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sdx" ContentType="application/vnd.ms-visio.drawing"/>
  <Default Extension="vml" ContentType="application/vnd.openxmlformats-officedocument.vmlDrawing"/>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drawings/drawing5.xml" ContentType="application/vnd.openxmlformats-officedocument.drawing+xml"/>
  <Override PartName="/xl/drawings/drawing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worksheets/sheet1.xml" ContentType="application/vnd.openxmlformats-officedocument.spreadsheetml.worksheet+xml"/>
  <Override PartName="/xl/drawings/drawing1.xml" ContentType="application/vnd.openxmlformats-officedocument.drawing+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externalLinks/externalLink13.xml" ContentType="application/vnd.openxmlformats-officedocument.spreadsheetml.externalLink+xml"/>
  <Override PartName="/xl/comments2.xml" ContentType="application/vnd.openxmlformats-officedocument.spreadsheetml.comments+xml"/>
  <Override PartName="/xl/comments1.xml" ContentType="application/vnd.openxmlformats-officedocument.spreadsheetml.comments+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xl/comments7.xml" ContentType="application/vnd.openxmlformats-officedocument.spreadsheetml.comments+xml"/>
  <Override PartName="/xl/externalLinks/externalLink10.xml" ContentType="application/vnd.openxmlformats-officedocument.spreadsheetml.externalLink+xml"/>
  <Override PartName="/xl/comments5.xml" ContentType="application/vnd.openxmlformats-officedocument.spreadsheetml.comments+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comments6.xml" ContentType="application/vnd.openxmlformats-officedocument.spreadsheetml.comments+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comments3.xml" ContentType="application/vnd.openxmlformats-officedocument.spreadsheetml.comments+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omments4.xml" ContentType="application/vnd.openxmlformats-officedocument.spreadsheetml.comments+xml"/>
  <Override PartName="/customXml/itemProps5.xml" ContentType="application/vnd.openxmlformats-officedocument.customXmlProperties+xml"/>
  <Override PartName="/customXml/itemProps4.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6.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625"/>
  <workbookPr autoCompressPictures="0"/>
  <mc:AlternateContent xmlns:mc="http://schemas.openxmlformats.org/markup-compatibility/2006">
    <mc:Choice Requires="x15">
      <x15ac:absPath xmlns:x15ac="http://schemas.microsoft.com/office/spreadsheetml/2010/11/ac" url="C:\Users\Graciela von Bargen\Dropbox\PN_2017_Patrimonio Histórico\6_Instrumentos de Planificación\0_INAC\29_11_17\"/>
    </mc:Choice>
  </mc:AlternateContent>
  <bookViews>
    <workbookView xWindow="0" yWindow="0" windowWidth="10245" windowHeight="7230" tabRatio="920"/>
  </bookViews>
  <sheets>
    <sheet name="Índice" sheetId="2" r:id="rId1"/>
    <sheet name="Sigl." sheetId="63" r:id="rId2"/>
    <sheet name="1_MdR" sheetId="1" r:id="rId3"/>
    <sheet name="2_EDT" sheetId="4" r:id="rId4"/>
    <sheet name="3_EE" sheetId="65" r:id="rId5"/>
    <sheet name="4_CC P-INAC" sheetId="36" r:id="rId6"/>
    <sheet name="4.1 CC POD" sheetId="67" r:id="rId7"/>
    <sheet name="5_Info PMR" sheetId="64" r:id="rId8"/>
    <sheet name="6_PD_APry" sheetId="60" r:id="rId9"/>
    <sheet name="6.2_PD_ACal" sheetId="71" state="hidden" r:id="rId10"/>
    <sheet name="7_Curva S" sheetId="61" r:id="rId11"/>
    <sheet name="8.1_MP-INAC" sheetId="37" r:id="rId12"/>
    <sheet name="9.1.1_Estr. Proy." sheetId="51" r:id="rId13"/>
    <sheet name="9.2.1_PA" sheetId="50" r:id="rId14"/>
    <sheet name="9.3.1_Det. PA" sheetId="52" r:id="rId15"/>
    <sheet name="10.PGE_2018" sheetId="72" r:id="rId16"/>
    <sheet name="Cambios_28_11_17 LS" sheetId="73" r:id="rId17"/>
    <sheet name="Criterios" sheetId="70" r:id="rId18"/>
    <sheet name="Nota MEF" sheetId="39" r:id="rId19"/>
    <sheet name="CA_Presup MARTA" sheetId="58" r:id="rId20"/>
    <sheet name="CA_PMA" sheetId="44" r:id="rId21"/>
    <sheet name="PM-Costo" sheetId="55" r:id="rId22"/>
    <sheet name="RESUMEN " sheetId="41" r:id="rId23"/>
    <sheet name="PLAN EMER" sheetId="42" r:id="rId24"/>
    <sheet name="Hoja2" sheetId="68" r:id="rId25"/>
    <sheet name="INSTR DE GESTIÓN" sheetId="43" r:id="rId26"/>
    <sheet name="Costos Adm" sheetId="38" r:id="rId27"/>
    <sheet name="Hoja1" sheetId="53"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A" localSheetId="9">#REF!</definedName>
    <definedName name="\A">#REF!</definedName>
    <definedName name="\C" localSheetId="9">'[1]C-3'!#REF!</definedName>
    <definedName name="\C">'[1]C-3'!#REF!</definedName>
    <definedName name="\e" localSheetId="9">#REF!</definedName>
    <definedName name="\e">#REF!</definedName>
    <definedName name="\S">#N/A</definedName>
    <definedName name="\x" localSheetId="9">#REF!</definedName>
    <definedName name="\x">#REF!</definedName>
    <definedName name="_____ACT1" localSheetId="6">#REF!</definedName>
    <definedName name="_____ACT1" localSheetId="7">#REF!</definedName>
    <definedName name="_____ACT1" localSheetId="9">#REF!</definedName>
    <definedName name="_____ACT1" localSheetId="8">#REF!</definedName>
    <definedName name="_____ACT1" localSheetId="10">#REF!</definedName>
    <definedName name="_____ACT1" localSheetId="12">#REF!</definedName>
    <definedName name="_____ACT1" localSheetId="13">#REF!</definedName>
    <definedName name="_____ACT1" localSheetId="14">#REF!</definedName>
    <definedName name="_____ACT1" localSheetId="23">#REF!</definedName>
    <definedName name="_____ACT1" localSheetId="1">#REF!</definedName>
    <definedName name="_____ACT1">#REF!</definedName>
    <definedName name="_____ACT2" localSheetId="6">#REF!</definedName>
    <definedName name="_____ACT2" localSheetId="7">#REF!</definedName>
    <definedName name="_____ACT2" localSheetId="9">#REF!</definedName>
    <definedName name="_____ACT2" localSheetId="8">#REF!</definedName>
    <definedName name="_____ACT2" localSheetId="10">#REF!</definedName>
    <definedName name="_____ACT2" localSheetId="12">#REF!</definedName>
    <definedName name="_____ACT2" localSheetId="13">#REF!</definedName>
    <definedName name="_____ACT2" localSheetId="14">#REF!</definedName>
    <definedName name="_____ACT2" localSheetId="23">#REF!</definedName>
    <definedName name="_____ACT2" localSheetId="1">#REF!</definedName>
    <definedName name="_____ACT2">#REF!</definedName>
    <definedName name="_____VLR1" localSheetId="6">(#REF!)</definedName>
    <definedName name="_____VLR1" localSheetId="7">(#REF!)</definedName>
    <definedName name="_____VLR1" localSheetId="9">(#REF!)</definedName>
    <definedName name="_____VLR1" localSheetId="8">(#REF!)</definedName>
    <definedName name="_____VLR1" localSheetId="10">(#REF!)</definedName>
    <definedName name="_____VLR1" localSheetId="12">(#REF!)</definedName>
    <definedName name="_____VLR1" localSheetId="13">(#REF!)</definedName>
    <definedName name="_____VLR1" localSheetId="14">(#REF!)</definedName>
    <definedName name="_____VLR1" localSheetId="23">(#REF!)</definedName>
    <definedName name="_____VLR1" localSheetId="1">(#REF!)</definedName>
    <definedName name="_____VLR1">(#REF!)</definedName>
    <definedName name="____ACT1" localSheetId="6">#REF!</definedName>
    <definedName name="____ACT1" localSheetId="7">#REF!</definedName>
    <definedName name="____ACT1" localSheetId="9">#REF!</definedName>
    <definedName name="____ACT1" localSheetId="8">#REF!</definedName>
    <definedName name="____ACT1" localSheetId="10">#REF!</definedName>
    <definedName name="____ACT1" localSheetId="12">#REF!</definedName>
    <definedName name="____ACT1" localSheetId="13">#REF!</definedName>
    <definedName name="____ACT1" localSheetId="14">#REF!</definedName>
    <definedName name="____ACT1" localSheetId="23">#REF!</definedName>
    <definedName name="____ACT1" localSheetId="1">#REF!</definedName>
    <definedName name="____ACT1">#REF!</definedName>
    <definedName name="____ACT2" localSheetId="6">#REF!</definedName>
    <definedName name="____ACT2" localSheetId="7">#REF!</definedName>
    <definedName name="____ACT2" localSheetId="9">#REF!</definedName>
    <definedName name="____ACT2" localSheetId="8">#REF!</definedName>
    <definedName name="____ACT2" localSheetId="10">#REF!</definedName>
    <definedName name="____ACT2" localSheetId="12">#REF!</definedName>
    <definedName name="____ACT2" localSheetId="13">#REF!</definedName>
    <definedName name="____ACT2" localSheetId="14">#REF!</definedName>
    <definedName name="____ACT2" localSheetId="23">#REF!</definedName>
    <definedName name="____ACT2" localSheetId="1">#REF!</definedName>
    <definedName name="____ACT2">#REF!</definedName>
    <definedName name="____VLR1" localSheetId="6">(#REF!)</definedName>
    <definedName name="____VLR1" localSheetId="7">(#REF!)</definedName>
    <definedName name="____VLR1" localSheetId="9">(#REF!)</definedName>
    <definedName name="____VLR1" localSheetId="8">(#REF!)</definedName>
    <definedName name="____VLR1" localSheetId="10">(#REF!)</definedName>
    <definedName name="____VLR1" localSheetId="12">(#REF!)</definedName>
    <definedName name="____VLR1" localSheetId="13">(#REF!)</definedName>
    <definedName name="____VLR1" localSheetId="14">(#REF!)</definedName>
    <definedName name="____VLR1" localSheetId="23">(#REF!)</definedName>
    <definedName name="____VLR1" localSheetId="1">(#REF!)</definedName>
    <definedName name="____VLR1">(#REF!)</definedName>
    <definedName name="___ACT1" localSheetId="6">#REF!</definedName>
    <definedName name="___ACT1" localSheetId="7">#REF!</definedName>
    <definedName name="___ACT1" localSheetId="9">#REF!</definedName>
    <definedName name="___ACT1" localSheetId="8">#REF!</definedName>
    <definedName name="___ACT1" localSheetId="10">#REF!</definedName>
    <definedName name="___ACT1" localSheetId="12">#REF!</definedName>
    <definedName name="___ACT1" localSheetId="13">#REF!</definedName>
    <definedName name="___ACT1" localSheetId="14">#REF!</definedName>
    <definedName name="___ACT1" localSheetId="23">#REF!</definedName>
    <definedName name="___ACT1" localSheetId="1">#REF!</definedName>
    <definedName name="___ACT1">#REF!</definedName>
    <definedName name="___ACT2" localSheetId="6">#REF!</definedName>
    <definedName name="___ACT2" localSheetId="7">#REF!</definedName>
    <definedName name="___ACT2" localSheetId="9">#REF!</definedName>
    <definedName name="___ACT2" localSheetId="8">#REF!</definedName>
    <definedName name="___ACT2" localSheetId="10">#REF!</definedName>
    <definedName name="___ACT2" localSheetId="12">#REF!</definedName>
    <definedName name="___ACT2" localSheetId="13">#REF!</definedName>
    <definedName name="___ACT2" localSheetId="14">#REF!</definedName>
    <definedName name="___ACT2" localSheetId="23">#REF!</definedName>
    <definedName name="___ACT2" localSheetId="1">#REF!</definedName>
    <definedName name="___ACT2">#REF!</definedName>
    <definedName name="___VLR1" localSheetId="6">(#REF!)</definedName>
    <definedName name="___VLR1" localSheetId="7">(#REF!)</definedName>
    <definedName name="___VLR1" localSheetId="9">(#REF!)</definedName>
    <definedName name="___VLR1" localSheetId="8">(#REF!)</definedName>
    <definedName name="___VLR1" localSheetId="10">(#REF!)</definedName>
    <definedName name="___VLR1" localSheetId="12">(#REF!)</definedName>
    <definedName name="___VLR1" localSheetId="13">(#REF!)</definedName>
    <definedName name="___VLR1" localSheetId="14">(#REF!)</definedName>
    <definedName name="___VLR1" localSheetId="23">(#REF!)</definedName>
    <definedName name="___VLR1" localSheetId="1">(#REF!)</definedName>
    <definedName name="___VLR1">(#REF!)</definedName>
    <definedName name="__123Graph_A" localSheetId="9" hidden="1">#REF!</definedName>
    <definedName name="__123Graph_A" hidden="1">#REF!</definedName>
    <definedName name="__123Graph_AGRAF" localSheetId="9" hidden="1">#REF!</definedName>
    <definedName name="__123Graph_AGRAF" hidden="1">#REF!</definedName>
    <definedName name="__123Graph_B" localSheetId="9" hidden="1">#REF!</definedName>
    <definedName name="__123Graph_B" hidden="1">#REF!</definedName>
    <definedName name="__123Graph_BGRAF" localSheetId="9" hidden="1">#REF!</definedName>
    <definedName name="__123Graph_BGRAF" hidden="1">#REF!</definedName>
    <definedName name="__123Graph_C" localSheetId="9" hidden="1">#REF!</definedName>
    <definedName name="__123Graph_C" hidden="1">#REF!</definedName>
    <definedName name="__123Graph_CGRAF" localSheetId="9" hidden="1">#REF!</definedName>
    <definedName name="__123Graph_CGRAF" hidden="1">#REF!</definedName>
    <definedName name="__123Graph_D" localSheetId="9" hidden="1">#REF!</definedName>
    <definedName name="__123Graph_D" hidden="1">#REF!</definedName>
    <definedName name="__123Graph_DGRAF" localSheetId="9" hidden="1">#REF!</definedName>
    <definedName name="__123Graph_DGRAF" hidden="1">#REF!</definedName>
    <definedName name="__123Graph_E" localSheetId="9" hidden="1">#REF!</definedName>
    <definedName name="__123Graph_E" hidden="1">#REF!</definedName>
    <definedName name="__123Graph_EGRAF" localSheetId="9" hidden="1">#REF!</definedName>
    <definedName name="__123Graph_EGRAF" hidden="1">#REF!</definedName>
    <definedName name="__123Graph_F" localSheetId="9" hidden="1">#REF!</definedName>
    <definedName name="__123Graph_F" hidden="1">#REF!</definedName>
    <definedName name="__123Graph_FGRAF" localSheetId="9" hidden="1">#REF!</definedName>
    <definedName name="__123Graph_FGRAF" hidden="1">#REF!</definedName>
    <definedName name="__123Graph_X" localSheetId="9" hidden="1">#REF!</definedName>
    <definedName name="__123Graph_X" hidden="1">#REF!</definedName>
    <definedName name="__123Graph_XGRAF" localSheetId="9" hidden="1">#REF!</definedName>
    <definedName name="__123Graph_XGRAF" hidden="1">#REF!</definedName>
    <definedName name="__ACT1" localSheetId="6">#REF!</definedName>
    <definedName name="__ACT1" localSheetId="7">#REF!</definedName>
    <definedName name="__ACT1" localSheetId="9">#REF!</definedName>
    <definedName name="__ACT1" localSheetId="8">#REF!</definedName>
    <definedName name="__ACT1" localSheetId="10">#REF!</definedName>
    <definedName name="__ACT1" localSheetId="12">#REF!</definedName>
    <definedName name="__ACT1" localSheetId="13">#REF!</definedName>
    <definedName name="__ACT1" localSheetId="14">#REF!</definedName>
    <definedName name="__ACT1" localSheetId="23">#REF!</definedName>
    <definedName name="__ACT1" localSheetId="1">#REF!</definedName>
    <definedName name="__ACT1">#REF!</definedName>
    <definedName name="__ACT2" localSheetId="6">#REF!</definedName>
    <definedName name="__ACT2" localSheetId="7">#REF!</definedName>
    <definedName name="__ACT2" localSheetId="9">#REF!</definedName>
    <definedName name="__ACT2" localSheetId="8">#REF!</definedName>
    <definedName name="__ACT2" localSheetId="10">#REF!</definedName>
    <definedName name="__ACT2" localSheetId="12">#REF!</definedName>
    <definedName name="__ACT2" localSheetId="13">#REF!</definedName>
    <definedName name="__ACT2" localSheetId="14">#REF!</definedName>
    <definedName name="__ACT2" localSheetId="23">#REF!</definedName>
    <definedName name="__ACT2" localSheetId="1">#REF!</definedName>
    <definedName name="__ACT2">#REF!</definedName>
    <definedName name="__POA2" localSheetId="6">#REF!</definedName>
    <definedName name="__POA2" localSheetId="7">#REF!</definedName>
    <definedName name="__POA2" localSheetId="9">#REF!</definedName>
    <definedName name="__POA2" localSheetId="8">#REF!</definedName>
    <definedName name="__POA2" localSheetId="10">#REF!</definedName>
    <definedName name="__POA2" localSheetId="12">#REF!</definedName>
    <definedName name="__POA2" localSheetId="13">#REF!</definedName>
    <definedName name="__POA2" localSheetId="14">#REF!</definedName>
    <definedName name="__POA2" localSheetId="23">#REF!</definedName>
    <definedName name="__POA2" localSheetId="1">#REF!</definedName>
    <definedName name="__POA2">#REF!</definedName>
    <definedName name="__VLR1" localSheetId="6">(#REF!)</definedName>
    <definedName name="__VLR1" localSheetId="7">(#REF!)</definedName>
    <definedName name="__VLR1" localSheetId="9">(#REF!)</definedName>
    <definedName name="__VLR1" localSheetId="8">(#REF!)</definedName>
    <definedName name="__VLR1" localSheetId="10">(#REF!)</definedName>
    <definedName name="__VLR1" localSheetId="12">(#REF!)</definedName>
    <definedName name="__VLR1" localSheetId="13">(#REF!)</definedName>
    <definedName name="__VLR1" localSheetId="14">(#REF!)</definedName>
    <definedName name="__VLR1" localSheetId="23">(#REF!)</definedName>
    <definedName name="__VLR1" localSheetId="1">(#REF!)</definedName>
    <definedName name="__VLR1">(#REF!)</definedName>
    <definedName name="_1990" localSheetId="9">'[1]C-5'!#REF!</definedName>
    <definedName name="_1990">'[1]C-5'!#REF!</definedName>
    <definedName name="_2" localSheetId="6">#REF!</definedName>
    <definedName name="_2" localSheetId="7">#REF!</definedName>
    <definedName name="_2" localSheetId="9">#REF!</definedName>
    <definedName name="_2" localSheetId="8">#REF!</definedName>
    <definedName name="_2" localSheetId="10">#REF!</definedName>
    <definedName name="_2" localSheetId="12">#REF!</definedName>
    <definedName name="_2" localSheetId="13">#REF!</definedName>
    <definedName name="_2" localSheetId="14">#REF!</definedName>
    <definedName name="_2" localSheetId="23">#REF!</definedName>
    <definedName name="_2" localSheetId="1">#REF!</definedName>
    <definedName name="_2">#REF!</definedName>
    <definedName name="_6" localSheetId="6">#REF!</definedName>
    <definedName name="_6" localSheetId="7">#REF!</definedName>
    <definedName name="_6" localSheetId="9">#REF!</definedName>
    <definedName name="_6" localSheetId="8">#REF!</definedName>
    <definedName name="_6" localSheetId="10">#REF!</definedName>
    <definedName name="_6" localSheetId="12">#REF!</definedName>
    <definedName name="_6" localSheetId="13">#REF!</definedName>
    <definedName name="_6" localSheetId="14">#REF!</definedName>
    <definedName name="_6" localSheetId="23">#REF!</definedName>
    <definedName name="_6" localSheetId="1">#REF!</definedName>
    <definedName name="_6">#REF!</definedName>
    <definedName name="_ACT1" localSheetId="6">#REF!</definedName>
    <definedName name="_ACT1" localSheetId="7">#REF!</definedName>
    <definedName name="_ACT1" localSheetId="9">#REF!</definedName>
    <definedName name="_ACT1" localSheetId="8">#REF!</definedName>
    <definedName name="_ACT1" localSheetId="10">#REF!</definedName>
    <definedName name="_ACT1" localSheetId="12">#REF!</definedName>
    <definedName name="_ACT1" localSheetId="13">#REF!</definedName>
    <definedName name="_ACT1" localSheetId="14">#REF!</definedName>
    <definedName name="_ACT1" localSheetId="23">#REF!</definedName>
    <definedName name="_ACT1" localSheetId="1">#REF!</definedName>
    <definedName name="_ACT1">#REF!</definedName>
    <definedName name="_ACT2" localSheetId="6">#REF!</definedName>
    <definedName name="_ACT2" localSheetId="7">#REF!</definedName>
    <definedName name="_ACT2" localSheetId="9">#REF!</definedName>
    <definedName name="_ACT2" localSheetId="8">#REF!</definedName>
    <definedName name="_ACT2" localSheetId="10">#REF!</definedName>
    <definedName name="_ACT2" localSheetId="12">#REF!</definedName>
    <definedName name="_ACT2" localSheetId="13">#REF!</definedName>
    <definedName name="_ACT2" localSheetId="14">#REF!</definedName>
    <definedName name="_ACT2" localSheetId="23">#REF!</definedName>
    <definedName name="_ACT2" localSheetId="1">#REF!</definedName>
    <definedName name="_ACT2">#REF!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1</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6" hidden="1">#REF!</definedName>
    <definedName name="_Fill" localSheetId="7" hidden="1">#REF!</definedName>
    <definedName name="_Fill" localSheetId="9" hidden="1">#REF!</definedName>
    <definedName name="_Fill" localSheetId="8" hidden="1">#REF!</definedName>
    <definedName name="_Fill" localSheetId="10" hidden="1">#REF!</definedName>
    <definedName name="_Fill" localSheetId="12" hidden="1">#REF!</definedName>
    <definedName name="_Fill" localSheetId="13" hidden="1">#REF!</definedName>
    <definedName name="_Fill" localSheetId="14" hidden="1">#REF!</definedName>
    <definedName name="_Fill" localSheetId="23" hidden="1">#REF!</definedName>
    <definedName name="_Fill" localSheetId="1" hidden="1">#REF!</definedName>
    <definedName name="_Fill" hidden="1">#REF!</definedName>
    <definedName name="_xlnm._FilterDatabase" localSheetId="11" hidden="1">'8.1_MP-INAC'!$W$1:$W$337</definedName>
    <definedName name="_xlnm._FilterDatabase" localSheetId="14" hidden="1">'9.3.1_Det. PA'!$C$1:$C$114</definedName>
    <definedName name="_Key1" localSheetId="9" hidden="1">#REF!</definedName>
    <definedName name="_Key1" hidden="1">#REF!</definedName>
    <definedName name="_msoanchor_1" localSheetId="9">#REF!</definedName>
    <definedName name="_msoanchor_1">#REF!</definedName>
    <definedName name="_msoanchor_2" localSheetId="9">#REF!</definedName>
    <definedName name="_msoanchor_2">#REF!</definedName>
    <definedName name="_Order1" hidden="1">255</definedName>
    <definedName name="_POA2" localSheetId="6">#REF!</definedName>
    <definedName name="_POA2" localSheetId="5">#REF!</definedName>
    <definedName name="_POA2" localSheetId="7">#REF!</definedName>
    <definedName name="_POA2" localSheetId="9">#REF!</definedName>
    <definedName name="_POA2" localSheetId="8">#REF!</definedName>
    <definedName name="_POA2" localSheetId="10">#REF!</definedName>
    <definedName name="_POA2" localSheetId="11">#REF!</definedName>
    <definedName name="_POA2" localSheetId="12">#REF!</definedName>
    <definedName name="_POA2" localSheetId="13">#REF!</definedName>
    <definedName name="_POA2" localSheetId="14">#REF!</definedName>
    <definedName name="_POA2" localSheetId="26">#REF!</definedName>
    <definedName name="_POA2" localSheetId="25">#REF!</definedName>
    <definedName name="_POA2" localSheetId="18">#REF!</definedName>
    <definedName name="_POA2" localSheetId="23">#REF!</definedName>
    <definedName name="_POA2" localSheetId="22">#REF!</definedName>
    <definedName name="_POA2" localSheetId="1">#REF!</definedName>
    <definedName name="_POA2">#REF!</definedName>
    <definedName name="_POAAAA" localSheetId="6">#REF!</definedName>
    <definedName name="_POAAAA" localSheetId="7">#REF!</definedName>
    <definedName name="_POAAAA" localSheetId="9">#REF!</definedName>
    <definedName name="_POAAAA" localSheetId="8">#REF!</definedName>
    <definedName name="_POAAAA" localSheetId="10">#REF!</definedName>
    <definedName name="_POAAAA" localSheetId="12">#REF!</definedName>
    <definedName name="_POAAAA" localSheetId="13">#REF!</definedName>
    <definedName name="_POAAAA" localSheetId="14">#REF!</definedName>
    <definedName name="_POAAAA" localSheetId="23">#REF!</definedName>
    <definedName name="_POAAAA" localSheetId="1">#REF!</definedName>
    <definedName name="_POAAAA">#REF!</definedName>
    <definedName name="_Sort" localSheetId="9" hidden="1">#REF!</definedName>
    <definedName name="_Sort" hidden="1">#REF!</definedName>
    <definedName name="_Toc8047014" localSheetId="6">#REF!</definedName>
    <definedName name="_Toc8047014" localSheetId="7">#REF!</definedName>
    <definedName name="_Toc8047014" localSheetId="9">#REF!</definedName>
    <definedName name="_Toc8047014" localSheetId="10">#REF!</definedName>
    <definedName name="_Toc8047014" localSheetId="1">#REF!</definedName>
    <definedName name="_Toc8047014">#REF!</definedName>
    <definedName name="_VLR1" localSheetId="6">(#REF!)</definedName>
    <definedName name="_VLR1" localSheetId="7">(#REF!)</definedName>
    <definedName name="_VLR1" localSheetId="9">(#REF!)</definedName>
    <definedName name="_VLR1" localSheetId="8">(#REF!)</definedName>
    <definedName name="_VLR1" localSheetId="10">(#REF!)</definedName>
    <definedName name="_VLR1" localSheetId="12">(#REF!)</definedName>
    <definedName name="_VLR1" localSheetId="13">(#REF!)</definedName>
    <definedName name="_VLR1" localSheetId="14">(#REF!)</definedName>
    <definedName name="_VLR1" localSheetId="23">(#REF!)</definedName>
    <definedName name="_VLR1" localSheetId="1">(#REF!)</definedName>
    <definedName name="_VLR1">(#REF!)</definedName>
    <definedName name="A" localSheetId="17">#REF!</definedName>
    <definedName name="A">[2]Clasificador!$A$1:$B$341</definedName>
    <definedName name="A_IMPRESION_IM" localSheetId="9">#REF!</definedName>
    <definedName name="A_IMPRESION_IM">#REF!</definedName>
    <definedName name="A_impresión_IM" localSheetId="9">#REF!</definedName>
    <definedName name="A_impresión_IM">#REF!</definedName>
    <definedName name="A11_ABR_10" localSheetId="6">#REF!</definedName>
    <definedName name="A11_ABR_10" localSheetId="7">#REF!</definedName>
    <definedName name="A11_ABR_10" localSheetId="9">#REF!</definedName>
    <definedName name="A11_ABR_10" localSheetId="10">#REF!</definedName>
    <definedName name="A11_ABR_10" localSheetId="1">#REF!</definedName>
    <definedName name="A11_ABR_10">#REF!</definedName>
    <definedName name="A11_ABR_30" localSheetId="6">#REF!</definedName>
    <definedName name="A11_ABR_30" localSheetId="7">#REF!</definedName>
    <definedName name="A11_ABR_30" localSheetId="9">#REF!</definedName>
    <definedName name="A11_ABR_30" localSheetId="10">#REF!</definedName>
    <definedName name="A11_ABR_30" localSheetId="1">#REF!</definedName>
    <definedName name="A11_ABR_30">#REF!</definedName>
    <definedName name="A11_AGO_10" localSheetId="6">#REF!</definedName>
    <definedName name="A11_AGO_10" localSheetId="7">#REF!</definedName>
    <definedName name="A11_AGO_10" localSheetId="9">#REF!</definedName>
    <definedName name="A11_AGO_10" localSheetId="10">#REF!</definedName>
    <definedName name="A11_AGO_10" localSheetId="1">#REF!</definedName>
    <definedName name="A11_AGO_10">#REF!</definedName>
    <definedName name="A11_AGO_30" localSheetId="6">#REF!</definedName>
    <definedName name="A11_AGO_30" localSheetId="7">#REF!</definedName>
    <definedName name="A11_AGO_30" localSheetId="9">#REF!</definedName>
    <definedName name="A11_AGO_30" localSheetId="10">#REF!</definedName>
    <definedName name="A11_AGO_30" localSheetId="1">#REF!</definedName>
    <definedName name="A11_AGO_30">#REF!</definedName>
    <definedName name="A11_DIC_10" localSheetId="6">#REF!</definedName>
    <definedName name="A11_DIC_10" localSheetId="7">#REF!</definedName>
    <definedName name="A11_DIC_10" localSheetId="9">#REF!</definedName>
    <definedName name="A11_DIC_10" localSheetId="10">#REF!</definedName>
    <definedName name="A11_DIC_10" localSheetId="1">#REF!</definedName>
    <definedName name="A11_DIC_10">#REF!</definedName>
    <definedName name="A11_DIC_30" localSheetId="6">#REF!</definedName>
    <definedName name="A11_DIC_30" localSheetId="7">#REF!</definedName>
    <definedName name="A11_DIC_30" localSheetId="9">#REF!</definedName>
    <definedName name="A11_DIC_30" localSheetId="10">#REF!</definedName>
    <definedName name="A11_DIC_30" localSheetId="1">#REF!</definedName>
    <definedName name="A11_DIC_30">#REF!</definedName>
    <definedName name="A11_ENE_10" localSheetId="6">#REF!</definedName>
    <definedName name="A11_ENE_10" localSheetId="7">#REF!</definedName>
    <definedName name="A11_ENE_10" localSheetId="9">#REF!</definedName>
    <definedName name="A11_ENE_10" localSheetId="10">#REF!</definedName>
    <definedName name="A11_ENE_10" localSheetId="1">#REF!</definedName>
    <definedName name="A11_ENE_10">#REF!</definedName>
    <definedName name="A11_ENE_30" localSheetId="6">#REF!</definedName>
    <definedName name="A11_ENE_30" localSheetId="7">#REF!</definedName>
    <definedName name="A11_ENE_30" localSheetId="9">#REF!</definedName>
    <definedName name="A11_ENE_30" localSheetId="10">#REF!</definedName>
    <definedName name="A11_ENE_30" localSheetId="1">#REF!</definedName>
    <definedName name="A11_ENE_30">#REF!</definedName>
    <definedName name="A11_FEB_10" localSheetId="6">#REF!</definedName>
    <definedName name="A11_FEB_10" localSheetId="7">#REF!</definedName>
    <definedName name="A11_FEB_10" localSheetId="9">#REF!</definedName>
    <definedName name="A11_FEB_10" localSheetId="10">#REF!</definedName>
    <definedName name="A11_FEB_10" localSheetId="1">#REF!</definedName>
    <definedName name="A11_FEB_10">#REF!</definedName>
    <definedName name="A11_FEB_30" localSheetId="6">#REF!</definedName>
    <definedName name="A11_FEB_30" localSheetId="7">#REF!</definedName>
    <definedName name="A11_FEB_30" localSheetId="9">#REF!</definedName>
    <definedName name="A11_FEB_30" localSheetId="10">#REF!</definedName>
    <definedName name="A11_FEB_30" localSheetId="1">#REF!</definedName>
    <definedName name="A11_FEB_30">#REF!</definedName>
    <definedName name="A11_JUL_10" localSheetId="6">#REF!</definedName>
    <definedName name="A11_JUL_10" localSheetId="7">#REF!</definedName>
    <definedName name="A11_JUL_10" localSheetId="9">#REF!</definedName>
    <definedName name="A11_JUL_10" localSheetId="10">#REF!</definedName>
    <definedName name="A11_JUL_10" localSheetId="1">#REF!</definedName>
    <definedName name="A11_JUL_10">#REF!</definedName>
    <definedName name="A11_JUL_30" localSheetId="6">#REF!</definedName>
    <definedName name="A11_JUL_30" localSheetId="7">#REF!</definedName>
    <definedName name="A11_JUL_30" localSheetId="9">#REF!</definedName>
    <definedName name="A11_JUL_30" localSheetId="10">#REF!</definedName>
    <definedName name="A11_JUL_30" localSheetId="1">#REF!</definedName>
    <definedName name="A11_JUL_30">#REF!</definedName>
    <definedName name="A11_JUN_10" localSheetId="6">#REF!</definedName>
    <definedName name="A11_JUN_10" localSheetId="7">#REF!</definedName>
    <definedName name="A11_JUN_10" localSheetId="9">#REF!</definedName>
    <definedName name="A11_JUN_10" localSheetId="10">#REF!</definedName>
    <definedName name="A11_JUN_10" localSheetId="1">#REF!</definedName>
    <definedName name="A11_JUN_10">#REF!</definedName>
    <definedName name="A11_JUN_30" localSheetId="6">#REF!</definedName>
    <definedName name="A11_JUN_30" localSheetId="7">#REF!</definedName>
    <definedName name="A11_JUN_30" localSheetId="9">#REF!</definedName>
    <definedName name="A11_JUN_30" localSheetId="10">#REF!</definedName>
    <definedName name="A11_JUN_30" localSheetId="1">#REF!</definedName>
    <definedName name="A11_JUN_30">#REF!</definedName>
    <definedName name="A11_MAR_10" localSheetId="6">#REF!</definedName>
    <definedName name="A11_MAR_10" localSheetId="7">#REF!</definedName>
    <definedName name="A11_MAR_10" localSheetId="9">#REF!</definedName>
    <definedName name="A11_MAR_10" localSheetId="10">#REF!</definedName>
    <definedName name="A11_MAR_10" localSheetId="1">#REF!</definedName>
    <definedName name="A11_MAR_10">#REF!</definedName>
    <definedName name="A11_MAR_30" localSheetId="6">#REF!</definedName>
    <definedName name="A11_MAR_30" localSheetId="7">#REF!</definedName>
    <definedName name="A11_MAR_30" localSheetId="9">#REF!</definedName>
    <definedName name="A11_MAR_30" localSheetId="10">#REF!</definedName>
    <definedName name="A11_MAR_30" localSheetId="1">#REF!</definedName>
    <definedName name="A11_MAR_30">#REF!</definedName>
    <definedName name="A11_MAY_10" localSheetId="6">#REF!</definedName>
    <definedName name="A11_MAY_10" localSheetId="7">#REF!</definedName>
    <definedName name="A11_MAY_10" localSheetId="9">#REF!</definedName>
    <definedName name="A11_MAY_10" localSheetId="10">#REF!</definedName>
    <definedName name="A11_MAY_10" localSheetId="1">#REF!</definedName>
    <definedName name="A11_MAY_10">#REF!</definedName>
    <definedName name="A11_MAY_30" localSheetId="6">#REF!</definedName>
    <definedName name="A11_MAY_30" localSheetId="7">#REF!</definedName>
    <definedName name="A11_MAY_30" localSheetId="9">#REF!</definedName>
    <definedName name="A11_MAY_30" localSheetId="10">#REF!</definedName>
    <definedName name="A11_MAY_30" localSheetId="1">#REF!</definedName>
    <definedName name="A11_MAY_30">#REF!</definedName>
    <definedName name="A11_NOV_10" localSheetId="6">#REF!</definedName>
    <definedName name="A11_NOV_10" localSheetId="7">#REF!</definedName>
    <definedName name="A11_NOV_10" localSheetId="9">#REF!</definedName>
    <definedName name="A11_NOV_10" localSheetId="10">#REF!</definedName>
    <definedName name="A11_NOV_10" localSheetId="1">#REF!</definedName>
    <definedName name="A11_NOV_10">#REF!</definedName>
    <definedName name="A11_NOV_30" localSheetId="6">#REF!</definedName>
    <definedName name="A11_NOV_30" localSheetId="7">#REF!</definedName>
    <definedName name="A11_NOV_30" localSheetId="9">#REF!</definedName>
    <definedName name="A11_NOV_30" localSheetId="10">#REF!</definedName>
    <definedName name="A11_NOV_30" localSheetId="1">#REF!</definedName>
    <definedName name="A11_NOV_30">#REF!</definedName>
    <definedName name="A11_OCT_10" localSheetId="6">#REF!</definedName>
    <definedName name="A11_OCT_10" localSheetId="7">#REF!</definedName>
    <definedName name="A11_OCT_10" localSheetId="9">#REF!</definedName>
    <definedName name="A11_OCT_10" localSheetId="10">#REF!</definedName>
    <definedName name="A11_OCT_10" localSheetId="1">#REF!</definedName>
    <definedName name="A11_OCT_10">#REF!</definedName>
    <definedName name="A11_OCT_30" localSheetId="6">#REF!</definedName>
    <definedName name="A11_OCT_30" localSheetId="7">#REF!</definedName>
    <definedName name="A11_OCT_30" localSheetId="9">#REF!</definedName>
    <definedName name="A11_OCT_30" localSheetId="10">#REF!</definedName>
    <definedName name="A11_OCT_30" localSheetId="1">#REF!</definedName>
    <definedName name="A11_OCT_30">#REF!</definedName>
    <definedName name="A11_SET_10" localSheetId="6">#REF!</definedName>
    <definedName name="A11_SET_10" localSheetId="7">#REF!</definedName>
    <definedName name="A11_SET_10" localSheetId="9">#REF!</definedName>
    <definedName name="A11_SET_10" localSheetId="10">#REF!</definedName>
    <definedName name="A11_SET_10" localSheetId="1">#REF!</definedName>
    <definedName name="A11_SET_10">#REF!</definedName>
    <definedName name="A11_SET_30" localSheetId="6">#REF!</definedName>
    <definedName name="A11_SET_30" localSheetId="7">#REF!</definedName>
    <definedName name="A11_SET_30" localSheetId="9">#REF!</definedName>
    <definedName name="A11_SET_30" localSheetId="10">#REF!</definedName>
    <definedName name="A11_SET_30" localSheetId="1">#REF!</definedName>
    <definedName name="A11_SET_30">#REF!</definedName>
    <definedName name="A12_ABR_10" localSheetId="6">#REF!</definedName>
    <definedName name="A12_ABR_10" localSheetId="7">#REF!</definedName>
    <definedName name="A12_ABR_10" localSheetId="9">#REF!</definedName>
    <definedName name="A12_ABR_10" localSheetId="10">#REF!</definedName>
    <definedName name="A12_ABR_10" localSheetId="1">#REF!</definedName>
    <definedName name="A12_ABR_10">#REF!</definedName>
    <definedName name="A12_ABR_20" localSheetId="6">#REF!</definedName>
    <definedName name="A12_ABR_20" localSheetId="7">#REF!</definedName>
    <definedName name="A12_ABR_20" localSheetId="9">#REF!</definedName>
    <definedName name="A12_ABR_20" localSheetId="10">#REF!</definedName>
    <definedName name="A12_ABR_20" localSheetId="1">#REF!</definedName>
    <definedName name="A12_ABR_20">#REF!</definedName>
    <definedName name="A12_ABR_30" localSheetId="6">#REF!</definedName>
    <definedName name="A12_ABR_30" localSheetId="7">#REF!</definedName>
    <definedName name="A12_ABR_30" localSheetId="9">#REF!</definedName>
    <definedName name="A12_ABR_30" localSheetId="10">#REF!</definedName>
    <definedName name="A12_ABR_30" localSheetId="1">#REF!</definedName>
    <definedName name="A12_ABR_30">#REF!</definedName>
    <definedName name="A12_AGO_10" localSheetId="6">#REF!</definedName>
    <definedName name="A12_AGO_10" localSheetId="7">#REF!</definedName>
    <definedName name="A12_AGO_10" localSheetId="9">#REF!</definedName>
    <definedName name="A12_AGO_10" localSheetId="10">#REF!</definedName>
    <definedName name="A12_AGO_10" localSheetId="1">#REF!</definedName>
    <definedName name="A12_AGO_10">#REF!</definedName>
    <definedName name="A12_AGO_20" localSheetId="6">#REF!</definedName>
    <definedName name="A12_AGO_20" localSheetId="7">#REF!</definedName>
    <definedName name="A12_AGO_20" localSheetId="9">#REF!</definedName>
    <definedName name="A12_AGO_20" localSheetId="10">#REF!</definedName>
    <definedName name="A12_AGO_20" localSheetId="1">#REF!</definedName>
    <definedName name="A12_AGO_20">#REF!</definedName>
    <definedName name="A12_AGO_30" localSheetId="6">#REF!</definedName>
    <definedName name="A12_AGO_30" localSheetId="7">#REF!</definedName>
    <definedName name="A12_AGO_30" localSheetId="9">#REF!</definedName>
    <definedName name="A12_AGO_30" localSheetId="10">#REF!</definedName>
    <definedName name="A12_AGO_30" localSheetId="1">#REF!</definedName>
    <definedName name="A12_AGO_30">#REF!</definedName>
    <definedName name="A12_DIC_10" localSheetId="6">#REF!</definedName>
    <definedName name="A12_DIC_10" localSheetId="7">#REF!</definedName>
    <definedName name="A12_DIC_10" localSheetId="9">#REF!</definedName>
    <definedName name="A12_DIC_10" localSheetId="10">#REF!</definedName>
    <definedName name="A12_DIC_10" localSheetId="1">#REF!</definedName>
    <definedName name="A12_DIC_10">#REF!</definedName>
    <definedName name="A12_DIC_20" localSheetId="6">#REF!</definedName>
    <definedName name="A12_DIC_20" localSheetId="7">#REF!</definedName>
    <definedName name="A12_DIC_20" localSheetId="9">#REF!</definedName>
    <definedName name="A12_DIC_20" localSheetId="10">#REF!</definedName>
    <definedName name="A12_DIC_20" localSheetId="1">#REF!</definedName>
    <definedName name="A12_DIC_20">#REF!</definedName>
    <definedName name="A12_DIC_30" localSheetId="6">#REF!</definedName>
    <definedName name="A12_DIC_30" localSheetId="7">#REF!</definedName>
    <definedName name="A12_DIC_30" localSheetId="9">#REF!</definedName>
    <definedName name="A12_DIC_30" localSheetId="10">#REF!</definedName>
    <definedName name="A12_DIC_30" localSheetId="1">#REF!</definedName>
    <definedName name="A12_DIC_30">#REF!</definedName>
    <definedName name="A12_ENE_10" localSheetId="6">#REF!</definedName>
    <definedName name="A12_ENE_10" localSheetId="7">#REF!</definedName>
    <definedName name="A12_ENE_10" localSheetId="9">#REF!</definedName>
    <definedName name="A12_ENE_10" localSheetId="10">#REF!</definedName>
    <definedName name="A12_ENE_10" localSheetId="1">#REF!</definedName>
    <definedName name="A12_ENE_10">#REF!</definedName>
    <definedName name="A12_ENE_20" localSheetId="6">#REF!</definedName>
    <definedName name="A12_ENE_20" localSheetId="7">#REF!</definedName>
    <definedName name="A12_ENE_20" localSheetId="9">#REF!</definedName>
    <definedName name="A12_ENE_20" localSheetId="10">#REF!</definedName>
    <definedName name="A12_ENE_20" localSheetId="1">#REF!</definedName>
    <definedName name="A12_ENE_20">#REF!</definedName>
    <definedName name="A12_ENE_30" localSheetId="6">#REF!</definedName>
    <definedName name="A12_ENE_30" localSheetId="7">#REF!</definedName>
    <definedName name="A12_ENE_30" localSheetId="9">#REF!</definedName>
    <definedName name="A12_ENE_30" localSheetId="10">#REF!</definedName>
    <definedName name="A12_ENE_30" localSheetId="1">#REF!</definedName>
    <definedName name="A12_ENE_30">#REF!</definedName>
    <definedName name="A12_FEB_10" localSheetId="6">#REF!</definedName>
    <definedName name="A12_FEB_10" localSheetId="7">#REF!</definedName>
    <definedName name="A12_FEB_10" localSheetId="9">#REF!</definedName>
    <definedName name="A12_FEB_10" localSheetId="10">#REF!</definedName>
    <definedName name="A12_FEB_10" localSheetId="1">#REF!</definedName>
    <definedName name="A12_FEB_10">#REF!</definedName>
    <definedName name="A12_FEB_20" localSheetId="6">#REF!</definedName>
    <definedName name="A12_FEB_20" localSheetId="7">#REF!</definedName>
    <definedName name="A12_FEB_20" localSheetId="9">#REF!</definedName>
    <definedName name="A12_FEB_20" localSheetId="10">#REF!</definedName>
    <definedName name="A12_FEB_20" localSheetId="1">#REF!</definedName>
    <definedName name="A12_FEB_20">#REF!</definedName>
    <definedName name="A12_FEB_30" localSheetId="6">#REF!</definedName>
    <definedName name="A12_FEB_30" localSheetId="7">#REF!</definedName>
    <definedName name="A12_FEB_30" localSheetId="9">#REF!</definedName>
    <definedName name="A12_FEB_30" localSheetId="10">#REF!</definedName>
    <definedName name="A12_FEB_30" localSheetId="1">#REF!</definedName>
    <definedName name="A12_FEB_30">#REF!</definedName>
    <definedName name="A12_JUL_10" localSheetId="6">#REF!</definedName>
    <definedName name="A12_JUL_10" localSheetId="7">#REF!</definedName>
    <definedName name="A12_JUL_10" localSheetId="9">#REF!</definedName>
    <definedName name="A12_JUL_10" localSheetId="10">#REF!</definedName>
    <definedName name="A12_JUL_10" localSheetId="1">#REF!</definedName>
    <definedName name="A12_JUL_10">#REF!</definedName>
    <definedName name="A12_JUL_20" localSheetId="6">#REF!</definedName>
    <definedName name="A12_JUL_20" localSheetId="7">#REF!</definedName>
    <definedName name="A12_JUL_20" localSheetId="9">#REF!</definedName>
    <definedName name="A12_JUL_20" localSheetId="10">#REF!</definedName>
    <definedName name="A12_JUL_20" localSheetId="1">#REF!</definedName>
    <definedName name="A12_JUL_20">#REF!</definedName>
    <definedName name="A12_JUL_30" localSheetId="6">#REF!</definedName>
    <definedName name="A12_JUL_30" localSheetId="7">#REF!</definedName>
    <definedName name="A12_JUL_30" localSheetId="9">#REF!</definedName>
    <definedName name="A12_JUL_30" localSheetId="10">#REF!</definedName>
    <definedName name="A12_JUL_30" localSheetId="1">#REF!</definedName>
    <definedName name="A12_JUL_30">#REF!</definedName>
    <definedName name="A12_JUN_10" localSheetId="6">#REF!</definedName>
    <definedName name="A12_JUN_10" localSheetId="7">#REF!</definedName>
    <definedName name="A12_JUN_10" localSheetId="9">#REF!</definedName>
    <definedName name="A12_JUN_10" localSheetId="10">#REF!</definedName>
    <definedName name="A12_JUN_10" localSheetId="1">#REF!</definedName>
    <definedName name="A12_JUN_10">#REF!</definedName>
    <definedName name="A12_JUN_20" localSheetId="6">#REF!</definedName>
    <definedName name="A12_JUN_20" localSheetId="7">#REF!</definedName>
    <definedName name="A12_JUN_20" localSheetId="9">#REF!</definedName>
    <definedName name="A12_JUN_20" localSheetId="10">#REF!</definedName>
    <definedName name="A12_JUN_20" localSheetId="1">#REF!</definedName>
    <definedName name="A12_JUN_20">#REF!</definedName>
    <definedName name="A12_JUN_30" localSheetId="6">#REF!</definedName>
    <definedName name="A12_JUN_30" localSheetId="7">#REF!</definedName>
    <definedName name="A12_JUN_30" localSheetId="9">#REF!</definedName>
    <definedName name="A12_JUN_30" localSheetId="10">#REF!</definedName>
    <definedName name="A12_JUN_30" localSheetId="1">#REF!</definedName>
    <definedName name="A12_JUN_30">#REF!</definedName>
    <definedName name="A12_MAR_10" localSheetId="6">#REF!</definedName>
    <definedName name="A12_MAR_10" localSheetId="7">#REF!</definedName>
    <definedName name="A12_MAR_10" localSheetId="9">#REF!</definedName>
    <definedName name="A12_MAR_10" localSheetId="10">#REF!</definedName>
    <definedName name="A12_MAR_10" localSheetId="1">#REF!</definedName>
    <definedName name="A12_MAR_10">#REF!</definedName>
    <definedName name="A12_MAR_20" localSheetId="6">#REF!</definedName>
    <definedName name="A12_MAR_20" localSheetId="7">#REF!</definedName>
    <definedName name="A12_MAR_20" localSheetId="9">#REF!</definedName>
    <definedName name="A12_MAR_20" localSheetId="10">#REF!</definedName>
    <definedName name="A12_MAR_20" localSheetId="1">#REF!</definedName>
    <definedName name="A12_MAR_20">#REF!</definedName>
    <definedName name="A12_MAR_30" localSheetId="6">#REF!</definedName>
    <definedName name="A12_MAR_30" localSheetId="7">#REF!</definedName>
    <definedName name="A12_MAR_30" localSheetId="9">#REF!</definedName>
    <definedName name="A12_MAR_30" localSheetId="10">#REF!</definedName>
    <definedName name="A12_MAR_30" localSheetId="1">#REF!</definedName>
    <definedName name="A12_MAR_30">#REF!</definedName>
    <definedName name="A12_MAY_10" localSheetId="6">#REF!</definedName>
    <definedName name="A12_MAY_10" localSheetId="7">#REF!</definedName>
    <definedName name="A12_MAY_10" localSheetId="9">#REF!</definedName>
    <definedName name="A12_MAY_10" localSheetId="10">#REF!</definedName>
    <definedName name="A12_MAY_10" localSheetId="1">#REF!</definedName>
    <definedName name="A12_MAY_10">#REF!</definedName>
    <definedName name="A12_MAY_20" localSheetId="6">#REF!</definedName>
    <definedName name="A12_MAY_20" localSheetId="7">#REF!</definedName>
    <definedName name="A12_MAY_20" localSheetId="9">#REF!</definedName>
    <definedName name="A12_MAY_20" localSheetId="10">#REF!</definedName>
    <definedName name="A12_MAY_20" localSheetId="1">#REF!</definedName>
    <definedName name="A12_MAY_20">#REF!</definedName>
    <definedName name="A12_MAY_30" localSheetId="6">#REF!</definedName>
    <definedName name="A12_MAY_30" localSheetId="7">#REF!</definedName>
    <definedName name="A12_MAY_30" localSheetId="9">#REF!</definedName>
    <definedName name="A12_MAY_30" localSheetId="10">#REF!</definedName>
    <definedName name="A12_MAY_30" localSheetId="1">#REF!</definedName>
    <definedName name="A12_MAY_30">#REF!</definedName>
    <definedName name="A12_NOV_10" localSheetId="6">#REF!</definedName>
    <definedName name="A12_NOV_10" localSheetId="7">#REF!</definedName>
    <definedName name="A12_NOV_10" localSheetId="9">#REF!</definedName>
    <definedName name="A12_NOV_10" localSheetId="10">#REF!</definedName>
    <definedName name="A12_NOV_10" localSheetId="1">#REF!</definedName>
    <definedName name="A12_NOV_10">#REF!</definedName>
    <definedName name="A12_NOV_20" localSheetId="6">#REF!</definedName>
    <definedName name="A12_NOV_20" localSheetId="7">#REF!</definedName>
    <definedName name="A12_NOV_20" localSheetId="9">#REF!</definedName>
    <definedName name="A12_NOV_20" localSheetId="10">#REF!</definedName>
    <definedName name="A12_NOV_20" localSheetId="1">#REF!</definedName>
    <definedName name="A12_NOV_20">#REF!</definedName>
    <definedName name="A12_NOV_30" localSheetId="6">#REF!</definedName>
    <definedName name="A12_NOV_30" localSheetId="7">#REF!</definedName>
    <definedName name="A12_NOV_30" localSheetId="9">#REF!</definedName>
    <definedName name="A12_NOV_30" localSheetId="10">#REF!</definedName>
    <definedName name="A12_NOV_30" localSheetId="1">#REF!</definedName>
    <definedName name="A12_NOV_30">#REF!</definedName>
    <definedName name="A12_OCT_10" localSheetId="6">#REF!</definedName>
    <definedName name="A12_OCT_10" localSheetId="7">#REF!</definedName>
    <definedName name="A12_OCT_10" localSheetId="9">#REF!</definedName>
    <definedName name="A12_OCT_10" localSheetId="10">#REF!</definedName>
    <definedName name="A12_OCT_10" localSheetId="1">#REF!</definedName>
    <definedName name="A12_OCT_10">#REF!</definedName>
    <definedName name="A12_OCT_20" localSheetId="6">#REF!</definedName>
    <definedName name="A12_OCT_20" localSheetId="7">#REF!</definedName>
    <definedName name="A12_OCT_20" localSheetId="9">#REF!</definedName>
    <definedName name="A12_OCT_20" localSheetId="10">#REF!</definedName>
    <definedName name="A12_OCT_20" localSheetId="1">#REF!</definedName>
    <definedName name="A12_OCT_20">#REF!</definedName>
    <definedName name="A12_OCT_30" localSheetId="6">#REF!</definedName>
    <definedName name="A12_OCT_30" localSheetId="7">#REF!</definedName>
    <definedName name="A12_OCT_30" localSheetId="9">#REF!</definedName>
    <definedName name="A12_OCT_30" localSheetId="10">#REF!</definedName>
    <definedName name="A12_OCT_30" localSheetId="1">#REF!</definedName>
    <definedName name="A12_OCT_30">#REF!</definedName>
    <definedName name="A12_SET_10" localSheetId="6">#REF!</definedName>
    <definedName name="A12_SET_10" localSheetId="7">#REF!</definedName>
    <definedName name="A12_SET_10" localSheetId="9">#REF!</definedName>
    <definedName name="A12_SET_10" localSheetId="10">#REF!</definedName>
    <definedName name="A12_SET_10" localSheetId="1">#REF!</definedName>
    <definedName name="A12_SET_10">#REF!</definedName>
    <definedName name="A12_SET_20" localSheetId="6">#REF!</definedName>
    <definedName name="A12_SET_20" localSheetId="7">#REF!</definedName>
    <definedName name="A12_SET_20" localSheetId="9">#REF!</definedName>
    <definedName name="A12_SET_20" localSheetId="10">#REF!</definedName>
    <definedName name="A12_SET_20" localSheetId="1">#REF!</definedName>
    <definedName name="A12_SET_20">#REF!</definedName>
    <definedName name="A12_SET_30" localSheetId="6">#REF!</definedName>
    <definedName name="A12_SET_30" localSheetId="7">#REF!</definedName>
    <definedName name="A12_SET_30" localSheetId="9">#REF!</definedName>
    <definedName name="A12_SET_30" localSheetId="10">#REF!</definedName>
    <definedName name="A12_SET_30" localSheetId="1">#REF!</definedName>
    <definedName name="A12_SET_30">#REF!</definedName>
    <definedName name="A19_ABR_10" localSheetId="6">#REF!</definedName>
    <definedName name="A19_ABR_10" localSheetId="7">#REF!</definedName>
    <definedName name="A19_ABR_10" localSheetId="9">#REF!</definedName>
    <definedName name="A19_ABR_10" localSheetId="10">#REF!</definedName>
    <definedName name="A19_ABR_10" localSheetId="1">#REF!</definedName>
    <definedName name="A19_ABR_10">#REF!</definedName>
    <definedName name="A19_ABR_20" localSheetId="6">#REF!</definedName>
    <definedName name="A19_ABR_20" localSheetId="7">#REF!</definedName>
    <definedName name="A19_ABR_20" localSheetId="9">#REF!</definedName>
    <definedName name="A19_ABR_20" localSheetId="10">#REF!</definedName>
    <definedName name="A19_ABR_20" localSheetId="1">#REF!</definedName>
    <definedName name="A19_ABR_20">#REF!</definedName>
    <definedName name="A19_ABR_30" localSheetId="6">#REF!</definedName>
    <definedName name="A19_ABR_30" localSheetId="7">#REF!</definedName>
    <definedName name="A19_ABR_30" localSheetId="9">#REF!</definedName>
    <definedName name="A19_ABR_30" localSheetId="10">#REF!</definedName>
    <definedName name="A19_ABR_30" localSheetId="1">#REF!</definedName>
    <definedName name="A19_ABR_30">#REF!</definedName>
    <definedName name="A19_AGO_10" localSheetId="6">#REF!</definedName>
    <definedName name="A19_AGO_10" localSheetId="7">#REF!</definedName>
    <definedName name="A19_AGO_10" localSheetId="9">#REF!</definedName>
    <definedName name="A19_AGO_10" localSheetId="10">#REF!</definedName>
    <definedName name="A19_AGO_10" localSheetId="1">#REF!</definedName>
    <definedName name="A19_AGO_10">#REF!</definedName>
    <definedName name="A19_AGO_20" localSheetId="6">#REF!</definedName>
    <definedName name="A19_AGO_20" localSheetId="7">#REF!</definedName>
    <definedName name="A19_AGO_20" localSheetId="9">#REF!</definedName>
    <definedName name="A19_AGO_20" localSheetId="10">#REF!</definedName>
    <definedName name="A19_AGO_20" localSheetId="1">#REF!</definedName>
    <definedName name="A19_AGO_20">#REF!</definedName>
    <definedName name="A19_AGO_30" localSheetId="6">#REF!</definedName>
    <definedName name="A19_AGO_30" localSheetId="7">#REF!</definedName>
    <definedName name="A19_AGO_30" localSheetId="9">#REF!</definedName>
    <definedName name="A19_AGO_30" localSheetId="10">#REF!</definedName>
    <definedName name="A19_AGO_30" localSheetId="1">#REF!</definedName>
    <definedName name="A19_AGO_30">#REF!</definedName>
    <definedName name="A19_DIC_10" localSheetId="6">#REF!</definedName>
    <definedName name="A19_DIC_10" localSheetId="7">#REF!</definedName>
    <definedName name="A19_DIC_10" localSheetId="9">#REF!</definedName>
    <definedName name="A19_DIC_10" localSheetId="10">#REF!</definedName>
    <definedName name="A19_DIC_10" localSheetId="1">#REF!</definedName>
    <definedName name="A19_DIC_10">#REF!</definedName>
    <definedName name="A19_DIC_20" localSheetId="6">#REF!</definedName>
    <definedName name="A19_DIC_20" localSheetId="7">#REF!</definedName>
    <definedName name="A19_DIC_20" localSheetId="9">#REF!</definedName>
    <definedName name="A19_DIC_20" localSheetId="10">#REF!</definedName>
    <definedName name="A19_DIC_20" localSheetId="1">#REF!</definedName>
    <definedName name="A19_DIC_20">#REF!</definedName>
    <definedName name="A19_DIC_30" localSheetId="6">#REF!</definedName>
    <definedName name="A19_DIC_30" localSheetId="7">#REF!</definedName>
    <definedName name="A19_DIC_30" localSheetId="9">#REF!</definedName>
    <definedName name="A19_DIC_30" localSheetId="10">#REF!</definedName>
    <definedName name="A19_DIC_30" localSheetId="1">#REF!</definedName>
    <definedName name="A19_DIC_30">#REF!</definedName>
    <definedName name="A19_ENE_10" localSheetId="6">#REF!</definedName>
    <definedName name="A19_ENE_10" localSheetId="7">#REF!</definedName>
    <definedName name="A19_ENE_10" localSheetId="9">#REF!</definedName>
    <definedName name="A19_ENE_10" localSheetId="10">#REF!</definedName>
    <definedName name="A19_ENE_10" localSheetId="1">#REF!</definedName>
    <definedName name="A19_ENE_10">#REF!</definedName>
    <definedName name="A19_ENE_20" localSheetId="6">#REF!</definedName>
    <definedName name="A19_ENE_20" localSheetId="7">#REF!</definedName>
    <definedName name="A19_ENE_20" localSheetId="9">#REF!</definedName>
    <definedName name="A19_ENE_20" localSheetId="10">#REF!</definedName>
    <definedName name="A19_ENE_20" localSheetId="1">#REF!</definedName>
    <definedName name="A19_ENE_20">#REF!</definedName>
    <definedName name="A19_ENE_30" localSheetId="6">#REF!</definedName>
    <definedName name="A19_ENE_30" localSheetId="7">#REF!</definedName>
    <definedName name="A19_ENE_30" localSheetId="9">#REF!</definedName>
    <definedName name="A19_ENE_30" localSheetId="10">#REF!</definedName>
    <definedName name="A19_ENE_30" localSheetId="1">#REF!</definedName>
    <definedName name="A19_ENE_30">#REF!</definedName>
    <definedName name="A19_FEB_10" localSheetId="6">#REF!</definedName>
    <definedName name="A19_FEB_10" localSheetId="7">#REF!</definedName>
    <definedName name="A19_FEB_10" localSheetId="9">#REF!</definedName>
    <definedName name="A19_FEB_10" localSheetId="10">#REF!</definedName>
    <definedName name="A19_FEB_10" localSheetId="1">#REF!</definedName>
    <definedName name="A19_FEB_10">#REF!</definedName>
    <definedName name="A19_FEB_20" localSheetId="6">#REF!</definedName>
    <definedName name="A19_FEB_20" localSheetId="7">#REF!</definedName>
    <definedName name="A19_FEB_20" localSheetId="9">#REF!</definedName>
    <definedName name="A19_FEB_20" localSheetId="10">#REF!</definedName>
    <definedName name="A19_FEB_20" localSheetId="1">#REF!</definedName>
    <definedName name="A19_FEB_20">#REF!</definedName>
    <definedName name="A19_FEB_30" localSheetId="6">#REF!</definedName>
    <definedName name="A19_FEB_30" localSheetId="7">#REF!</definedName>
    <definedName name="A19_FEB_30" localSheetId="9">#REF!</definedName>
    <definedName name="A19_FEB_30" localSheetId="10">#REF!</definedName>
    <definedName name="A19_FEB_30" localSheetId="1">#REF!</definedName>
    <definedName name="A19_FEB_30">#REF!</definedName>
    <definedName name="A19_JUL_10" localSheetId="6">#REF!</definedName>
    <definedName name="A19_JUL_10" localSheetId="7">#REF!</definedName>
    <definedName name="A19_JUL_10" localSheetId="9">#REF!</definedName>
    <definedName name="A19_JUL_10" localSheetId="10">#REF!</definedName>
    <definedName name="A19_JUL_10" localSheetId="1">#REF!</definedName>
    <definedName name="A19_JUL_10">#REF!</definedName>
    <definedName name="A19_JUL_20" localSheetId="6">#REF!</definedName>
    <definedName name="A19_JUL_20" localSheetId="7">#REF!</definedName>
    <definedName name="A19_JUL_20" localSheetId="9">#REF!</definedName>
    <definedName name="A19_JUL_20" localSheetId="10">#REF!</definedName>
    <definedName name="A19_JUL_20" localSheetId="1">#REF!</definedName>
    <definedName name="A19_JUL_20">#REF!</definedName>
    <definedName name="A19_JUL_30" localSheetId="6">#REF!</definedName>
    <definedName name="A19_JUL_30" localSheetId="7">#REF!</definedName>
    <definedName name="A19_JUL_30" localSheetId="9">#REF!</definedName>
    <definedName name="A19_JUL_30" localSheetId="10">#REF!</definedName>
    <definedName name="A19_JUL_30" localSheetId="1">#REF!</definedName>
    <definedName name="A19_JUL_30">#REF!</definedName>
    <definedName name="A19_JUN_10" localSheetId="6">#REF!</definedName>
    <definedName name="A19_JUN_10" localSheetId="7">#REF!</definedName>
    <definedName name="A19_JUN_10" localSheetId="9">#REF!</definedName>
    <definedName name="A19_JUN_10" localSheetId="10">#REF!</definedName>
    <definedName name="A19_JUN_10" localSheetId="1">#REF!</definedName>
    <definedName name="A19_JUN_10">#REF!</definedName>
    <definedName name="A19_JUN_20" localSheetId="6">#REF!</definedName>
    <definedName name="A19_JUN_20" localSheetId="7">#REF!</definedName>
    <definedName name="A19_JUN_20" localSheetId="9">#REF!</definedName>
    <definedName name="A19_JUN_20" localSheetId="10">#REF!</definedName>
    <definedName name="A19_JUN_20" localSheetId="1">#REF!</definedName>
    <definedName name="A19_JUN_20">#REF!</definedName>
    <definedName name="A19_JUN_30" localSheetId="6">#REF!</definedName>
    <definedName name="A19_JUN_30" localSheetId="7">#REF!</definedName>
    <definedName name="A19_JUN_30" localSheetId="9">#REF!</definedName>
    <definedName name="A19_JUN_30" localSheetId="10">#REF!</definedName>
    <definedName name="A19_JUN_30" localSheetId="1">#REF!</definedName>
    <definedName name="A19_JUN_30">#REF!</definedName>
    <definedName name="A19_MAR_10" localSheetId="6">#REF!</definedName>
    <definedName name="A19_MAR_10" localSheetId="7">#REF!</definedName>
    <definedName name="A19_MAR_10" localSheetId="9">#REF!</definedName>
    <definedName name="A19_MAR_10" localSheetId="10">#REF!</definedName>
    <definedName name="A19_MAR_10" localSheetId="1">#REF!</definedName>
    <definedName name="A19_MAR_10">#REF!</definedName>
    <definedName name="A19_MAR_20" localSheetId="6">#REF!</definedName>
    <definedName name="A19_MAR_20" localSheetId="7">#REF!</definedName>
    <definedName name="A19_MAR_20" localSheetId="9">#REF!</definedName>
    <definedName name="A19_MAR_20" localSheetId="10">#REF!</definedName>
    <definedName name="A19_MAR_20" localSheetId="1">#REF!</definedName>
    <definedName name="A19_MAR_20">#REF!</definedName>
    <definedName name="A19_MAR_30" localSheetId="6">#REF!</definedName>
    <definedName name="A19_MAR_30" localSheetId="7">#REF!</definedName>
    <definedName name="A19_MAR_30" localSheetId="9">#REF!</definedName>
    <definedName name="A19_MAR_30" localSheetId="10">#REF!</definedName>
    <definedName name="A19_MAR_30" localSheetId="1">#REF!</definedName>
    <definedName name="A19_MAR_30">#REF!</definedName>
    <definedName name="A19_MAY_10" localSheetId="6">#REF!</definedName>
    <definedName name="A19_MAY_10" localSheetId="7">#REF!</definedName>
    <definedName name="A19_MAY_10" localSheetId="9">#REF!</definedName>
    <definedName name="A19_MAY_10" localSheetId="10">#REF!</definedName>
    <definedName name="A19_MAY_10" localSheetId="1">#REF!</definedName>
    <definedName name="A19_MAY_10">#REF!</definedName>
    <definedName name="A19_MAY_20" localSheetId="6">#REF!</definedName>
    <definedName name="A19_MAY_20" localSheetId="7">#REF!</definedName>
    <definedName name="A19_MAY_20" localSheetId="9">#REF!</definedName>
    <definedName name="A19_MAY_20" localSheetId="10">#REF!</definedName>
    <definedName name="A19_MAY_20" localSheetId="1">#REF!</definedName>
    <definedName name="A19_MAY_20">#REF!</definedName>
    <definedName name="A19_MAY_30" localSheetId="6">#REF!</definedName>
    <definedName name="A19_MAY_30" localSheetId="7">#REF!</definedName>
    <definedName name="A19_MAY_30" localSheetId="9">#REF!</definedName>
    <definedName name="A19_MAY_30" localSheetId="10">#REF!</definedName>
    <definedName name="A19_MAY_30" localSheetId="1">#REF!</definedName>
    <definedName name="A19_MAY_30">#REF!</definedName>
    <definedName name="A19_NOV_10" localSheetId="6">#REF!</definedName>
    <definedName name="A19_NOV_10" localSheetId="7">#REF!</definedName>
    <definedName name="A19_NOV_10" localSheetId="9">#REF!</definedName>
    <definedName name="A19_NOV_10" localSheetId="10">#REF!</definedName>
    <definedName name="A19_NOV_10" localSheetId="1">#REF!</definedName>
    <definedName name="A19_NOV_10">#REF!</definedName>
    <definedName name="A19_NOV_20" localSheetId="6">#REF!</definedName>
    <definedName name="A19_NOV_20" localSheetId="7">#REF!</definedName>
    <definedName name="A19_NOV_20" localSheetId="9">#REF!</definedName>
    <definedName name="A19_NOV_20" localSheetId="10">#REF!</definedName>
    <definedName name="A19_NOV_20" localSheetId="1">#REF!</definedName>
    <definedName name="A19_NOV_20">#REF!</definedName>
    <definedName name="A19_NOV_30" localSheetId="6">#REF!</definedName>
    <definedName name="A19_NOV_30" localSheetId="7">#REF!</definedName>
    <definedName name="A19_NOV_30" localSheetId="9">#REF!</definedName>
    <definedName name="A19_NOV_30" localSheetId="10">#REF!</definedName>
    <definedName name="A19_NOV_30" localSheetId="1">#REF!</definedName>
    <definedName name="A19_NOV_30">#REF!</definedName>
    <definedName name="A19_OCT_10" localSheetId="6">#REF!</definedName>
    <definedName name="A19_OCT_10" localSheetId="7">#REF!</definedName>
    <definedName name="A19_OCT_10" localSheetId="9">#REF!</definedName>
    <definedName name="A19_OCT_10" localSheetId="10">#REF!</definedName>
    <definedName name="A19_OCT_10" localSheetId="1">#REF!</definedName>
    <definedName name="A19_OCT_10">#REF!</definedName>
    <definedName name="A19_OCT_20" localSheetId="6">#REF!</definedName>
    <definedName name="A19_OCT_20" localSheetId="7">#REF!</definedName>
    <definedName name="A19_OCT_20" localSheetId="9">#REF!</definedName>
    <definedName name="A19_OCT_20" localSheetId="10">#REF!</definedName>
    <definedName name="A19_OCT_20" localSheetId="1">#REF!</definedName>
    <definedName name="A19_OCT_20">#REF!</definedName>
    <definedName name="A19_OCT_30" localSheetId="6">#REF!</definedName>
    <definedName name="A19_OCT_30" localSheetId="7">#REF!</definedName>
    <definedName name="A19_OCT_30" localSheetId="9">#REF!</definedName>
    <definedName name="A19_OCT_30" localSheetId="10">#REF!</definedName>
    <definedName name="A19_OCT_30" localSheetId="1">#REF!</definedName>
    <definedName name="A19_OCT_30">#REF!</definedName>
    <definedName name="A19_SET_10" localSheetId="6">#REF!</definedName>
    <definedName name="A19_SET_10" localSheetId="7">#REF!</definedName>
    <definedName name="A19_SET_10" localSheetId="9">#REF!</definedName>
    <definedName name="A19_SET_10" localSheetId="10">#REF!</definedName>
    <definedName name="A19_SET_10" localSheetId="1">#REF!</definedName>
    <definedName name="A19_SET_10">#REF!</definedName>
    <definedName name="A19_SET_20" localSheetId="6">#REF!</definedName>
    <definedName name="A19_SET_20" localSheetId="7">#REF!</definedName>
    <definedName name="A19_SET_20" localSheetId="9">#REF!</definedName>
    <definedName name="A19_SET_20" localSheetId="10">#REF!</definedName>
    <definedName name="A19_SET_20" localSheetId="1">#REF!</definedName>
    <definedName name="A19_SET_20">#REF!</definedName>
    <definedName name="A19_SET_30" localSheetId="6">#REF!</definedName>
    <definedName name="A19_SET_30" localSheetId="7">#REF!</definedName>
    <definedName name="A19_SET_30" localSheetId="9">#REF!</definedName>
    <definedName name="A19_SET_30" localSheetId="10">#REF!</definedName>
    <definedName name="A19_SET_30" localSheetId="1">#REF!</definedName>
    <definedName name="A19_SET_30">#REF!</definedName>
    <definedName name="A20_ABR_10" localSheetId="6">#REF!</definedName>
    <definedName name="A20_ABR_10" localSheetId="7">#REF!</definedName>
    <definedName name="A20_ABR_10" localSheetId="9">#REF!</definedName>
    <definedName name="A20_ABR_10" localSheetId="10">#REF!</definedName>
    <definedName name="A20_ABR_10" localSheetId="1">#REF!</definedName>
    <definedName name="A20_ABR_10">#REF!</definedName>
    <definedName name="A20_ABR_30" localSheetId="6">#REF!</definedName>
    <definedName name="A20_ABR_30" localSheetId="7">#REF!</definedName>
    <definedName name="A20_ABR_30" localSheetId="9">#REF!</definedName>
    <definedName name="A20_ABR_30" localSheetId="10">#REF!</definedName>
    <definedName name="A20_ABR_30" localSheetId="1">#REF!</definedName>
    <definedName name="A20_ABR_30">#REF!</definedName>
    <definedName name="A20_AGO_10" localSheetId="6">#REF!</definedName>
    <definedName name="A20_AGO_10" localSheetId="7">#REF!</definedName>
    <definedName name="A20_AGO_10" localSheetId="9">#REF!</definedName>
    <definedName name="A20_AGO_10" localSheetId="10">#REF!</definedName>
    <definedName name="A20_AGO_10" localSheetId="1">#REF!</definedName>
    <definedName name="A20_AGO_10">#REF!</definedName>
    <definedName name="A20_AGO_30" localSheetId="6">#REF!</definedName>
    <definedName name="A20_AGO_30" localSheetId="7">#REF!</definedName>
    <definedName name="A20_AGO_30" localSheetId="9">#REF!</definedName>
    <definedName name="A20_AGO_30" localSheetId="10">#REF!</definedName>
    <definedName name="A20_AGO_30" localSheetId="1">#REF!</definedName>
    <definedName name="A20_AGO_30">#REF!</definedName>
    <definedName name="A20_DIC_10" localSheetId="6">#REF!</definedName>
    <definedName name="A20_DIC_10" localSheetId="7">#REF!</definedName>
    <definedName name="A20_DIC_10" localSheetId="9">#REF!</definedName>
    <definedName name="A20_DIC_10" localSheetId="10">#REF!</definedName>
    <definedName name="A20_DIC_10" localSheetId="1">#REF!</definedName>
    <definedName name="A20_DIC_10">#REF!</definedName>
    <definedName name="A20_DIC_30" localSheetId="6">#REF!</definedName>
    <definedName name="A20_DIC_30" localSheetId="7">#REF!</definedName>
    <definedName name="A20_DIC_30" localSheetId="9">#REF!</definedName>
    <definedName name="A20_DIC_30" localSheetId="10">#REF!</definedName>
    <definedName name="A20_DIC_30" localSheetId="1">#REF!</definedName>
    <definedName name="A20_DIC_30">#REF!</definedName>
    <definedName name="A20_ENE_10" localSheetId="6">#REF!</definedName>
    <definedName name="A20_ENE_10" localSheetId="7">#REF!</definedName>
    <definedName name="A20_ENE_10" localSheetId="9">#REF!</definedName>
    <definedName name="A20_ENE_10" localSheetId="10">#REF!</definedName>
    <definedName name="A20_ENE_10" localSheetId="1">#REF!</definedName>
    <definedName name="A20_ENE_10">#REF!</definedName>
    <definedName name="A20_ENE_30" localSheetId="6">#REF!</definedName>
    <definedName name="A20_ENE_30" localSheetId="7">#REF!</definedName>
    <definedName name="A20_ENE_30" localSheetId="9">#REF!</definedName>
    <definedName name="A20_ENE_30" localSheetId="10">#REF!</definedName>
    <definedName name="A20_ENE_30" localSheetId="1">#REF!</definedName>
    <definedName name="A20_ENE_30">#REF!</definedName>
    <definedName name="A20_FEB_10" localSheetId="6">#REF!</definedName>
    <definedName name="A20_FEB_10" localSheetId="7">#REF!</definedName>
    <definedName name="A20_FEB_10" localSheetId="9">#REF!</definedName>
    <definedName name="A20_FEB_10" localSheetId="10">#REF!</definedName>
    <definedName name="A20_FEB_10" localSheetId="1">#REF!</definedName>
    <definedName name="A20_FEB_10">#REF!</definedName>
    <definedName name="A20_FEB_30" localSheetId="6">#REF!</definedName>
    <definedName name="A20_FEB_30" localSheetId="7">#REF!</definedName>
    <definedName name="A20_FEB_30" localSheetId="9">#REF!</definedName>
    <definedName name="A20_FEB_30" localSheetId="10">#REF!</definedName>
    <definedName name="A20_FEB_30" localSheetId="1">#REF!</definedName>
    <definedName name="A20_FEB_30">#REF!</definedName>
    <definedName name="A20_JUL_10" localSheetId="6">#REF!</definedName>
    <definedName name="A20_JUL_10" localSheetId="7">#REF!</definedName>
    <definedName name="A20_JUL_10" localSheetId="9">#REF!</definedName>
    <definedName name="A20_JUL_10" localSheetId="10">#REF!</definedName>
    <definedName name="A20_JUL_10" localSheetId="1">#REF!</definedName>
    <definedName name="A20_JUL_10">#REF!</definedName>
    <definedName name="A20_JUL_30" localSheetId="6">#REF!</definedName>
    <definedName name="A20_JUL_30" localSheetId="7">#REF!</definedName>
    <definedName name="A20_JUL_30" localSheetId="9">#REF!</definedName>
    <definedName name="A20_JUL_30" localSheetId="10">#REF!</definedName>
    <definedName name="A20_JUL_30" localSheetId="1">#REF!</definedName>
    <definedName name="A20_JUL_30">#REF!</definedName>
    <definedName name="A20_JUN_10" localSheetId="6">#REF!</definedName>
    <definedName name="A20_JUN_10" localSheetId="7">#REF!</definedName>
    <definedName name="A20_JUN_10" localSheetId="9">#REF!</definedName>
    <definedName name="A20_JUN_10" localSheetId="10">#REF!</definedName>
    <definedName name="A20_JUN_10" localSheetId="1">#REF!</definedName>
    <definedName name="A20_JUN_10">#REF!</definedName>
    <definedName name="A20_JUN_30" localSheetId="6">#REF!</definedName>
    <definedName name="A20_JUN_30" localSheetId="7">#REF!</definedName>
    <definedName name="A20_JUN_30" localSheetId="9">#REF!</definedName>
    <definedName name="A20_JUN_30" localSheetId="10">#REF!</definedName>
    <definedName name="A20_JUN_30" localSheetId="1">#REF!</definedName>
    <definedName name="A20_JUN_30">#REF!</definedName>
    <definedName name="A20_MAR_10" localSheetId="6">#REF!</definedName>
    <definedName name="A20_MAR_10" localSheetId="7">#REF!</definedName>
    <definedName name="A20_MAR_10" localSheetId="9">#REF!</definedName>
    <definedName name="A20_MAR_10" localSheetId="10">#REF!</definedName>
    <definedName name="A20_MAR_10" localSheetId="1">#REF!</definedName>
    <definedName name="A20_MAR_10">#REF!</definedName>
    <definedName name="A20_MAR_30" localSheetId="6">#REF!</definedName>
    <definedName name="A20_MAR_30" localSheetId="7">#REF!</definedName>
    <definedName name="A20_MAR_30" localSheetId="9">#REF!</definedName>
    <definedName name="A20_MAR_30" localSheetId="10">#REF!</definedName>
    <definedName name="A20_MAR_30" localSheetId="1">#REF!</definedName>
    <definedName name="A20_MAR_30">#REF!</definedName>
    <definedName name="A20_MAY_10" localSheetId="6">#REF!</definedName>
    <definedName name="A20_MAY_10" localSheetId="7">#REF!</definedName>
    <definedName name="A20_MAY_10" localSheetId="9">#REF!</definedName>
    <definedName name="A20_MAY_10" localSheetId="10">#REF!</definedName>
    <definedName name="A20_MAY_10" localSheetId="1">#REF!</definedName>
    <definedName name="A20_MAY_10">#REF!</definedName>
    <definedName name="A20_MAY_30" localSheetId="6">#REF!</definedName>
    <definedName name="A20_MAY_30" localSheetId="7">#REF!</definedName>
    <definedName name="A20_MAY_30" localSheetId="9">#REF!</definedName>
    <definedName name="A20_MAY_30" localSheetId="10">#REF!</definedName>
    <definedName name="A20_MAY_30" localSheetId="1">#REF!</definedName>
    <definedName name="A20_MAY_30">#REF!</definedName>
    <definedName name="A20_NOV_10" localSheetId="6">#REF!</definedName>
    <definedName name="A20_NOV_10" localSheetId="7">#REF!</definedName>
    <definedName name="A20_NOV_10" localSheetId="9">#REF!</definedName>
    <definedName name="A20_NOV_10" localSheetId="10">#REF!</definedName>
    <definedName name="A20_NOV_10" localSheetId="1">#REF!</definedName>
    <definedName name="A20_NOV_10">#REF!</definedName>
    <definedName name="A20_NOV_30" localSheetId="6">#REF!</definedName>
    <definedName name="A20_NOV_30" localSheetId="7">#REF!</definedName>
    <definedName name="A20_NOV_30" localSheetId="9">#REF!</definedName>
    <definedName name="A20_NOV_30" localSheetId="10">#REF!</definedName>
    <definedName name="A20_NOV_30" localSheetId="1">#REF!</definedName>
    <definedName name="A20_NOV_30">#REF!</definedName>
    <definedName name="A20_OCT_10" localSheetId="6">#REF!</definedName>
    <definedName name="A20_OCT_10" localSheetId="7">#REF!</definedName>
    <definedName name="A20_OCT_10" localSheetId="9">#REF!</definedName>
    <definedName name="A20_OCT_10" localSheetId="10">#REF!</definedName>
    <definedName name="A20_OCT_10" localSheetId="1">#REF!</definedName>
    <definedName name="A20_OCT_10">#REF!</definedName>
    <definedName name="A20_OCT_30" localSheetId="6">#REF!</definedName>
    <definedName name="A20_OCT_30" localSheetId="7">#REF!</definedName>
    <definedName name="A20_OCT_30" localSheetId="9">#REF!</definedName>
    <definedName name="A20_OCT_30" localSheetId="10">#REF!</definedName>
    <definedName name="A20_OCT_30" localSheetId="1">#REF!</definedName>
    <definedName name="A20_OCT_30">#REF!</definedName>
    <definedName name="A20_SET_10" localSheetId="6">#REF!</definedName>
    <definedName name="A20_SET_10" localSheetId="7">#REF!</definedName>
    <definedName name="A20_SET_10" localSheetId="9">#REF!</definedName>
    <definedName name="A20_SET_10" localSheetId="10">#REF!</definedName>
    <definedName name="A20_SET_10" localSheetId="1">#REF!</definedName>
    <definedName name="A20_SET_10">#REF!</definedName>
    <definedName name="A20_SET_30" localSheetId="6">#REF!</definedName>
    <definedName name="A20_SET_30" localSheetId="7">#REF!</definedName>
    <definedName name="A20_SET_30" localSheetId="9">#REF!</definedName>
    <definedName name="A20_SET_30" localSheetId="10">#REF!</definedName>
    <definedName name="A20_SET_30" localSheetId="1">#REF!</definedName>
    <definedName name="A20_SET_30">#REF!</definedName>
    <definedName name="A34_ABR_10" localSheetId="6">#REF!</definedName>
    <definedName name="A34_ABR_10" localSheetId="7">#REF!</definedName>
    <definedName name="A34_ABR_10" localSheetId="9">#REF!</definedName>
    <definedName name="A34_ABR_10" localSheetId="10">#REF!</definedName>
    <definedName name="A34_ABR_10" localSheetId="1">#REF!</definedName>
    <definedName name="A34_ABR_10">#REF!</definedName>
    <definedName name="A34_ABR_20" localSheetId="6">#REF!</definedName>
    <definedName name="A34_ABR_20" localSheetId="7">#REF!</definedName>
    <definedName name="A34_ABR_20" localSheetId="9">#REF!</definedName>
    <definedName name="A34_ABR_20" localSheetId="10">#REF!</definedName>
    <definedName name="A34_ABR_20" localSheetId="1">#REF!</definedName>
    <definedName name="A34_ABR_20">#REF!</definedName>
    <definedName name="A34_ABR_30" localSheetId="6">#REF!</definedName>
    <definedName name="A34_ABR_30" localSheetId="7">#REF!</definedName>
    <definedName name="A34_ABR_30" localSheetId="9">#REF!</definedName>
    <definedName name="A34_ABR_30" localSheetId="10">#REF!</definedName>
    <definedName name="A34_ABR_30" localSheetId="1">#REF!</definedName>
    <definedName name="A34_ABR_30">#REF!</definedName>
    <definedName name="A34_AGO_10" localSheetId="6">#REF!</definedName>
    <definedName name="A34_AGO_10" localSheetId="7">#REF!</definedName>
    <definedName name="A34_AGO_10" localSheetId="9">#REF!</definedName>
    <definedName name="A34_AGO_10" localSheetId="10">#REF!</definedName>
    <definedName name="A34_AGO_10" localSheetId="1">#REF!</definedName>
    <definedName name="A34_AGO_10">#REF!</definedName>
    <definedName name="A34_AGO_20" localSheetId="6">#REF!</definedName>
    <definedName name="A34_AGO_20" localSheetId="7">#REF!</definedName>
    <definedName name="A34_AGO_20" localSheetId="9">#REF!</definedName>
    <definedName name="A34_AGO_20" localSheetId="10">#REF!</definedName>
    <definedName name="A34_AGO_20" localSheetId="1">#REF!</definedName>
    <definedName name="A34_AGO_20">#REF!</definedName>
    <definedName name="A34_AGO_30" localSheetId="6">#REF!</definedName>
    <definedName name="A34_AGO_30" localSheetId="7">#REF!</definedName>
    <definedName name="A34_AGO_30" localSheetId="9">#REF!</definedName>
    <definedName name="A34_AGO_30" localSheetId="10">#REF!</definedName>
    <definedName name="A34_AGO_30" localSheetId="1">#REF!</definedName>
    <definedName name="A34_AGO_30">#REF!</definedName>
    <definedName name="A34_DIC_10" localSheetId="6">#REF!</definedName>
    <definedName name="A34_DIC_10" localSheetId="7">#REF!</definedName>
    <definedName name="A34_DIC_10" localSheetId="9">#REF!</definedName>
    <definedName name="A34_DIC_10" localSheetId="10">#REF!</definedName>
    <definedName name="A34_DIC_10" localSheetId="1">#REF!</definedName>
    <definedName name="A34_DIC_10">#REF!</definedName>
    <definedName name="A34_DIC_20" localSheetId="6">#REF!</definedName>
    <definedName name="A34_DIC_20" localSheetId="7">#REF!</definedName>
    <definedName name="A34_DIC_20" localSheetId="9">#REF!</definedName>
    <definedName name="A34_DIC_20" localSheetId="10">#REF!</definedName>
    <definedName name="A34_DIC_20" localSheetId="1">#REF!</definedName>
    <definedName name="A34_DIC_20">#REF!</definedName>
    <definedName name="A34_DIC_30" localSheetId="6">#REF!</definedName>
    <definedName name="A34_DIC_30" localSheetId="7">#REF!</definedName>
    <definedName name="A34_DIC_30" localSheetId="9">#REF!</definedName>
    <definedName name="A34_DIC_30" localSheetId="10">#REF!</definedName>
    <definedName name="A34_DIC_30" localSheetId="1">#REF!</definedName>
    <definedName name="A34_DIC_30">#REF!</definedName>
    <definedName name="A34_ENE_10" localSheetId="6">#REF!</definedName>
    <definedName name="A34_ENE_10" localSheetId="7">#REF!</definedName>
    <definedName name="A34_ENE_10" localSheetId="9">#REF!</definedName>
    <definedName name="A34_ENE_10" localSheetId="10">#REF!</definedName>
    <definedName name="A34_ENE_10" localSheetId="1">#REF!</definedName>
    <definedName name="A34_ENE_10">#REF!</definedName>
    <definedName name="A34_ENE_20" localSheetId="6">#REF!</definedName>
    <definedName name="A34_ENE_20" localSheetId="7">#REF!</definedName>
    <definedName name="A34_ENE_20" localSheetId="9">#REF!</definedName>
    <definedName name="A34_ENE_20" localSheetId="10">#REF!</definedName>
    <definedName name="A34_ENE_20" localSheetId="1">#REF!</definedName>
    <definedName name="A34_ENE_20">#REF!</definedName>
    <definedName name="A34_ENE_30" localSheetId="6">#REF!</definedName>
    <definedName name="A34_ENE_30" localSheetId="7">#REF!</definedName>
    <definedName name="A34_ENE_30" localSheetId="9">#REF!</definedName>
    <definedName name="A34_ENE_30" localSheetId="10">#REF!</definedName>
    <definedName name="A34_ENE_30" localSheetId="1">#REF!</definedName>
    <definedName name="A34_ENE_30">#REF!</definedName>
    <definedName name="A34_FEB_10" localSheetId="6">#REF!</definedName>
    <definedName name="A34_FEB_10" localSheetId="7">#REF!</definedName>
    <definedName name="A34_FEB_10" localSheetId="9">#REF!</definedName>
    <definedName name="A34_FEB_10" localSheetId="10">#REF!</definedName>
    <definedName name="A34_FEB_10" localSheetId="1">#REF!</definedName>
    <definedName name="A34_FEB_10">#REF!</definedName>
    <definedName name="A34_FEB_20" localSheetId="6">#REF!</definedName>
    <definedName name="A34_FEB_20" localSheetId="7">#REF!</definedName>
    <definedName name="A34_FEB_20" localSheetId="9">#REF!</definedName>
    <definedName name="A34_FEB_20" localSheetId="10">#REF!</definedName>
    <definedName name="A34_FEB_20" localSheetId="1">#REF!</definedName>
    <definedName name="A34_FEB_20">#REF!</definedName>
    <definedName name="A34_FEB_30" localSheetId="6">#REF!</definedName>
    <definedName name="A34_FEB_30" localSheetId="7">#REF!</definedName>
    <definedName name="A34_FEB_30" localSheetId="9">#REF!</definedName>
    <definedName name="A34_FEB_30" localSheetId="10">#REF!</definedName>
    <definedName name="A34_FEB_30" localSheetId="1">#REF!</definedName>
    <definedName name="A34_FEB_30">#REF!</definedName>
    <definedName name="A34_JUL_10" localSheetId="6">#REF!</definedName>
    <definedName name="A34_JUL_10" localSheetId="7">#REF!</definedName>
    <definedName name="A34_JUL_10" localSheetId="9">#REF!</definedName>
    <definedName name="A34_JUL_10" localSheetId="10">#REF!</definedName>
    <definedName name="A34_JUL_10" localSheetId="1">#REF!</definedName>
    <definedName name="A34_JUL_10">#REF!</definedName>
    <definedName name="A34_JUL_20" localSheetId="6">#REF!</definedName>
    <definedName name="A34_JUL_20" localSheetId="7">#REF!</definedName>
    <definedName name="A34_JUL_20" localSheetId="9">#REF!</definedName>
    <definedName name="A34_JUL_20" localSheetId="10">#REF!</definedName>
    <definedName name="A34_JUL_20" localSheetId="1">#REF!</definedName>
    <definedName name="A34_JUL_20">#REF!</definedName>
    <definedName name="A34_JUL_30" localSheetId="6">#REF!</definedName>
    <definedName name="A34_JUL_30" localSheetId="7">#REF!</definedName>
    <definedName name="A34_JUL_30" localSheetId="9">#REF!</definedName>
    <definedName name="A34_JUL_30" localSheetId="10">#REF!</definedName>
    <definedName name="A34_JUL_30" localSheetId="1">#REF!</definedName>
    <definedName name="A34_JUL_30">#REF!</definedName>
    <definedName name="A34_JUN_10" localSheetId="6">#REF!</definedName>
    <definedName name="A34_JUN_10" localSheetId="7">#REF!</definedName>
    <definedName name="A34_JUN_10" localSheetId="9">#REF!</definedName>
    <definedName name="A34_JUN_10" localSheetId="10">#REF!</definedName>
    <definedName name="A34_JUN_10" localSheetId="1">#REF!</definedName>
    <definedName name="A34_JUN_10">#REF!</definedName>
    <definedName name="A34_JUN_20" localSheetId="6">#REF!</definedName>
    <definedName name="A34_JUN_20" localSheetId="7">#REF!</definedName>
    <definedName name="A34_JUN_20" localSheetId="9">#REF!</definedName>
    <definedName name="A34_JUN_20" localSheetId="10">#REF!</definedName>
    <definedName name="A34_JUN_20" localSheetId="1">#REF!</definedName>
    <definedName name="A34_JUN_20">#REF!</definedName>
    <definedName name="A34_JUN_30" localSheetId="6">#REF!</definedName>
    <definedName name="A34_JUN_30" localSheetId="7">#REF!</definedName>
    <definedName name="A34_JUN_30" localSheetId="9">#REF!</definedName>
    <definedName name="A34_JUN_30" localSheetId="10">#REF!</definedName>
    <definedName name="A34_JUN_30" localSheetId="1">#REF!</definedName>
    <definedName name="A34_JUN_30">#REF!</definedName>
    <definedName name="A34_MAR_10" localSheetId="6">#REF!</definedName>
    <definedName name="A34_MAR_10" localSheetId="7">#REF!</definedName>
    <definedName name="A34_MAR_10" localSheetId="9">#REF!</definedName>
    <definedName name="A34_MAR_10" localSheetId="10">#REF!</definedName>
    <definedName name="A34_MAR_10" localSheetId="1">#REF!</definedName>
    <definedName name="A34_MAR_10">#REF!</definedName>
    <definedName name="A34_MAR_20" localSheetId="6">#REF!</definedName>
    <definedName name="A34_MAR_20" localSheetId="7">#REF!</definedName>
    <definedName name="A34_MAR_20" localSheetId="9">#REF!</definedName>
    <definedName name="A34_MAR_20" localSheetId="10">#REF!</definedName>
    <definedName name="A34_MAR_20" localSheetId="1">#REF!</definedName>
    <definedName name="A34_MAR_20">#REF!</definedName>
    <definedName name="A34_MAR_30" localSheetId="6">#REF!</definedName>
    <definedName name="A34_MAR_30" localSheetId="7">#REF!</definedName>
    <definedName name="A34_MAR_30" localSheetId="9">#REF!</definedName>
    <definedName name="A34_MAR_30" localSheetId="10">#REF!</definedName>
    <definedName name="A34_MAR_30" localSheetId="1">#REF!</definedName>
    <definedName name="A34_MAR_30">#REF!</definedName>
    <definedName name="A34_MAY_10" localSheetId="6">#REF!</definedName>
    <definedName name="A34_MAY_10" localSheetId="7">#REF!</definedName>
    <definedName name="A34_MAY_10" localSheetId="9">#REF!</definedName>
    <definedName name="A34_MAY_10" localSheetId="10">#REF!</definedName>
    <definedName name="A34_MAY_10" localSheetId="1">#REF!</definedName>
    <definedName name="A34_MAY_10">#REF!</definedName>
    <definedName name="A34_MAY_20" localSheetId="6">#REF!</definedName>
    <definedName name="A34_MAY_20" localSheetId="7">#REF!</definedName>
    <definedName name="A34_MAY_20" localSheetId="9">#REF!</definedName>
    <definedName name="A34_MAY_20" localSheetId="10">#REF!</definedName>
    <definedName name="A34_MAY_20" localSheetId="1">#REF!</definedName>
    <definedName name="A34_MAY_20">#REF!</definedName>
    <definedName name="A34_MAY_30" localSheetId="6">#REF!</definedName>
    <definedName name="A34_MAY_30" localSheetId="7">#REF!</definedName>
    <definedName name="A34_MAY_30" localSheetId="9">#REF!</definedName>
    <definedName name="A34_MAY_30" localSheetId="10">#REF!</definedName>
    <definedName name="A34_MAY_30" localSheetId="1">#REF!</definedName>
    <definedName name="A34_MAY_30">#REF!</definedName>
    <definedName name="A34_NOV_10" localSheetId="6">#REF!</definedName>
    <definedName name="A34_NOV_10" localSheetId="7">#REF!</definedName>
    <definedName name="A34_NOV_10" localSheetId="9">#REF!</definedName>
    <definedName name="A34_NOV_10" localSheetId="10">#REF!</definedName>
    <definedName name="A34_NOV_10" localSheetId="1">#REF!</definedName>
    <definedName name="A34_NOV_10">#REF!</definedName>
    <definedName name="A34_NOV_20" localSheetId="6">#REF!</definedName>
    <definedName name="A34_NOV_20" localSheetId="7">#REF!</definedName>
    <definedName name="A34_NOV_20" localSheetId="9">#REF!</definedName>
    <definedName name="A34_NOV_20" localSheetId="10">#REF!</definedName>
    <definedName name="A34_NOV_20" localSheetId="1">#REF!</definedName>
    <definedName name="A34_NOV_20">#REF!</definedName>
    <definedName name="A34_NOV_30" localSheetId="6">#REF!</definedName>
    <definedName name="A34_NOV_30" localSheetId="7">#REF!</definedName>
    <definedName name="A34_NOV_30" localSheetId="9">#REF!</definedName>
    <definedName name="A34_NOV_30" localSheetId="10">#REF!</definedName>
    <definedName name="A34_NOV_30" localSheetId="1">#REF!</definedName>
    <definedName name="A34_NOV_30">#REF!</definedName>
    <definedName name="A34_OCT_10" localSheetId="6">#REF!</definedName>
    <definedName name="A34_OCT_10" localSheetId="7">#REF!</definedName>
    <definedName name="A34_OCT_10" localSheetId="9">#REF!</definedName>
    <definedName name="A34_OCT_10" localSheetId="10">#REF!</definedName>
    <definedName name="A34_OCT_10" localSheetId="1">#REF!</definedName>
    <definedName name="A34_OCT_10">#REF!</definedName>
    <definedName name="A34_OCT_20" localSheetId="6">#REF!</definedName>
    <definedName name="A34_OCT_20" localSheetId="7">#REF!</definedName>
    <definedName name="A34_OCT_20" localSheetId="9">#REF!</definedName>
    <definedName name="A34_OCT_20" localSheetId="10">#REF!</definedName>
    <definedName name="A34_OCT_20" localSheetId="1">#REF!</definedName>
    <definedName name="A34_OCT_20">#REF!</definedName>
    <definedName name="A34_OCT_30" localSheetId="6">#REF!</definedName>
    <definedName name="A34_OCT_30" localSheetId="7">#REF!</definedName>
    <definedName name="A34_OCT_30" localSheetId="9">#REF!</definedName>
    <definedName name="A34_OCT_30" localSheetId="10">#REF!</definedName>
    <definedName name="A34_OCT_30" localSheetId="1">#REF!</definedName>
    <definedName name="A34_OCT_30">#REF!</definedName>
    <definedName name="A34_SET_10" localSheetId="6">#REF!</definedName>
    <definedName name="A34_SET_10" localSheetId="7">#REF!</definedName>
    <definedName name="A34_SET_10" localSheetId="9">#REF!</definedName>
    <definedName name="A34_SET_10" localSheetId="10">#REF!</definedName>
    <definedName name="A34_SET_10" localSheetId="1">#REF!</definedName>
    <definedName name="A34_SET_10">#REF!</definedName>
    <definedName name="A34_SET_20" localSheetId="6">#REF!</definedName>
    <definedName name="A34_SET_20" localSheetId="7">#REF!</definedName>
    <definedName name="A34_SET_20" localSheetId="9">#REF!</definedName>
    <definedName name="A34_SET_20" localSheetId="10">#REF!</definedName>
    <definedName name="A34_SET_20" localSheetId="1">#REF!</definedName>
    <definedName name="A34_SET_20">#REF!</definedName>
    <definedName name="A34_SET_30" localSheetId="6">#REF!</definedName>
    <definedName name="A34_SET_30" localSheetId="7">#REF!</definedName>
    <definedName name="A34_SET_30" localSheetId="9">#REF!</definedName>
    <definedName name="A34_SET_30" localSheetId="10">#REF!</definedName>
    <definedName name="A34_SET_30" localSheetId="1">#REF!</definedName>
    <definedName name="A34_SET_30">#REF!</definedName>
    <definedName name="A50_ABR_10" localSheetId="6">#REF!</definedName>
    <definedName name="A50_ABR_10" localSheetId="7">#REF!</definedName>
    <definedName name="A50_ABR_10" localSheetId="9">#REF!</definedName>
    <definedName name="A50_ABR_10" localSheetId="10">#REF!</definedName>
    <definedName name="A50_ABR_10" localSheetId="1">#REF!</definedName>
    <definedName name="A50_ABR_10">#REF!</definedName>
    <definedName name="A50_ABR_20" localSheetId="6">#REF!</definedName>
    <definedName name="A50_ABR_20" localSheetId="7">#REF!</definedName>
    <definedName name="A50_ABR_20" localSheetId="9">#REF!</definedName>
    <definedName name="A50_ABR_20" localSheetId="10">#REF!</definedName>
    <definedName name="A50_ABR_20" localSheetId="1">#REF!</definedName>
    <definedName name="A50_ABR_20">#REF!</definedName>
    <definedName name="A50_ABR_30" localSheetId="6">#REF!</definedName>
    <definedName name="A50_ABR_30" localSheetId="7">#REF!</definedName>
    <definedName name="A50_ABR_30" localSheetId="9">#REF!</definedName>
    <definedName name="A50_ABR_30" localSheetId="10">#REF!</definedName>
    <definedName name="A50_ABR_30" localSheetId="1">#REF!</definedName>
    <definedName name="A50_ABR_30">#REF!</definedName>
    <definedName name="A50_AGO_10" localSheetId="6">#REF!</definedName>
    <definedName name="A50_AGO_10" localSheetId="7">#REF!</definedName>
    <definedName name="A50_AGO_10" localSheetId="9">#REF!</definedName>
    <definedName name="A50_AGO_10" localSheetId="10">#REF!</definedName>
    <definedName name="A50_AGO_10" localSheetId="1">#REF!</definedName>
    <definedName name="A50_AGO_10">#REF!</definedName>
    <definedName name="A50_AGO_20" localSheetId="6">#REF!</definedName>
    <definedName name="A50_AGO_20" localSheetId="7">#REF!</definedName>
    <definedName name="A50_AGO_20" localSheetId="9">#REF!</definedName>
    <definedName name="A50_AGO_20" localSheetId="10">#REF!</definedName>
    <definedName name="A50_AGO_20" localSheetId="1">#REF!</definedName>
    <definedName name="A50_AGO_20">#REF!</definedName>
    <definedName name="A50_AGO_30" localSheetId="6">#REF!</definedName>
    <definedName name="A50_AGO_30" localSheetId="7">#REF!</definedName>
    <definedName name="A50_AGO_30" localSheetId="9">#REF!</definedName>
    <definedName name="A50_AGO_30" localSheetId="10">#REF!</definedName>
    <definedName name="A50_AGO_30" localSheetId="1">#REF!</definedName>
    <definedName name="A50_AGO_30">#REF!</definedName>
    <definedName name="A50_DIC_10" localSheetId="6">#REF!</definedName>
    <definedName name="A50_DIC_10" localSheetId="7">#REF!</definedName>
    <definedName name="A50_DIC_10" localSheetId="9">#REF!</definedName>
    <definedName name="A50_DIC_10" localSheetId="10">#REF!</definedName>
    <definedName name="A50_DIC_10" localSheetId="1">#REF!</definedName>
    <definedName name="A50_DIC_10">#REF!</definedName>
    <definedName name="A50_DIC_20" localSheetId="6">#REF!</definedName>
    <definedName name="A50_DIC_20" localSheetId="7">#REF!</definedName>
    <definedName name="A50_DIC_20" localSheetId="9">#REF!</definedName>
    <definedName name="A50_DIC_20" localSheetId="10">#REF!</definedName>
    <definedName name="A50_DIC_20" localSheetId="1">#REF!</definedName>
    <definedName name="A50_DIC_20">#REF!</definedName>
    <definedName name="A50_DIC_30" localSheetId="6">#REF!</definedName>
    <definedName name="A50_DIC_30" localSheetId="7">#REF!</definedName>
    <definedName name="A50_DIC_30" localSheetId="9">#REF!</definedName>
    <definedName name="A50_DIC_30" localSheetId="10">#REF!</definedName>
    <definedName name="A50_DIC_30" localSheetId="1">#REF!</definedName>
    <definedName name="A50_DIC_30">#REF!</definedName>
    <definedName name="A50_ENE_10" localSheetId="6">#REF!</definedName>
    <definedName name="A50_ENE_10" localSheetId="7">#REF!</definedName>
    <definedName name="A50_ENE_10" localSheetId="9">#REF!</definedName>
    <definedName name="A50_ENE_10" localSheetId="10">#REF!</definedName>
    <definedName name="A50_ENE_10" localSheetId="1">#REF!</definedName>
    <definedName name="A50_ENE_10">#REF!</definedName>
    <definedName name="A50_ENE_20" localSheetId="6">#REF!</definedName>
    <definedName name="A50_ENE_20" localSheetId="7">#REF!</definedName>
    <definedName name="A50_ENE_20" localSheetId="9">#REF!</definedName>
    <definedName name="A50_ENE_20" localSheetId="10">#REF!</definedName>
    <definedName name="A50_ENE_20" localSheetId="1">#REF!</definedName>
    <definedName name="A50_ENE_20">#REF!</definedName>
    <definedName name="A50_ENE_30" localSheetId="6">#REF!</definedName>
    <definedName name="A50_ENE_30" localSheetId="7">#REF!</definedName>
    <definedName name="A50_ENE_30" localSheetId="9">#REF!</definedName>
    <definedName name="A50_ENE_30" localSheetId="10">#REF!</definedName>
    <definedName name="A50_ENE_30" localSheetId="1">#REF!</definedName>
    <definedName name="A50_ENE_30">#REF!</definedName>
    <definedName name="A50_FEB_10" localSheetId="6">#REF!</definedName>
    <definedName name="A50_FEB_10" localSheetId="7">#REF!</definedName>
    <definedName name="A50_FEB_10" localSheetId="9">#REF!</definedName>
    <definedName name="A50_FEB_10" localSheetId="10">#REF!</definedName>
    <definedName name="A50_FEB_10" localSheetId="1">#REF!</definedName>
    <definedName name="A50_FEB_10">#REF!</definedName>
    <definedName name="A50_FEB_20" localSheetId="6">#REF!</definedName>
    <definedName name="A50_FEB_20" localSheetId="7">#REF!</definedName>
    <definedName name="A50_FEB_20" localSheetId="9">#REF!</definedName>
    <definedName name="A50_FEB_20" localSheetId="10">#REF!</definedName>
    <definedName name="A50_FEB_20" localSheetId="1">#REF!</definedName>
    <definedName name="A50_FEB_20">#REF!</definedName>
    <definedName name="A50_FEB_30" localSheetId="6">#REF!</definedName>
    <definedName name="A50_FEB_30" localSheetId="7">#REF!</definedName>
    <definedName name="A50_FEB_30" localSheetId="9">#REF!</definedName>
    <definedName name="A50_FEB_30" localSheetId="10">#REF!</definedName>
    <definedName name="A50_FEB_30" localSheetId="1">#REF!</definedName>
    <definedName name="A50_FEB_30">#REF!</definedName>
    <definedName name="A50_JUL_10" localSheetId="6">#REF!</definedName>
    <definedName name="A50_JUL_10" localSheetId="7">#REF!</definedName>
    <definedName name="A50_JUL_10" localSheetId="9">#REF!</definedName>
    <definedName name="A50_JUL_10" localSheetId="10">#REF!</definedName>
    <definedName name="A50_JUL_10" localSheetId="1">#REF!</definedName>
    <definedName name="A50_JUL_10">#REF!</definedName>
    <definedName name="A50_JUL_20" localSheetId="6">#REF!</definedName>
    <definedName name="A50_JUL_20" localSheetId="7">#REF!</definedName>
    <definedName name="A50_JUL_20" localSheetId="9">#REF!</definedName>
    <definedName name="A50_JUL_20" localSheetId="10">#REF!</definedName>
    <definedName name="A50_JUL_20" localSheetId="1">#REF!</definedName>
    <definedName name="A50_JUL_20">#REF!</definedName>
    <definedName name="A50_JUL_30" localSheetId="6">#REF!</definedName>
    <definedName name="A50_JUL_30" localSheetId="7">#REF!</definedName>
    <definedName name="A50_JUL_30" localSheetId="9">#REF!</definedName>
    <definedName name="A50_JUL_30" localSheetId="10">#REF!</definedName>
    <definedName name="A50_JUL_30" localSheetId="1">#REF!</definedName>
    <definedName name="A50_JUL_30">#REF!</definedName>
    <definedName name="A50_JUN_10" localSheetId="6">#REF!</definedName>
    <definedName name="A50_JUN_10" localSheetId="7">#REF!</definedName>
    <definedName name="A50_JUN_10" localSheetId="9">#REF!</definedName>
    <definedName name="A50_JUN_10" localSheetId="10">#REF!</definedName>
    <definedName name="A50_JUN_10" localSheetId="1">#REF!</definedName>
    <definedName name="A50_JUN_10">#REF!</definedName>
    <definedName name="A50_JUN_20" localSheetId="6">#REF!</definedName>
    <definedName name="A50_JUN_20" localSheetId="7">#REF!</definedName>
    <definedName name="A50_JUN_20" localSheetId="9">#REF!</definedName>
    <definedName name="A50_JUN_20" localSheetId="10">#REF!</definedName>
    <definedName name="A50_JUN_20" localSheetId="1">#REF!</definedName>
    <definedName name="A50_JUN_20">#REF!</definedName>
    <definedName name="A50_JUN_30" localSheetId="6">#REF!</definedName>
    <definedName name="A50_JUN_30" localSheetId="7">#REF!</definedName>
    <definedName name="A50_JUN_30" localSheetId="9">#REF!</definedName>
    <definedName name="A50_JUN_30" localSheetId="10">#REF!</definedName>
    <definedName name="A50_JUN_30" localSheetId="1">#REF!</definedName>
    <definedName name="A50_JUN_30">#REF!</definedName>
    <definedName name="A50_MAR_10" localSheetId="6">#REF!</definedName>
    <definedName name="A50_MAR_10" localSheetId="7">#REF!</definedName>
    <definedName name="A50_MAR_10" localSheetId="9">#REF!</definedName>
    <definedName name="A50_MAR_10" localSheetId="10">#REF!</definedName>
    <definedName name="A50_MAR_10" localSheetId="1">#REF!</definedName>
    <definedName name="A50_MAR_10">#REF!</definedName>
    <definedName name="A50_MAR_20" localSheetId="6">#REF!</definedName>
    <definedName name="A50_MAR_20" localSheetId="7">#REF!</definedName>
    <definedName name="A50_MAR_20" localSheetId="9">#REF!</definedName>
    <definedName name="A50_MAR_20" localSheetId="10">#REF!</definedName>
    <definedName name="A50_MAR_20" localSheetId="1">#REF!</definedName>
    <definedName name="A50_MAR_20">#REF!</definedName>
    <definedName name="A50_MAR_30" localSheetId="6">#REF!</definedName>
    <definedName name="A50_MAR_30" localSheetId="7">#REF!</definedName>
    <definedName name="A50_MAR_30" localSheetId="9">#REF!</definedName>
    <definedName name="A50_MAR_30" localSheetId="10">#REF!</definedName>
    <definedName name="A50_MAR_30" localSheetId="1">#REF!</definedName>
    <definedName name="A50_MAR_30">#REF!</definedName>
    <definedName name="A50_MAY_10" localSheetId="6">#REF!</definedName>
    <definedName name="A50_MAY_10" localSheetId="7">#REF!</definedName>
    <definedName name="A50_MAY_10" localSheetId="9">#REF!</definedName>
    <definedName name="A50_MAY_10" localSheetId="10">#REF!</definedName>
    <definedName name="A50_MAY_10" localSheetId="1">#REF!</definedName>
    <definedName name="A50_MAY_10">#REF!</definedName>
    <definedName name="A50_MAY_20" localSheetId="6">#REF!</definedName>
    <definedName name="A50_MAY_20" localSheetId="7">#REF!</definedName>
    <definedName name="A50_MAY_20" localSheetId="9">#REF!</definedName>
    <definedName name="A50_MAY_20" localSheetId="10">#REF!</definedName>
    <definedName name="A50_MAY_20" localSheetId="1">#REF!</definedName>
    <definedName name="A50_MAY_20">#REF!</definedName>
    <definedName name="A50_MAY_30" localSheetId="6">#REF!</definedName>
    <definedName name="A50_MAY_30" localSheetId="7">#REF!</definedName>
    <definedName name="A50_MAY_30" localSheetId="9">#REF!</definedName>
    <definedName name="A50_MAY_30" localSheetId="10">#REF!</definedName>
    <definedName name="A50_MAY_30" localSheetId="1">#REF!</definedName>
    <definedName name="A50_MAY_30">#REF!</definedName>
    <definedName name="A50_MAY_50" localSheetId="6">#REF!</definedName>
    <definedName name="A50_MAY_50" localSheetId="7">#REF!</definedName>
    <definedName name="A50_MAY_50" localSheetId="9">#REF!</definedName>
    <definedName name="A50_MAY_50" localSheetId="10">#REF!</definedName>
    <definedName name="A50_MAY_50" localSheetId="1">#REF!</definedName>
    <definedName name="A50_MAY_50">#REF!</definedName>
    <definedName name="A50_NOV_10" localSheetId="6">#REF!</definedName>
    <definedName name="A50_NOV_10" localSheetId="7">#REF!</definedName>
    <definedName name="A50_NOV_10" localSheetId="9">#REF!</definedName>
    <definedName name="A50_NOV_10" localSheetId="10">#REF!</definedName>
    <definedName name="A50_NOV_10" localSheetId="1">#REF!</definedName>
    <definedName name="A50_NOV_10">#REF!</definedName>
    <definedName name="A50_NOV_20" localSheetId="6">#REF!</definedName>
    <definedName name="A50_NOV_20" localSheetId="7">#REF!</definedName>
    <definedName name="A50_NOV_20" localSheetId="9">#REF!</definedName>
    <definedName name="A50_NOV_20" localSheetId="10">#REF!</definedName>
    <definedName name="A50_NOV_20" localSheetId="1">#REF!</definedName>
    <definedName name="A50_NOV_20">#REF!</definedName>
    <definedName name="A50_NOV_30" localSheetId="6">#REF!</definedName>
    <definedName name="A50_NOV_30" localSheetId="7">#REF!</definedName>
    <definedName name="A50_NOV_30" localSheetId="9">#REF!</definedName>
    <definedName name="A50_NOV_30" localSheetId="10">#REF!</definedName>
    <definedName name="A50_NOV_30" localSheetId="1">#REF!</definedName>
    <definedName name="A50_NOV_30">#REF!</definedName>
    <definedName name="A50_OCT_10" localSheetId="6">#REF!</definedName>
    <definedName name="A50_OCT_10" localSheetId="7">#REF!</definedName>
    <definedName name="A50_OCT_10" localSheetId="9">#REF!</definedName>
    <definedName name="A50_OCT_10" localSheetId="10">#REF!</definedName>
    <definedName name="A50_OCT_10" localSheetId="1">#REF!</definedName>
    <definedName name="A50_OCT_10">#REF!</definedName>
    <definedName name="A50_OCT_20" localSheetId="6">#REF!</definedName>
    <definedName name="A50_OCT_20" localSheetId="7">#REF!</definedName>
    <definedName name="A50_OCT_20" localSheetId="9">#REF!</definedName>
    <definedName name="A50_OCT_20" localSheetId="10">#REF!</definedName>
    <definedName name="A50_OCT_20" localSheetId="1">#REF!</definedName>
    <definedName name="A50_OCT_20">#REF!</definedName>
    <definedName name="A50_OCT_30" localSheetId="6">#REF!</definedName>
    <definedName name="A50_OCT_30" localSheetId="7">#REF!</definedName>
    <definedName name="A50_OCT_30" localSheetId="9">#REF!</definedName>
    <definedName name="A50_OCT_30" localSheetId="10">#REF!</definedName>
    <definedName name="A50_OCT_30" localSheetId="1">#REF!</definedName>
    <definedName name="A50_OCT_30">#REF!</definedName>
    <definedName name="A50_SET_10" localSheetId="6">#REF!</definedName>
    <definedName name="A50_SET_10" localSheetId="7">#REF!</definedName>
    <definedName name="A50_SET_10" localSheetId="9">#REF!</definedName>
    <definedName name="A50_SET_10" localSheetId="10">#REF!</definedName>
    <definedName name="A50_SET_10" localSheetId="1">#REF!</definedName>
    <definedName name="A50_SET_10">#REF!</definedName>
    <definedName name="A50_SET_20" localSheetId="6">#REF!</definedName>
    <definedName name="A50_SET_20" localSheetId="7">#REF!</definedName>
    <definedName name="A50_SET_20" localSheetId="9">#REF!</definedName>
    <definedName name="A50_SET_20" localSheetId="10">#REF!</definedName>
    <definedName name="A50_SET_20" localSheetId="1">#REF!</definedName>
    <definedName name="A50_SET_20">#REF!</definedName>
    <definedName name="A50_SET_30" localSheetId="6">#REF!</definedName>
    <definedName name="A50_SET_30" localSheetId="7">#REF!</definedName>
    <definedName name="A50_SET_30" localSheetId="9">#REF!</definedName>
    <definedName name="A50_SET_30" localSheetId="10">#REF!</definedName>
    <definedName name="A50_SET_30" localSheetId="1">#REF!</definedName>
    <definedName name="A50_SET_30">#REF!</definedName>
    <definedName name="A61_ABR_10" localSheetId="6">#REF!</definedName>
    <definedName name="A61_ABR_10" localSheetId="7">#REF!</definedName>
    <definedName name="A61_ABR_10" localSheetId="9">#REF!</definedName>
    <definedName name="A61_ABR_10" localSheetId="10">#REF!</definedName>
    <definedName name="A61_ABR_10" localSheetId="1">#REF!</definedName>
    <definedName name="A61_ABR_10">#REF!</definedName>
    <definedName name="A61_ABR_30" localSheetId="6">#REF!</definedName>
    <definedName name="A61_ABR_30" localSheetId="7">#REF!</definedName>
    <definedName name="A61_ABR_30" localSheetId="9">#REF!</definedName>
    <definedName name="A61_ABR_30" localSheetId="10">#REF!</definedName>
    <definedName name="A61_ABR_30" localSheetId="1">#REF!</definedName>
    <definedName name="A61_ABR_30">#REF!</definedName>
    <definedName name="A61_AGO_10" localSheetId="6">#REF!</definedName>
    <definedName name="A61_AGO_10" localSheetId="7">#REF!</definedName>
    <definedName name="A61_AGO_10" localSheetId="9">#REF!</definedName>
    <definedName name="A61_AGO_10" localSheetId="10">#REF!</definedName>
    <definedName name="A61_AGO_10" localSheetId="1">#REF!</definedName>
    <definedName name="A61_AGO_10">#REF!</definedName>
    <definedName name="A61_AGO_30" localSheetId="6">#REF!</definedName>
    <definedName name="A61_AGO_30" localSheetId="7">#REF!</definedName>
    <definedName name="A61_AGO_30" localSheetId="9">#REF!</definedName>
    <definedName name="A61_AGO_30" localSheetId="10">#REF!</definedName>
    <definedName name="A61_AGO_30" localSheetId="1">#REF!</definedName>
    <definedName name="A61_AGO_30">#REF!</definedName>
    <definedName name="A61_DIC_10" localSheetId="6">#REF!</definedName>
    <definedName name="A61_DIC_10" localSheetId="7">#REF!</definedName>
    <definedName name="A61_DIC_10" localSheetId="9">#REF!</definedName>
    <definedName name="A61_DIC_10" localSheetId="10">#REF!</definedName>
    <definedName name="A61_DIC_10" localSheetId="1">#REF!</definedName>
    <definedName name="A61_DIC_10">#REF!</definedName>
    <definedName name="A61_DIC_30" localSheetId="6">#REF!</definedName>
    <definedName name="A61_DIC_30" localSheetId="7">#REF!</definedName>
    <definedName name="A61_DIC_30" localSheetId="9">#REF!</definedName>
    <definedName name="A61_DIC_30" localSheetId="10">#REF!</definedName>
    <definedName name="A61_DIC_30" localSheetId="1">#REF!</definedName>
    <definedName name="A61_DIC_30">#REF!</definedName>
    <definedName name="A61_ENE_10" localSheetId="6">#REF!</definedName>
    <definedName name="A61_ENE_10" localSheetId="7">#REF!</definedName>
    <definedName name="A61_ENE_10" localSheetId="9">#REF!</definedName>
    <definedName name="A61_ENE_10" localSheetId="10">#REF!</definedName>
    <definedName name="A61_ENE_10" localSheetId="1">#REF!</definedName>
    <definedName name="A61_ENE_10">#REF!</definedName>
    <definedName name="A61_ENE_30" localSheetId="6">#REF!</definedName>
    <definedName name="A61_ENE_30" localSheetId="7">#REF!</definedName>
    <definedName name="A61_ENE_30" localSheetId="9">#REF!</definedName>
    <definedName name="A61_ENE_30" localSheetId="10">#REF!</definedName>
    <definedName name="A61_ENE_30" localSheetId="1">#REF!</definedName>
    <definedName name="A61_ENE_30">#REF!</definedName>
    <definedName name="A61_FEB_10" localSheetId="6">#REF!</definedName>
    <definedName name="A61_FEB_10" localSheetId="7">#REF!</definedName>
    <definedName name="A61_FEB_10" localSheetId="9">#REF!</definedName>
    <definedName name="A61_FEB_10" localSheetId="10">#REF!</definedName>
    <definedName name="A61_FEB_10" localSheetId="1">#REF!</definedName>
    <definedName name="A61_FEB_10">#REF!</definedName>
    <definedName name="A61_FEB_30" localSheetId="6">#REF!</definedName>
    <definedName name="A61_FEB_30" localSheetId="7">#REF!</definedName>
    <definedName name="A61_FEB_30" localSheetId="9">#REF!</definedName>
    <definedName name="A61_FEB_30" localSheetId="10">#REF!</definedName>
    <definedName name="A61_FEB_30" localSheetId="1">#REF!</definedName>
    <definedName name="A61_FEB_30">#REF!</definedName>
    <definedName name="A61_JUL_10" localSheetId="6">#REF!</definedName>
    <definedName name="A61_JUL_10" localSheetId="7">#REF!</definedName>
    <definedName name="A61_JUL_10" localSheetId="9">#REF!</definedName>
    <definedName name="A61_JUL_10" localSheetId="10">#REF!</definedName>
    <definedName name="A61_JUL_10" localSheetId="1">#REF!</definedName>
    <definedName name="A61_JUL_10">#REF!</definedName>
    <definedName name="A61_JUL_30" localSheetId="6">#REF!</definedName>
    <definedName name="A61_JUL_30" localSheetId="7">#REF!</definedName>
    <definedName name="A61_JUL_30" localSheetId="9">#REF!</definedName>
    <definedName name="A61_JUL_30" localSheetId="10">#REF!</definedName>
    <definedName name="A61_JUL_30" localSheetId="1">#REF!</definedName>
    <definedName name="A61_JUL_30">#REF!</definedName>
    <definedName name="A61_JUN_10" localSheetId="6">#REF!</definedName>
    <definedName name="A61_JUN_10" localSheetId="7">#REF!</definedName>
    <definedName name="A61_JUN_10" localSheetId="9">#REF!</definedName>
    <definedName name="A61_JUN_10" localSheetId="10">#REF!</definedName>
    <definedName name="A61_JUN_10" localSheetId="1">#REF!</definedName>
    <definedName name="A61_JUN_10">#REF!</definedName>
    <definedName name="A61_JUN_30" localSheetId="6">#REF!</definedName>
    <definedName name="A61_JUN_30" localSheetId="7">#REF!</definedName>
    <definedName name="A61_JUN_30" localSheetId="9">#REF!</definedName>
    <definedName name="A61_JUN_30" localSheetId="10">#REF!</definedName>
    <definedName name="A61_JUN_30" localSheetId="1">#REF!</definedName>
    <definedName name="A61_JUN_30">#REF!</definedName>
    <definedName name="A61_MAR_10" localSheetId="6">#REF!</definedName>
    <definedName name="A61_MAR_10" localSheetId="7">#REF!</definedName>
    <definedName name="A61_MAR_10" localSheetId="9">#REF!</definedName>
    <definedName name="A61_MAR_10" localSheetId="10">#REF!</definedName>
    <definedName name="A61_MAR_10" localSheetId="1">#REF!</definedName>
    <definedName name="A61_MAR_10">#REF!</definedName>
    <definedName name="A61_MAR_30" localSheetId="6">#REF!</definedName>
    <definedName name="A61_MAR_30" localSheetId="7">#REF!</definedName>
    <definedName name="A61_MAR_30" localSheetId="9">#REF!</definedName>
    <definedName name="A61_MAR_30" localSheetId="10">#REF!</definedName>
    <definedName name="A61_MAR_30" localSheetId="1">#REF!</definedName>
    <definedName name="A61_MAR_30">#REF!</definedName>
    <definedName name="A61_MAY_10" localSheetId="6">#REF!</definedName>
    <definedName name="A61_MAY_10" localSheetId="7">#REF!</definedName>
    <definedName name="A61_MAY_10" localSheetId="9">#REF!</definedName>
    <definedName name="A61_MAY_10" localSheetId="10">#REF!</definedName>
    <definedName name="A61_MAY_10" localSheetId="1">#REF!</definedName>
    <definedName name="A61_MAY_10">#REF!</definedName>
    <definedName name="A61_MAY_30" localSheetId="6">#REF!</definedName>
    <definedName name="A61_MAY_30" localSheetId="7">#REF!</definedName>
    <definedName name="A61_MAY_30" localSheetId="9">#REF!</definedName>
    <definedName name="A61_MAY_30" localSheetId="10">#REF!</definedName>
    <definedName name="A61_MAY_30" localSheetId="1">#REF!</definedName>
    <definedName name="A61_MAY_30">#REF!</definedName>
    <definedName name="A61_NOV_10" localSheetId="6">#REF!</definedName>
    <definedName name="A61_NOV_10" localSheetId="7">#REF!</definedName>
    <definedName name="A61_NOV_10" localSheetId="9">#REF!</definedName>
    <definedName name="A61_NOV_10" localSheetId="10">#REF!</definedName>
    <definedName name="A61_NOV_10" localSheetId="1">#REF!</definedName>
    <definedName name="A61_NOV_10">#REF!</definedName>
    <definedName name="A61_NOV_30" localSheetId="6">#REF!</definedName>
    <definedName name="A61_NOV_30" localSheetId="7">#REF!</definedName>
    <definedName name="A61_NOV_30" localSheetId="9">#REF!</definedName>
    <definedName name="A61_NOV_30" localSheetId="10">#REF!</definedName>
    <definedName name="A61_NOV_30" localSheetId="1">#REF!</definedName>
    <definedName name="A61_NOV_30">#REF!</definedName>
    <definedName name="A61_OCT_10" localSheetId="6">#REF!</definedName>
    <definedName name="A61_OCT_10" localSheetId="7">#REF!</definedName>
    <definedName name="A61_OCT_10" localSheetId="9">#REF!</definedName>
    <definedName name="A61_OCT_10" localSheetId="10">#REF!</definedName>
    <definedName name="A61_OCT_10" localSheetId="1">#REF!</definedName>
    <definedName name="A61_OCT_10">#REF!</definedName>
    <definedName name="A61_OCT_30" localSheetId="6">#REF!</definedName>
    <definedName name="A61_OCT_30" localSheetId="7">#REF!</definedName>
    <definedName name="A61_OCT_30" localSheetId="9">#REF!</definedName>
    <definedName name="A61_OCT_30" localSheetId="10">#REF!</definedName>
    <definedName name="A61_OCT_30" localSheetId="1">#REF!</definedName>
    <definedName name="A61_OCT_30">#REF!</definedName>
    <definedName name="A61_SET_10" localSheetId="6">#REF!</definedName>
    <definedName name="A61_SET_10" localSheetId="7">#REF!</definedName>
    <definedName name="A61_SET_10" localSheetId="9">#REF!</definedName>
    <definedName name="A61_SET_10" localSheetId="10">#REF!</definedName>
    <definedName name="A61_SET_10" localSheetId="1">#REF!</definedName>
    <definedName name="A61_SET_10">#REF!</definedName>
    <definedName name="A61_SET_30" localSheetId="6">#REF!</definedName>
    <definedName name="A61_SET_30" localSheetId="7">#REF!</definedName>
    <definedName name="A61_SET_30" localSheetId="9">#REF!</definedName>
    <definedName name="A61_SET_30" localSheetId="10">#REF!</definedName>
    <definedName name="A61_SET_30" localSheetId="1">#REF!</definedName>
    <definedName name="A61_SET_30">#REF!</definedName>
    <definedName name="A62_ABR_10" localSheetId="6">#REF!</definedName>
    <definedName name="A62_ABR_10" localSheetId="7">#REF!</definedName>
    <definedName name="A62_ABR_10" localSheetId="9">#REF!</definedName>
    <definedName name="A62_ABR_10" localSheetId="10">#REF!</definedName>
    <definedName name="A62_ABR_10" localSheetId="1">#REF!</definedName>
    <definedName name="A62_ABR_10">#REF!</definedName>
    <definedName name="A62_ABR_30" localSheetId="6">#REF!</definedName>
    <definedName name="A62_ABR_30" localSheetId="7">#REF!</definedName>
    <definedName name="A62_ABR_30" localSheetId="9">#REF!</definedName>
    <definedName name="A62_ABR_30" localSheetId="10">#REF!</definedName>
    <definedName name="A62_ABR_30" localSheetId="1">#REF!</definedName>
    <definedName name="A62_ABR_30">#REF!</definedName>
    <definedName name="A62_AGO_10" localSheetId="6">#REF!</definedName>
    <definedName name="A62_AGO_10" localSheetId="7">#REF!</definedName>
    <definedName name="A62_AGO_10" localSheetId="9">#REF!</definedName>
    <definedName name="A62_AGO_10" localSheetId="10">#REF!</definedName>
    <definedName name="A62_AGO_10" localSheetId="1">#REF!</definedName>
    <definedName name="A62_AGO_10">#REF!</definedName>
    <definedName name="A62_AGO_30" localSheetId="6">#REF!</definedName>
    <definedName name="A62_AGO_30" localSheetId="7">#REF!</definedName>
    <definedName name="A62_AGO_30" localSheetId="9">#REF!</definedName>
    <definedName name="A62_AGO_30" localSheetId="10">#REF!</definedName>
    <definedName name="A62_AGO_30" localSheetId="1">#REF!</definedName>
    <definedName name="A62_AGO_30">#REF!</definedName>
    <definedName name="A62_DIC_10" localSheetId="6">#REF!</definedName>
    <definedName name="A62_DIC_10" localSheetId="7">#REF!</definedName>
    <definedName name="A62_DIC_10" localSheetId="9">#REF!</definedName>
    <definedName name="A62_DIC_10" localSheetId="10">#REF!</definedName>
    <definedName name="A62_DIC_10" localSheetId="1">#REF!</definedName>
    <definedName name="A62_DIC_10">#REF!</definedName>
    <definedName name="A62_DIC_30" localSheetId="6">#REF!</definedName>
    <definedName name="A62_DIC_30" localSheetId="7">#REF!</definedName>
    <definedName name="A62_DIC_30" localSheetId="9">#REF!</definedName>
    <definedName name="A62_DIC_30" localSheetId="10">#REF!</definedName>
    <definedName name="A62_DIC_30" localSheetId="1">#REF!</definedName>
    <definedName name="A62_DIC_30">#REF!</definedName>
    <definedName name="A62_ENE_10" localSheetId="6">#REF!</definedName>
    <definedName name="A62_ENE_10" localSheetId="7">#REF!</definedName>
    <definedName name="A62_ENE_10" localSheetId="9">#REF!</definedName>
    <definedName name="A62_ENE_10" localSheetId="10">#REF!</definedName>
    <definedName name="A62_ENE_10" localSheetId="1">#REF!</definedName>
    <definedName name="A62_ENE_10">#REF!</definedName>
    <definedName name="A62_ENE_30" localSheetId="6">#REF!</definedName>
    <definedName name="A62_ENE_30" localSheetId="7">#REF!</definedName>
    <definedName name="A62_ENE_30" localSheetId="9">#REF!</definedName>
    <definedName name="A62_ENE_30" localSheetId="10">#REF!</definedName>
    <definedName name="A62_ENE_30" localSheetId="1">#REF!</definedName>
    <definedName name="A62_ENE_30">#REF!</definedName>
    <definedName name="A62_FEB_10" localSheetId="6">#REF!</definedName>
    <definedName name="A62_FEB_10" localSheetId="7">#REF!</definedName>
    <definedName name="A62_FEB_10" localSheetId="9">#REF!</definedName>
    <definedName name="A62_FEB_10" localSheetId="10">#REF!</definedName>
    <definedName name="A62_FEB_10" localSheetId="1">#REF!</definedName>
    <definedName name="A62_FEB_10">#REF!</definedName>
    <definedName name="A62_FEB_30" localSheetId="6">#REF!</definedName>
    <definedName name="A62_FEB_30" localSheetId="7">#REF!</definedName>
    <definedName name="A62_FEB_30" localSheetId="9">#REF!</definedName>
    <definedName name="A62_FEB_30" localSheetId="10">#REF!</definedName>
    <definedName name="A62_FEB_30" localSheetId="1">#REF!</definedName>
    <definedName name="A62_FEB_30">#REF!</definedName>
    <definedName name="A62_JUL_10" localSheetId="6">#REF!</definedName>
    <definedName name="A62_JUL_10" localSheetId="7">#REF!</definedName>
    <definedName name="A62_JUL_10" localSheetId="9">#REF!</definedName>
    <definedName name="A62_JUL_10" localSheetId="10">#REF!</definedName>
    <definedName name="A62_JUL_10" localSheetId="1">#REF!</definedName>
    <definedName name="A62_JUL_10">#REF!</definedName>
    <definedName name="A62_JUL_30" localSheetId="6">#REF!</definedName>
    <definedName name="A62_JUL_30" localSheetId="7">#REF!</definedName>
    <definedName name="A62_JUL_30" localSheetId="9">#REF!</definedName>
    <definedName name="A62_JUL_30" localSheetId="10">#REF!</definedName>
    <definedName name="A62_JUL_30" localSheetId="1">#REF!</definedName>
    <definedName name="A62_JUL_30">#REF!</definedName>
    <definedName name="A62_JUN_10" localSheetId="6">#REF!</definedName>
    <definedName name="A62_JUN_10" localSheetId="7">#REF!</definedName>
    <definedName name="A62_JUN_10" localSheetId="9">#REF!</definedName>
    <definedName name="A62_JUN_10" localSheetId="10">#REF!</definedName>
    <definedName name="A62_JUN_10" localSheetId="1">#REF!</definedName>
    <definedName name="A62_JUN_10">#REF!</definedName>
    <definedName name="A62_JUN_30" localSheetId="6">#REF!</definedName>
    <definedName name="A62_JUN_30" localSheetId="7">#REF!</definedName>
    <definedName name="A62_JUN_30" localSheetId="9">#REF!</definedName>
    <definedName name="A62_JUN_30" localSheetId="10">#REF!</definedName>
    <definedName name="A62_JUN_30" localSheetId="1">#REF!</definedName>
    <definedName name="A62_JUN_30">#REF!</definedName>
    <definedName name="A62_MAR_10" localSheetId="6">#REF!</definedName>
    <definedName name="A62_MAR_10" localSheetId="7">#REF!</definedName>
    <definedName name="A62_MAR_10" localSheetId="9">#REF!</definedName>
    <definedName name="A62_MAR_10" localSheetId="10">#REF!</definedName>
    <definedName name="A62_MAR_10" localSheetId="1">#REF!</definedName>
    <definedName name="A62_MAR_10">#REF!</definedName>
    <definedName name="A62_MAR_30" localSheetId="6">#REF!</definedName>
    <definedName name="A62_MAR_30" localSheetId="7">#REF!</definedName>
    <definedName name="A62_MAR_30" localSheetId="9">#REF!</definedName>
    <definedName name="A62_MAR_30" localSheetId="10">#REF!</definedName>
    <definedName name="A62_MAR_30" localSheetId="1">#REF!</definedName>
    <definedName name="A62_MAR_30">#REF!</definedName>
    <definedName name="A62_MAY_10" localSheetId="6">#REF!</definedName>
    <definedName name="A62_MAY_10" localSheetId="7">#REF!</definedName>
    <definedName name="A62_MAY_10" localSheetId="9">#REF!</definedName>
    <definedName name="A62_MAY_10" localSheetId="10">#REF!</definedName>
    <definedName name="A62_MAY_10" localSheetId="1">#REF!</definedName>
    <definedName name="A62_MAY_10">#REF!</definedName>
    <definedName name="A62_MAY_30" localSheetId="6">#REF!</definedName>
    <definedName name="A62_MAY_30" localSheetId="7">#REF!</definedName>
    <definedName name="A62_MAY_30" localSheetId="9">#REF!</definedName>
    <definedName name="A62_MAY_30" localSheetId="10">#REF!</definedName>
    <definedName name="A62_MAY_30" localSheetId="1">#REF!</definedName>
    <definedName name="A62_MAY_30">#REF!</definedName>
    <definedName name="A62_NOV_10" localSheetId="6">#REF!</definedName>
    <definedName name="A62_NOV_10" localSheetId="7">#REF!</definedName>
    <definedName name="A62_NOV_10" localSheetId="9">#REF!</definedName>
    <definedName name="A62_NOV_10" localSheetId="10">#REF!</definedName>
    <definedName name="A62_NOV_10" localSheetId="1">#REF!</definedName>
    <definedName name="A62_NOV_10">#REF!</definedName>
    <definedName name="A62_NOV_30" localSheetId="6">#REF!</definedName>
    <definedName name="A62_NOV_30" localSheetId="7">#REF!</definedName>
    <definedName name="A62_NOV_30" localSheetId="9">#REF!</definedName>
    <definedName name="A62_NOV_30" localSheetId="10">#REF!</definedName>
    <definedName name="A62_NOV_30" localSheetId="1">#REF!</definedName>
    <definedName name="A62_NOV_30">#REF!</definedName>
    <definedName name="A62_OCT_10" localSheetId="6">#REF!</definedName>
    <definedName name="A62_OCT_10" localSheetId="7">#REF!</definedName>
    <definedName name="A62_OCT_10" localSheetId="9">#REF!</definedName>
    <definedName name="A62_OCT_10" localSheetId="10">#REF!</definedName>
    <definedName name="A62_OCT_10" localSheetId="1">#REF!</definedName>
    <definedName name="A62_OCT_10">#REF!</definedName>
    <definedName name="A62_OCT_30" localSheetId="6">#REF!</definedName>
    <definedName name="A62_OCT_30" localSheetId="7">#REF!</definedName>
    <definedName name="A62_OCT_30" localSheetId="9">#REF!</definedName>
    <definedName name="A62_OCT_30" localSheetId="10">#REF!</definedName>
    <definedName name="A62_OCT_30" localSheetId="1">#REF!</definedName>
    <definedName name="A62_OCT_30">#REF!</definedName>
    <definedName name="A62_SET_10" localSheetId="6">#REF!</definedName>
    <definedName name="A62_SET_10" localSheetId="7">#REF!</definedName>
    <definedName name="A62_SET_10" localSheetId="9">#REF!</definedName>
    <definedName name="A62_SET_10" localSheetId="10">#REF!</definedName>
    <definedName name="A62_SET_10" localSheetId="1">#REF!</definedName>
    <definedName name="A62_SET_10">#REF!</definedName>
    <definedName name="A62_SET_30" localSheetId="6">#REF!</definedName>
    <definedName name="A62_SET_30" localSheetId="7">#REF!</definedName>
    <definedName name="A62_SET_30" localSheetId="9">#REF!</definedName>
    <definedName name="A62_SET_30" localSheetId="10">#REF!</definedName>
    <definedName name="A62_SET_30" localSheetId="1">#REF!</definedName>
    <definedName name="A62_SET_30">#REF!</definedName>
    <definedName name="A63_ABR_10" localSheetId="6">#REF!</definedName>
    <definedName name="A63_ABR_10" localSheetId="7">#REF!</definedName>
    <definedName name="A63_ABR_10" localSheetId="9">#REF!</definedName>
    <definedName name="A63_ABR_10" localSheetId="10">#REF!</definedName>
    <definedName name="A63_ABR_10" localSheetId="1">#REF!</definedName>
    <definedName name="A63_ABR_10">#REF!</definedName>
    <definedName name="A63_ABR_30" localSheetId="6">#REF!</definedName>
    <definedName name="A63_ABR_30" localSheetId="7">#REF!</definedName>
    <definedName name="A63_ABR_30" localSheetId="9">#REF!</definedName>
    <definedName name="A63_ABR_30" localSheetId="10">#REF!</definedName>
    <definedName name="A63_ABR_30" localSheetId="1">#REF!</definedName>
    <definedName name="A63_ABR_30">#REF!</definedName>
    <definedName name="A63_AGO_10" localSheetId="6">#REF!</definedName>
    <definedName name="A63_AGO_10" localSheetId="7">#REF!</definedName>
    <definedName name="A63_AGO_10" localSheetId="9">#REF!</definedName>
    <definedName name="A63_AGO_10" localSheetId="10">#REF!</definedName>
    <definedName name="A63_AGO_10" localSheetId="1">#REF!</definedName>
    <definedName name="A63_AGO_10">#REF!</definedName>
    <definedName name="A63_AGO_30" localSheetId="6">#REF!</definedName>
    <definedName name="A63_AGO_30" localSheetId="7">#REF!</definedName>
    <definedName name="A63_AGO_30" localSheetId="9">#REF!</definedName>
    <definedName name="A63_AGO_30" localSheetId="10">#REF!</definedName>
    <definedName name="A63_AGO_30" localSheetId="1">#REF!</definedName>
    <definedName name="A63_AGO_30">#REF!</definedName>
    <definedName name="A63_DIC_10" localSheetId="6">#REF!</definedName>
    <definedName name="A63_DIC_10" localSheetId="7">#REF!</definedName>
    <definedName name="A63_DIC_10" localSheetId="9">#REF!</definedName>
    <definedName name="A63_DIC_10" localSheetId="10">#REF!</definedName>
    <definedName name="A63_DIC_10" localSheetId="1">#REF!</definedName>
    <definedName name="A63_DIC_10">#REF!</definedName>
    <definedName name="A63_DIC_30" localSheetId="6">#REF!</definedName>
    <definedName name="A63_DIC_30" localSheetId="7">#REF!</definedName>
    <definedName name="A63_DIC_30" localSheetId="9">#REF!</definedName>
    <definedName name="A63_DIC_30" localSheetId="10">#REF!</definedName>
    <definedName name="A63_DIC_30" localSheetId="1">#REF!</definedName>
    <definedName name="A63_DIC_30">#REF!</definedName>
    <definedName name="A63_ENE_10" localSheetId="6">#REF!</definedName>
    <definedName name="A63_ENE_10" localSheetId="7">#REF!</definedName>
    <definedName name="A63_ENE_10" localSheetId="9">#REF!</definedName>
    <definedName name="A63_ENE_10" localSheetId="10">#REF!</definedName>
    <definedName name="A63_ENE_10" localSheetId="1">#REF!</definedName>
    <definedName name="A63_ENE_10">#REF!</definedName>
    <definedName name="A63_ENE_30" localSheetId="6">#REF!</definedName>
    <definedName name="A63_ENE_30" localSheetId="7">#REF!</definedName>
    <definedName name="A63_ENE_30" localSheetId="9">#REF!</definedName>
    <definedName name="A63_ENE_30" localSheetId="10">#REF!</definedName>
    <definedName name="A63_ENE_30" localSheetId="1">#REF!</definedName>
    <definedName name="A63_ENE_30">#REF!</definedName>
    <definedName name="A63_FEB_10" localSheetId="6">#REF!</definedName>
    <definedName name="A63_FEB_10" localSheetId="7">#REF!</definedName>
    <definedName name="A63_FEB_10" localSheetId="9">#REF!</definedName>
    <definedName name="A63_FEB_10" localSheetId="10">#REF!</definedName>
    <definedName name="A63_FEB_10" localSheetId="1">#REF!</definedName>
    <definedName name="A63_FEB_10">#REF!</definedName>
    <definedName name="A63_FEB_30" localSheetId="6">#REF!</definedName>
    <definedName name="A63_FEB_30" localSheetId="7">#REF!</definedName>
    <definedName name="A63_FEB_30" localSheetId="9">#REF!</definedName>
    <definedName name="A63_FEB_30" localSheetId="10">#REF!</definedName>
    <definedName name="A63_FEB_30" localSheetId="1">#REF!</definedName>
    <definedName name="A63_FEB_30">#REF!</definedName>
    <definedName name="A63_JUL_10" localSheetId="6">#REF!</definedName>
    <definedName name="A63_JUL_10" localSheetId="7">#REF!</definedName>
    <definedName name="A63_JUL_10" localSheetId="9">#REF!</definedName>
    <definedName name="A63_JUL_10" localSheetId="10">#REF!</definedName>
    <definedName name="A63_JUL_10" localSheetId="1">#REF!</definedName>
    <definedName name="A63_JUL_10">#REF!</definedName>
    <definedName name="A63_JUL_30" localSheetId="6">#REF!</definedName>
    <definedName name="A63_JUL_30" localSheetId="7">#REF!</definedName>
    <definedName name="A63_JUL_30" localSheetId="9">#REF!</definedName>
    <definedName name="A63_JUL_30" localSheetId="10">#REF!</definedName>
    <definedName name="A63_JUL_30" localSheetId="1">#REF!</definedName>
    <definedName name="A63_JUL_30">#REF!</definedName>
    <definedName name="A63_JUN_10" localSheetId="6">#REF!</definedName>
    <definedName name="A63_JUN_10" localSheetId="7">#REF!</definedName>
    <definedName name="A63_JUN_10" localSheetId="9">#REF!</definedName>
    <definedName name="A63_JUN_10" localSheetId="10">#REF!</definedName>
    <definedName name="A63_JUN_10" localSheetId="1">#REF!</definedName>
    <definedName name="A63_JUN_10">#REF!</definedName>
    <definedName name="A63_JUN_30" localSheetId="6">#REF!</definedName>
    <definedName name="A63_JUN_30" localSheetId="7">#REF!</definedName>
    <definedName name="A63_JUN_30" localSheetId="9">#REF!</definedName>
    <definedName name="A63_JUN_30" localSheetId="10">#REF!</definedName>
    <definedName name="A63_JUN_30" localSheetId="1">#REF!</definedName>
    <definedName name="A63_JUN_30">#REF!</definedName>
    <definedName name="A63_MAR_10" localSheetId="6">#REF!</definedName>
    <definedName name="A63_MAR_10" localSheetId="7">#REF!</definedName>
    <definedName name="A63_MAR_10" localSheetId="9">#REF!</definedName>
    <definedName name="A63_MAR_10" localSheetId="10">#REF!</definedName>
    <definedName name="A63_MAR_10" localSheetId="1">#REF!</definedName>
    <definedName name="A63_MAR_10">#REF!</definedName>
    <definedName name="A63_MAR_30" localSheetId="6">#REF!</definedName>
    <definedName name="A63_MAR_30" localSheetId="7">#REF!</definedName>
    <definedName name="A63_MAR_30" localSheetId="9">#REF!</definedName>
    <definedName name="A63_MAR_30" localSheetId="10">#REF!</definedName>
    <definedName name="A63_MAR_30" localSheetId="1">#REF!</definedName>
    <definedName name="A63_MAR_30">#REF!</definedName>
    <definedName name="A63_MAY_10" localSheetId="6">#REF!</definedName>
    <definedName name="A63_MAY_10" localSheetId="7">#REF!</definedName>
    <definedName name="A63_MAY_10" localSheetId="9">#REF!</definedName>
    <definedName name="A63_MAY_10" localSheetId="10">#REF!</definedName>
    <definedName name="A63_MAY_10" localSheetId="1">#REF!</definedName>
    <definedName name="A63_MAY_10">#REF!</definedName>
    <definedName name="A63_MAY_30" localSheetId="6">#REF!</definedName>
    <definedName name="A63_MAY_30" localSheetId="7">#REF!</definedName>
    <definedName name="A63_MAY_30" localSheetId="9">#REF!</definedName>
    <definedName name="A63_MAY_30" localSheetId="10">#REF!</definedName>
    <definedName name="A63_MAY_30" localSheetId="1">#REF!</definedName>
    <definedName name="A63_MAY_30">#REF!</definedName>
    <definedName name="A63_NOV_10" localSheetId="6">#REF!</definedName>
    <definedName name="A63_NOV_10" localSheetId="7">#REF!</definedName>
    <definedName name="A63_NOV_10" localSheetId="9">#REF!</definedName>
    <definedName name="A63_NOV_10" localSheetId="10">#REF!</definedName>
    <definedName name="A63_NOV_10" localSheetId="1">#REF!</definedName>
    <definedName name="A63_NOV_10">#REF!</definedName>
    <definedName name="A63_NOV_30" localSheetId="6">#REF!</definedName>
    <definedName name="A63_NOV_30" localSheetId="7">#REF!</definedName>
    <definedName name="A63_NOV_30" localSheetId="9">#REF!</definedName>
    <definedName name="A63_NOV_30" localSheetId="10">#REF!</definedName>
    <definedName name="A63_NOV_30" localSheetId="1">#REF!</definedName>
    <definedName name="A63_NOV_30">#REF!</definedName>
    <definedName name="A63_OCT_10" localSheetId="6">#REF!</definedName>
    <definedName name="A63_OCT_10" localSheetId="7">#REF!</definedName>
    <definedName name="A63_OCT_10" localSheetId="9">#REF!</definedName>
    <definedName name="A63_OCT_10" localSheetId="10">#REF!</definedName>
    <definedName name="A63_OCT_10" localSheetId="1">#REF!</definedName>
    <definedName name="A63_OCT_10">#REF!</definedName>
    <definedName name="A63_OCT_30" localSheetId="6">#REF!</definedName>
    <definedName name="A63_OCT_30" localSheetId="7">#REF!</definedName>
    <definedName name="A63_OCT_30" localSheetId="9">#REF!</definedName>
    <definedName name="A63_OCT_30" localSheetId="10">#REF!</definedName>
    <definedName name="A63_OCT_30" localSheetId="1">#REF!</definedName>
    <definedName name="A63_OCT_30">#REF!</definedName>
    <definedName name="A63_SET_10" localSheetId="6">#REF!</definedName>
    <definedName name="A63_SET_10" localSheetId="7">#REF!</definedName>
    <definedName name="A63_SET_10" localSheetId="9">#REF!</definedName>
    <definedName name="A63_SET_10" localSheetId="10">#REF!</definedName>
    <definedName name="A63_SET_10" localSheetId="1">#REF!</definedName>
    <definedName name="A63_SET_10">#REF!</definedName>
    <definedName name="A63_SET_30" localSheetId="6">#REF!</definedName>
    <definedName name="A63_SET_30" localSheetId="7">#REF!</definedName>
    <definedName name="A63_SET_30" localSheetId="9">#REF!</definedName>
    <definedName name="A63_SET_30" localSheetId="10">#REF!</definedName>
    <definedName name="A63_SET_30" localSheetId="1">#REF!</definedName>
    <definedName name="A63_SET_30">#REF!</definedName>
    <definedName name="A70_ABR_10" localSheetId="6">#REF!</definedName>
    <definedName name="A70_ABR_10" localSheetId="7">#REF!</definedName>
    <definedName name="A70_ABR_10" localSheetId="9">#REF!</definedName>
    <definedName name="A70_ABR_10" localSheetId="10">#REF!</definedName>
    <definedName name="A70_ABR_10" localSheetId="1">#REF!</definedName>
    <definedName name="A70_ABR_10">#REF!</definedName>
    <definedName name="A70_ABR_20" localSheetId="6">#REF!</definedName>
    <definedName name="A70_ABR_20" localSheetId="7">#REF!</definedName>
    <definedName name="A70_ABR_20" localSheetId="9">#REF!</definedName>
    <definedName name="A70_ABR_20" localSheetId="10">#REF!</definedName>
    <definedName name="A70_ABR_20" localSheetId="1">#REF!</definedName>
    <definedName name="A70_ABR_20">#REF!</definedName>
    <definedName name="A70_ABR_30" localSheetId="6">#REF!</definedName>
    <definedName name="A70_ABR_30" localSheetId="7">#REF!</definedName>
    <definedName name="A70_ABR_30" localSheetId="9">#REF!</definedName>
    <definedName name="A70_ABR_30" localSheetId="10">#REF!</definedName>
    <definedName name="A70_ABR_30" localSheetId="1">#REF!</definedName>
    <definedName name="A70_ABR_30">#REF!</definedName>
    <definedName name="A70_AGO_10" localSheetId="6">#REF!</definedName>
    <definedName name="A70_AGO_10" localSheetId="7">#REF!</definedName>
    <definedName name="A70_AGO_10" localSheetId="9">#REF!</definedName>
    <definedName name="A70_AGO_10" localSheetId="10">#REF!</definedName>
    <definedName name="A70_AGO_10" localSheetId="1">#REF!</definedName>
    <definedName name="A70_AGO_10">#REF!</definedName>
    <definedName name="A70_AGO_20" localSheetId="6">#REF!</definedName>
    <definedName name="A70_AGO_20" localSheetId="7">#REF!</definedName>
    <definedName name="A70_AGO_20" localSheetId="9">#REF!</definedName>
    <definedName name="A70_AGO_20" localSheetId="10">#REF!</definedName>
    <definedName name="A70_AGO_20" localSheetId="1">#REF!</definedName>
    <definedName name="A70_AGO_20">#REF!</definedName>
    <definedName name="A70_AGO_30" localSheetId="6">#REF!</definedName>
    <definedName name="A70_AGO_30" localSheetId="7">#REF!</definedName>
    <definedName name="A70_AGO_30" localSheetId="9">#REF!</definedName>
    <definedName name="A70_AGO_30" localSheetId="10">#REF!</definedName>
    <definedName name="A70_AGO_30" localSheetId="1">#REF!</definedName>
    <definedName name="A70_AGO_30">#REF!</definedName>
    <definedName name="A70_DIC_10" localSheetId="6">#REF!</definedName>
    <definedName name="A70_DIC_10" localSheetId="7">#REF!</definedName>
    <definedName name="A70_DIC_10" localSheetId="9">#REF!</definedName>
    <definedName name="A70_DIC_10" localSheetId="10">#REF!</definedName>
    <definedName name="A70_DIC_10" localSheetId="1">#REF!</definedName>
    <definedName name="A70_DIC_10">#REF!</definedName>
    <definedName name="A70_DIC_20" localSheetId="6">#REF!</definedName>
    <definedName name="A70_DIC_20" localSheetId="7">#REF!</definedName>
    <definedName name="A70_DIC_20" localSheetId="9">#REF!</definedName>
    <definedName name="A70_DIC_20" localSheetId="10">#REF!</definedName>
    <definedName name="A70_DIC_20" localSheetId="1">#REF!</definedName>
    <definedName name="A70_DIC_20">#REF!</definedName>
    <definedName name="A70_DIC_30" localSheetId="6">#REF!</definedName>
    <definedName name="A70_DIC_30" localSheetId="7">#REF!</definedName>
    <definedName name="A70_DIC_30" localSheetId="9">#REF!</definedName>
    <definedName name="A70_DIC_30" localSheetId="10">#REF!</definedName>
    <definedName name="A70_DIC_30" localSheetId="1">#REF!</definedName>
    <definedName name="A70_DIC_30">#REF!</definedName>
    <definedName name="A70_ENE_10" localSheetId="6">#REF!</definedName>
    <definedName name="A70_ENE_10" localSheetId="7">#REF!</definedName>
    <definedName name="A70_ENE_10" localSheetId="9">#REF!</definedName>
    <definedName name="A70_ENE_10" localSheetId="10">#REF!</definedName>
    <definedName name="A70_ENE_10" localSheetId="1">#REF!</definedName>
    <definedName name="A70_ENE_10">#REF!</definedName>
    <definedName name="A70_ENE_20" localSheetId="6">#REF!</definedName>
    <definedName name="A70_ENE_20" localSheetId="7">#REF!</definedName>
    <definedName name="A70_ENE_20" localSheetId="9">#REF!</definedName>
    <definedName name="A70_ENE_20" localSheetId="10">#REF!</definedName>
    <definedName name="A70_ENE_20" localSheetId="1">#REF!</definedName>
    <definedName name="A70_ENE_20">#REF!</definedName>
    <definedName name="A70_ENE_30" localSheetId="6">#REF!</definedName>
    <definedName name="A70_ENE_30" localSheetId="7">#REF!</definedName>
    <definedName name="A70_ENE_30" localSheetId="9">#REF!</definedName>
    <definedName name="A70_ENE_30" localSheetId="10">#REF!</definedName>
    <definedName name="A70_ENE_30" localSheetId="1">#REF!</definedName>
    <definedName name="A70_ENE_30">#REF!</definedName>
    <definedName name="A70_FEB_10" localSheetId="6">#REF!</definedName>
    <definedName name="A70_FEB_10" localSheetId="7">#REF!</definedName>
    <definedName name="A70_FEB_10" localSheetId="9">#REF!</definedName>
    <definedName name="A70_FEB_10" localSheetId="10">#REF!</definedName>
    <definedName name="A70_FEB_10" localSheetId="1">#REF!</definedName>
    <definedName name="A70_FEB_10">#REF!</definedName>
    <definedName name="A70_FEB_20" localSheetId="6">#REF!</definedName>
    <definedName name="A70_FEB_20" localSheetId="7">#REF!</definedName>
    <definedName name="A70_FEB_20" localSheetId="9">#REF!</definedName>
    <definedName name="A70_FEB_20" localSheetId="10">#REF!</definedName>
    <definedName name="A70_FEB_20" localSheetId="1">#REF!</definedName>
    <definedName name="A70_FEB_20">#REF!</definedName>
    <definedName name="A70_FEB_30" localSheetId="6">#REF!</definedName>
    <definedName name="A70_FEB_30" localSheetId="7">#REF!</definedName>
    <definedName name="A70_FEB_30" localSheetId="9">#REF!</definedName>
    <definedName name="A70_FEB_30" localSheetId="10">#REF!</definedName>
    <definedName name="A70_FEB_30" localSheetId="1">#REF!</definedName>
    <definedName name="A70_FEB_30">#REF!</definedName>
    <definedName name="A70_JUL_10" localSheetId="6">#REF!</definedName>
    <definedName name="A70_JUL_10" localSheetId="7">#REF!</definedName>
    <definedName name="A70_JUL_10" localSheetId="9">#REF!</definedName>
    <definedName name="A70_JUL_10" localSheetId="10">#REF!</definedName>
    <definedName name="A70_JUL_10" localSheetId="1">#REF!</definedName>
    <definedName name="A70_JUL_10">#REF!</definedName>
    <definedName name="A70_JUL_20" localSheetId="6">#REF!</definedName>
    <definedName name="A70_JUL_20" localSheetId="7">#REF!</definedName>
    <definedName name="A70_JUL_20" localSheetId="9">#REF!</definedName>
    <definedName name="A70_JUL_20" localSheetId="10">#REF!</definedName>
    <definedName name="A70_JUL_20" localSheetId="1">#REF!</definedName>
    <definedName name="A70_JUL_20">#REF!</definedName>
    <definedName name="A70_JUL_30" localSheetId="6">#REF!</definedName>
    <definedName name="A70_JUL_30" localSheetId="7">#REF!</definedName>
    <definedName name="A70_JUL_30" localSheetId="9">#REF!</definedName>
    <definedName name="A70_JUL_30" localSheetId="10">#REF!</definedName>
    <definedName name="A70_JUL_30" localSheetId="1">#REF!</definedName>
    <definedName name="A70_JUL_30">#REF!</definedName>
    <definedName name="A70_JUN_10" localSheetId="6">#REF!</definedName>
    <definedName name="A70_JUN_10" localSheetId="7">#REF!</definedName>
    <definedName name="A70_JUN_10" localSheetId="9">#REF!</definedName>
    <definedName name="A70_JUN_10" localSheetId="10">#REF!</definedName>
    <definedName name="A70_JUN_10" localSheetId="1">#REF!</definedName>
    <definedName name="A70_JUN_10">#REF!</definedName>
    <definedName name="A70_JUN_20" localSheetId="6">#REF!</definedName>
    <definedName name="A70_JUN_20" localSheetId="7">#REF!</definedName>
    <definedName name="A70_JUN_20" localSheetId="9">#REF!</definedName>
    <definedName name="A70_JUN_20" localSheetId="10">#REF!</definedName>
    <definedName name="A70_JUN_20" localSheetId="1">#REF!</definedName>
    <definedName name="A70_JUN_20">#REF!</definedName>
    <definedName name="A70_JUN_30" localSheetId="6">#REF!</definedName>
    <definedName name="A70_JUN_30" localSheetId="7">#REF!</definedName>
    <definedName name="A70_JUN_30" localSheetId="9">#REF!</definedName>
    <definedName name="A70_JUN_30" localSheetId="10">#REF!</definedName>
    <definedName name="A70_JUN_30" localSheetId="1">#REF!</definedName>
    <definedName name="A70_JUN_30">#REF!</definedName>
    <definedName name="A70_MAR_10" localSheetId="6">#REF!</definedName>
    <definedName name="A70_MAR_10" localSheetId="7">#REF!</definedName>
    <definedName name="A70_MAR_10" localSheetId="9">#REF!</definedName>
    <definedName name="A70_MAR_10" localSheetId="10">#REF!</definedName>
    <definedName name="A70_MAR_10" localSheetId="1">#REF!</definedName>
    <definedName name="A70_MAR_10">#REF!</definedName>
    <definedName name="A70_MAR_20" localSheetId="6">#REF!</definedName>
    <definedName name="A70_MAR_20" localSheetId="7">#REF!</definedName>
    <definedName name="A70_MAR_20" localSheetId="9">#REF!</definedName>
    <definedName name="A70_MAR_20" localSheetId="10">#REF!</definedName>
    <definedName name="A70_MAR_20" localSheetId="1">#REF!</definedName>
    <definedName name="A70_MAR_20">#REF!</definedName>
    <definedName name="A70_MAR_30" localSheetId="6">#REF!</definedName>
    <definedName name="A70_MAR_30" localSheetId="7">#REF!</definedName>
    <definedName name="A70_MAR_30" localSheetId="9">#REF!</definedName>
    <definedName name="A70_MAR_30" localSheetId="10">#REF!</definedName>
    <definedName name="A70_MAR_30" localSheetId="1">#REF!</definedName>
    <definedName name="A70_MAR_30">#REF!</definedName>
    <definedName name="A70_MAY_10" localSheetId="6">#REF!</definedName>
    <definedName name="A70_MAY_10" localSheetId="7">#REF!</definedName>
    <definedName name="A70_MAY_10" localSheetId="9">#REF!</definedName>
    <definedName name="A70_MAY_10" localSheetId="10">#REF!</definedName>
    <definedName name="A70_MAY_10" localSheetId="1">#REF!</definedName>
    <definedName name="A70_MAY_10">#REF!</definedName>
    <definedName name="A70_MAY_20" localSheetId="6">#REF!</definedName>
    <definedName name="A70_MAY_20" localSheetId="7">#REF!</definedName>
    <definedName name="A70_MAY_20" localSheetId="9">#REF!</definedName>
    <definedName name="A70_MAY_20" localSheetId="10">#REF!</definedName>
    <definedName name="A70_MAY_20" localSheetId="1">#REF!</definedName>
    <definedName name="A70_MAY_20">#REF!</definedName>
    <definedName name="A70_MAY_30" localSheetId="6">#REF!</definedName>
    <definedName name="A70_MAY_30" localSheetId="7">#REF!</definedName>
    <definedName name="A70_MAY_30" localSheetId="9">#REF!</definedName>
    <definedName name="A70_MAY_30" localSheetId="10">#REF!</definedName>
    <definedName name="A70_MAY_30" localSheetId="1">#REF!</definedName>
    <definedName name="A70_MAY_30">#REF!</definedName>
    <definedName name="A70_NOV_10" localSheetId="6">#REF!</definedName>
    <definedName name="A70_NOV_10" localSheetId="7">#REF!</definedName>
    <definedName name="A70_NOV_10" localSheetId="9">#REF!</definedName>
    <definedName name="A70_NOV_10" localSheetId="10">#REF!</definedName>
    <definedName name="A70_NOV_10" localSheetId="1">#REF!</definedName>
    <definedName name="A70_NOV_10">#REF!</definedName>
    <definedName name="A70_NOV_20" localSheetId="6">#REF!</definedName>
    <definedName name="A70_NOV_20" localSheetId="7">#REF!</definedName>
    <definedName name="A70_NOV_20" localSheetId="9">#REF!</definedName>
    <definedName name="A70_NOV_20" localSheetId="10">#REF!</definedName>
    <definedName name="A70_NOV_20" localSheetId="1">#REF!</definedName>
    <definedName name="A70_NOV_20">#REF!</definedName>
    <definedName name="A70_NOV_30" localSheetId="6">#REF!</definedName>
    <definedName name="A70_NOV_30" localSheetId="7">#REF!</definedName>
    <definedName name="A70_NOV_30" localSheetId="9">#REF!</definedName>
    <definedName name="A70_NOV_30" localSheetId="10">#REF!</definedName>
    <definedName name="A70_NOV_30" localSheetId="1">#REF!</definedName>
    <definedName name="A70_NOV_30">#REF!</definedName>
    <definedName name="A70_OCT_10" localSheetId="6">#REF!</definedName>
    <definedName name="A70_OCT_10" localSheetId="7">#REF!</definedName>
    <definedName name="A70_OCT_10" localSheetId="9">#REF!</definedName>
    <definedName name="A70_OCT_10" localSheetId="10">#REF!</definedName>
    <definedName name="A70_OCT_10" localSheetId="1">#REF!</definedName>
    <definedName name="A70_OCT_10">#REF!</definedName>
    <definedName name="A70_OCT_20" localSheetId="6">#REF!</definedName>
    <definedName name="A70_OCT_20" localSheetId="7">#REF!</definedName>
    <definedName name="A70_OCT_20" localSheetId="9">#REF!</definedName>
    <definedName name="A70_OCT_20" localSheetId="10">#REF!</definedName>
    <definedName name="A70_OCT_20" localSheetId="1">#REF!</definedName>
    <definedName name="A70_OCT_20">#REF!</definedName>
    <definedName name="A70_OCT_30" localSheetId="6">#REF!</definedName>
    <definedName name="A70_OCT_30" localSheetId="7">#REF!</definedName>
    <definedName name="A70_OCT_30" localSheetId="9">#REF!</definedName>
    <definedName name="A70_OCT_30" localSheetId="10">#REF!</definedName>
    <definedName name="A70_OCT_30" localSheetId="1">#REF!</definedName>
    <definedName name="A70_OCT_30">#REF!</definedName>
    <definedName name="A70_SET_10" localSheetId="6">#REF!</definedName>
    <definedName name="A70_SET_10" localSheetId="7">#REF!</definedName>
    <definedName name="A70_SET_10" localSheetId="9">#REF!</definedName>
    <definedName name="A70_SET_10" localSheetId="10">#REF!</definedName>
    <definedName name="A70_SET_10" localSheetId="1">#REF!</definedName>
    <definedName name="A70_SET_10">#REF!</definedName>
    <definedName name="A70_SET_20" localSheetId="6">#REF!</definedName>
    <definedName name="A70_SET_20" localSheetId="7">#REF!</definedName>
    <definedName name="A70_SET_20" localSheetId="9">#REF!</definedName>
    <definedName name="A70_SET_20" localSheetId="10">#REF!</definedName>
    <definedName name="A70_SET_20" localSheetId="1">#REF!</definedName>
    <definedName name="A70_SET_20">#REF!</definedName>
    <definedName name="A70_SET_30" localSheetId="6">#REF!</definedName>
    <definedName name="A70_SET_30" localSheetId="7">#REF!</definedName>
    <definedName name="A70_SET_30" localSheetId="9">#REF!</definedName>
    <definedName name="A70_SET_30" localSheetId="10">#REF!</definedName>
    <definedName name="A70_SET_30" localSheetId="1">#REF!</definedName>
    <definedName name="A70_SET_30">#REF!</definedName>
    <definedName name="AA" localSheetId="17">[3]Clasificador!$A$1:$B$341</definedName>
    <definedName name="AA">[2]Clasificador!$A$1:$B$341</definedName>
    <definedName name="aaa" localSheetId="6">#REF!</definedName>
    <definedName name="aaa" localSheetId="5">#REF!</definedName>
    <definedName name="aaa" localSheetId="7">#REF!</definedName>
    <definedName name="aaa" localSheetId="9">#REF!</definedName>
    <definedName name="aaa" localSheetId="8">#REF!</definedName>
    <definedName name="aaa" localSheetId="10">#REF!</definedName>
    <definedName name="aaa" localSheetId="11">#REF!</definedName>
    <definedName name="aaa" localSheetId="12">#REF!</definedName>
    <definedName name="aaa" localSheetId="13">#REF!</definedName>
    <definedName name="aaa" localSheetId="14">#REF!</definedName>
    <definedName name="aaa" localSheetId="26">#REF!</definedName>
    <definedName name="aaa" localSheetId="25">#REF!</definedName>
    <definedName name="aaa" localSheetId="18">#REF!</definedName>
    <definedName name="aaa" localSheetId="23">#REF!</definedName>
    <definedName name="aaa" localSheetId="22">#REF!</definedName>
    <definedName name="aaa" localSheetId="1">#REF!</definedName>
    <definedName name="aaa">#REF!</definedName>
    <definedName name="AAAA" localSheetId="17">[3]Clasificador!$A$1:$B$341</definedName>
    <definedName name="AAAA">[2]Clasificador!$A$1:$B$341</definedName>
    <definedName name="AAAAA" localSheetId="17">[3]Clasificador!$A$1:$B$341</definedName>
    <definedName name="AAAAA">[2]Clasificador!$A$1:$B$341</definedName>
    <definedName name="AAAAAA" localSheetId="6">#REF!</definedName>
    <definedName name="AAAAAA" localSheetId="7">#REF!</definedName>
    <definedName name="AAAAAA" localSheetId="9">#REF!</definedName>
    <definedName name="AAAAAA" localSheetId="8">#REF!</definedName>
    <definedName name="AAAAAA" localSheetId="10">#REF!</definedName>
    <definedName name="AAAAAA" localSheetId="12">#REF!</definedName>
    <definedName name="AAAAAA" localSheetId="13">#REF!</definedName>
    <definedName name="AAAAAA" localSheetId="14">#REF!</definedName>
    <definedName name="AAAAAA" localSheetId="17">#REF!</definedName>
    <definedName name="AAAAAA" localSheetId="23">#REF!</definedName>
    <definedName name="AAAAAA" localSheetId="1">#REF!</definedName>
    <definedName name="AAAAAA">#REF!</definedName>
    <definedName name="ACUM" localSheetId="6">#REF!</definedName>
    <definedName name="ACUM" localSheetId="7">#REF!</definedName>
    <definedName name="ACUM" localSheetId="9">#REF!</definedName>
    <definedName name="ACUM" localSheetId="8">#REF!</definedName>
    <definedName name="ACUM" localSheetId="10">#REF!</definedName>
    <definedName name="ACUM" localSheetId="12">#REF!</definedName>
    <definedName name="ACUM" localSheetId="13">#REF!</definedName>
    <definedName name="ACUM" localSheetId="14">#REF!</definedName>
    <definedName name="ACUM" localSheetId="25">#REF!</definedName>
    <definedName name="ACUM" localSheetId="23">#REF!</definedName>
    <definedName name="ACUM" localSheetId="22">#REF!</definedName>
    <definedName name="ACUM" localSheetId="1">#REF!</definedName>
    <definedName name="ACUM">#REF!</definedName>
    <definedName name="ACUM1" localSheetId="6">(#REF!)</definedName>
    <definedName name="ACUM1" localSheetId="7">(#REF!)</definedName>
    <definedName name="ACUM1" localSheetId="9">(#REF!)</definedName>
    <definedName name="ACUM1" localSheetId="8">(#REF!)</definedName>
    <definedName name="ACUM1" localSheetId="10">(#REF!)</definedName>
    <definedName name="ACUM1" localSheetId="12">(#REF!)</definedName>
    <definedName name="ACUM1" localSheetId="13">(#REF!)</definedName>
    <definedName name="ACUM1" localSheetId="14">(#REF!)</definedName>
    <definedName name="ACUM1" localSheetId="25">(#REF!)</definedName>
    <definedName name="ACUM1" localSheetId="23">(#REF!)</definedName>
    <definedName name="ACUM1" localSheetId="22">(#REF!)</definedName>
    <definedName name="ACUM1" localSheetId="1">(#REF!)</definedName>
    <definedName name="ACUM1">(#REF!)</definedName>
    <definedName name="ACUM2" localSheetId="6">#REF!</definedName>
    <definedName name="ACUM2" localSheetId="7">#REF!</definedName>
    <definedName name="ACUM2" localSheetId="9">#REF!</definedName>
    <definedName name="ACUM2" localSheetId="8">#REF!</definedName>
    <definedName name="ACUM2" localSheetId="10">#REF!</definedName>
    <definedName name="ACUM2" localSheetId="12">#REF!</definedName>
    <definedName name="ACUM2" localSheetId="13">#REF!</definedName>
    <definedName name="ACUM2" localSheetId="14">#REF!</definedName>
    <definedName name="ACUM2" localSheetId="25">#REF!</definedName>
    <definedName name="ACUM2" localSheetId="23">#REF!</definedName>
    <definedName name="ACUM2" localSheetId="22">#REF!</definedName>
    <definedName name="ACUM2" localSheetId="1">#REF!</definedName>
    <definedName name="ACUM2">#REF!</definedName>
    <definedName name="AGO" localSheetId="9">#REF!</definedName>
    <definedName name="AGO">#REF!</definedName>
    <definedName name="alo" localSheetId="6">#REF!</definedName>
    <definedName name="alo" localSheetId="7">#REF!</definedName>
    <definedName name="alo" localSheetId="9">#REF!</definedName>
    <definedName name="alo" localSheetId="8">#REF!</definedName>
    <definedName name="alo" localSheetId="10">#REF!</definedName>
    <definedName name="alo" localSheetId="12">#REF!</definedName>
    <definedName name="alo" localSheetId="13">#REF!</definedName>
    <definedName name="alo" localSheetId="14">#REF!</definedName>
    <definedName name="alo" localSheetId="23">#REF!</definedName>
    <definedName name="alo" localSheetId="1">#REF!</definedName>
    <definedName name="alo">#REF!</definedName>
    <definedName name="_xlnm.Print_Area">#N/A</definedName>
    <definedName name="B" localSheetId="17">[3]Clasificador!$A$1:$B$341</definedName>
    <definedName name="B">[2]Clasificador!$A$1:$B$341</definedName>
    <definedName name="_xlnm.Database" localSheetId="6">#REF!</definedName>
    <definedName name="_xlnm.Database" localSheetId="7">#REF!</definedName>
    <definedName name="_xlnm.Database" localSheetId="9">#REF!</definedName>
    <definedName name="_xlnm.Database" localSheetId="8">#REF!</definedName>
    <definedName name="_xlnm.Database" localSheetId="10">#REF!</definedName>
    <definedName name="_xlnm.Database" localSheetId="12">#REF!</definedName>
    <definedName name="_xlnm.Database" localSheetId="13">#REF!</definedName>
    <definedName name="_xlnm.Database" localSheetId="14">#REF!</definedName>
    <definedName name="_xlnm.Database" localSheetId="17">#REF!</definedName>
    <definedName name="_xlnm.Database" localSheetId="23">#REF!</definedName>
    <definedName name="_xlnm.Database" localSheetId="1">#REF!</definedName>
    <definedName name="_xlnm.Database">#REF!</definedName>
    <definedName name="CAP_10" localSheetId="6">#REF!</definedName>
    <definedName name="CAP_10" localSheetId="7">#REF!</definedName>
    <definedName name="CAP_10" localSheetId="9">#REF!</definedName>
    <definedName name="CAP_10" localSheetId="10">#REF!</definedName>
    <definedName name="CAP_10" localSheetId="1">#REF!</definedName>
    <definedName name="CAP_10">#REF!</definedName>
    <definedName name="CAP_10_1" localSheetId="6">#REF!</definedName>
    <definedName name="CAP_10_1" localSheetId="7">#REF!</definedName>
    <definedName name="CAP_10_1" localSheetId="9">#REF!</definedName>
    <definedName name="CAP_10_1" localSheetId="10">#REF!</definedName>
    <definedName name="CAP_10_1" localSheetId="1">#REF!</definedName>
    <definedName name="CAP_10_1">#REF!</definedName>
    <definedName name="CAP_10_27" localSheetId="6">#REF!</definedName>
    <definedName name="CAP_10_27" localSheetId="7">#REF!</definedName>
    <definedName name="CAP_10_27" localSheetId="9">#REF!</definedName>
    <definedName name="CAP_10_27" localSheetId="10">#REF!</definedName>
    <definedName name="CAP_10_27" localSheetId="1">#REF!</definedName>
    <definedName name="CAP_10_27">#REF!</definedName>
    <definedName name="Carga_1" localSheetId="6">'[4]Base de Datos'!#REF!,'[4]Base de Datos'!#REF!,'[4]Base de Datos'!#REF!,'[4]Base de Datos'!#REF!</definedName>
    <definedName name="Carga_1" localSheetId="7">'[4]Base de Datos'!#REF!,'[4]Base de Datos'!#REF!,'[4]Base de Datos'!#REF!,'[4]Base de Datos'!#REF!</definedName>
    <definedName name="Carga_1" localSheetId="9">'[4]Base de Datos'!#REF!,'[4]Base de Datos'!#REF!,'[4]Base de Datos'!#REF!,'[4]Base de Datos'!#REF!</definedName>
    <definedName name="Carga_1" localSheetId="10">'[4]Base de Datos'!#REF!,'[4]Base de Datos'!#REF!,'[4]Base de Datos'!#REF!,'[4]Base de Datos'!#REF!</definedName>
    <definedName name="Carga_1" localSheetId="17">'[4]Base de Datos'!#REF!,'[4]Base de Datos'!#REF!,'[4]Base de Datos'!#REF!,'[4]Base de Datos'!#REF!</definedName>
    <definedName name="Carga_1" localSheetId="1">'[4]Base de Datos'!#REF!,'[4]Base de Datos'!#REF!,'[4]Base de Datos'!#REF!,'[4]Base de Datos'!#REF!</definedName>
    <definedName name="Carga_1">'[4]Base de Datos'!#REF!,'[4]Base de Datos'!#REF!,'[4]Base de Datos'!#REF!,'[4]Base de Datos'!#REF!</definedName>
    <definedName name="CATA_2008" localSheetId="17">[5]Catalogo!$B$9:$F$2571</definedName>
    <definedName name="CATA_2008">[6]Catalogo!$B$9:$F$2571</definedName>
    <definedName name="cebollaC" localSheetId="9">#REF!</definedName>
    <definedName name="cebollaC">#REF!</definedName>
    <definedName name="cebollaP" localSheetId="9">#REF!</definedName>
    <definedName name="cebollaP">#REF!</definedName>
    <definedName name="cebollaPr" localSheetId="9">#REF!</definedName>
    <definedName name="cebollaPr">#REF!</definedName>
    <definedName name="cebollaR" localSheetId="9">#REF!</definedName>
    <definedName name="cebollaR">#REF!</definedName>
    <definedName name="cebollaS" localSheetId="9">#REF!</definedName>
    <definedName name="cebollaS">#REF!</definedName>
    <definedName name="CLASIFICA" localSheetId="6">#REF!</definedName>
    <definedName name="CLASIFICA" localSheetId="7">#REF!</definedName>
    <definedName name="CLASIFICA" localSheetId="9">#REF!</definedName>
    <definedName name="CLASIFICA" localSheetId="10">#REF!</definedName>
    <definedName name="CLASIFICA" localSheetId="1">#REF!</definedName>
    <definedName name="CLASIFICA">#REF!</definedName>
    <definedName name="Component1">[7]RRF!$C$8</definedName>
    <definedName name="Component11">[7]RRF!$C$44</definedName>
    <definedName name="Component2">[7]RRF!$C$12</definedName>
    <definedName name="Component3">[7]RRF!$C$19</definedName>
    <definedName name="Component4">[7]RRF!$C$26</definedName>
    <definedName name="Component7">[7]RRF!$C$31</definedName>
    <definedName name="Component8">[7]RRF!$C$35</definedName>
    <definedName name="Component9">[7]RRF!$C$40</definedName>
    <definedName name="COR_10" localSheetId="6">#REF!</definedName>
    <definedName name="COR_10" localSheetId="7">#REF!</definedName>
    <definedName name="COR_10" localSheetId="9">#REF!</definedName>
    <definedName name="COR_10" localSheetId="10">#REF!</definedName>
    <definedName name="COR_10" localSheetId="17">#REF!</definedName>
    <definedName name="COR_10" localSheetId="1">#REF!</definedName>
    <definedName name="COR_10">#REF!</definedName>
    <definedName name="CR111_1" localSheetId="6">#REF!</definedName>
    <definedName name="CR111_1" localSheetId="7">#REF!</definedName>
    <definedName name="CR111_1" localSheetId="9">#REF!</definedName>
    <definedName name="CR111_1" localSheetId="10">#REF!</definedName>
    <definedName name="CR111_1" localSheetId="17">#REF!</definedName>
    <definedName name="CR111_1" localSheetId="1">#REF!</definedName>
    <definedName name="CR111_1">#REF!</definedName>
    <definedName name="CR111_2" localSheetId="6">#REF!</definedName>
    <definedName name="CR111_2" localSheetId="7">#REF!</definedName>
    <definedName name="CR111_2" localSheetId="9">#REF!</definedName>
    <definedName name="CR111_2" localSheetId="10">#REF!</definedName>
    <definedName name="CR111_2" localSheetId="17">#REF!</definedName>
    <definedName name="CR111_2" localSheetId="1">#REF!</definedName>
    <definedName name="CR111_2">#REF!</definedName>
    <definedName name="CR111_3" localSheetId="6">#REF!</definedName>
    <definedName name="CR111_3" localSheetId="7">#REF!</definedName>
    <definedName name="CR111_3" localSheetId="9">#REF!</definedName>
    <definedName name="CR111_3" localSheetId="10">#REF!</definedName>
    <definedName name="CR111_3" localSheetId="1">#REF!</definedName>
    <definedName name="CR111_3">#REF!</definedName>
    <definedName name="CR111_4" localSheetId="6">#REF!</definedName>
    <definedName name="CR111_4" localSheetId="7">#REF!</definedName>
    <definedName name="CR111_4" localSheetId="9">#REF!</definedName>
    <definedName name="CR111_4" localSheetId="10">#REF!</definedName>
    <definedName name="CR111_4" localSheetId="1">#REF!</definedName>
    <definedName name="CR111_4">#REF!</definedName>
    <definedName name="CR111_5" localSheetId="6">#REF!</definedName>
    <definedName name="CR111_5" localSheetId="7">#REF!</definedName>
    <definedName name="CR111_5" localSheetId="9">#REF!</definedName>
    <definedName name="CR111_5" localSheetId="10">#REF!</definedName>
    <definedName name="CR111_5" localSheetId="1">#REF!</definedName>
    <definedName name="CR111_5">#REF!</definedName>
    <definedName name="CR111_6" localSheetId="6">#REF!</definedName>
    <definedName name="CR111_6" localSheetId="7">#REF!</definedName>
    <definedName name="CR111_6" localSheetId="9">#REF!</definedName>
    <definedName name="CR111_6" localSheetId="10">#REF!</definedName>
    <definedName name="CR111_6" localSheetId="1">#REF!</definedName>
    <definedName name="CR111_6">#REF!</definedName>
    <definedName name="CR111_7" localSheetId="6">#REF!</definedName>
    <definedName name="CR111_7" localSheetId="7">#REF!</definedName>
    <definedName name="CR111_7" localSheetId="9">#REF!</definedName>
    <definedName name="CR111_7" localSheetId="10">#REF!</definedName>
    <definedName name="CR111_7" localSheetId="1">#REF!</definedName>
    <definedName name="CR111_7">#REF!</definedName>
    <definedName name="CR111_8" localSheetId="6">#REF!</definedName>
    <definedName name="CR111_8" localSheetId="7">#REF!</definedName>
    <definedName name="CR111_8" localSheetId="9">#REF!</definedName>
    <definedName name="CR111_8" localSheetId="10">#REF!</definedName>
    <definedName name="CR111_8" localSheetId="1">#REF!</definedName>
    <definedName name="CR111_8">#REF!</definedName>
    <definedName name="CR111_9" localSheetId="6">#REF!</definedName>
    <definedName name="CR111_9" localSheetId="7">#REF!</definedName>
    <definedName name="CR111_9" localSheetId="9">#REF!</definedName>
    <definedName name="CR111_9" localSheetId="10">#REF!</definedName>
    <definedName name="CR111_9" localSheetId="1">#REF!</definedName>
    <definedName name="CR111_9">#REF!</definedName>
    <definedName name="CR112_1" localSheetId="6">#REF!</definedName>
    <definedName name="CR112_1" localSheetId="7">#REF!</definedName>
    <definedName name="CR112_1" localSheetId="9">#REF!</definedName>
    <definedName name="CR112_1" localSheetId="10">#REF!</definedName>
    <definedName name="CR112_1" localSheetId="1">#REF!</definedName>
    <definedName name="CR112_1">#REF!</definedName>
    <definedName name="CR112_2" localSheetId="6">#REF!</definedName>
    <definedName name="CR112_2" localSheetId="7">#REF!</definedName>
    <definedName name="CR112_2" localSheetId="9">#REF!</definedName>
    <definedName name="CR112_2" localSheetId="10">#REF!</definedName>
    <definedName name="CR112_2" localSheetId="1">#REF!</definedName>
    <definedName name="CR112_2">#REF!</definedName>
    <definedName name="CR112_3" localSheetId="6">#REF!</definedName>
    <definedName name="CR112_3" localSheetId="7">#REF!</definedName>
    <definedName name="CR112_3" localSheetId="9">#REF!</definedName>
    <definedName name="CR112_3" localSheetId="10">#REF!</definedName>
    <definedName name="CR112_3" localSheetId="1">#REF!</definedName>
    <definedName name="CR112_3">#REF!</definedName>
    <definedName name="CR112_4" localSheetId="6">#REF!</definedName>
    <definedName name="CR112_4" localSheetId="7">#REF!</definedName>
    <definedName name="CR112_4" localSheetId="9">#REF!</definedName>
    <definedName name="CR112_4" localSheetId="10">#REF!</definedName>
    <definedName name="CR112_4" localSheetId="1">#REF!</definedName>
    <definedName name="CR112_4">#REF!</definedName>
    <definedName name="CR112_5" localSheetId="6">#REF!</definedName>
    <definedName name="CR112_5" localSheetId="7">#REF!</definedName>
    <definedName name="CR112_5" localSheetId="9">#REF!</definedName>
    <definedName name="CR112_5" localSheetId="10">#REF!</definedName>
    <definedName name="CR112_5" localSheetId="1">#REF!</definedName>
    <definedName name="CR112_5">#REF!</definedName>
    <definedName name="CR112_6" localSheetId="6">#REF!</definedName>
    <definedName name="CR112_6" localSheetId="7">#REF!</definedName>
    <definedName name="CR112_6" localSheetId="9">#REF!</definedName>
    <definedName name="CR112_6" localSheetId="10">#REF!</definedName>
    <definedName name="CR112_6" localSheetId="1">#REF!</definedName>
    <definedName name="CR112_6">#REF!</definedName>
    <definedName name="CR112_7" localSheetId="6">#REF!</definedName>
    <definedName name="CR112_7" localSheetId="7">#REF!</definedName>
    <definedName name="CR112_7" localSheetId="9">#REF!</definedName>
    <definedName name="CR112_7" localSheetId="10">#REF!</definedName>
    <definedName name="CR112_7" localSheetId="1">#REF!</definedName>
    <definedName name="CR112_7">#REF!</definedName>
    <definedName name="CR112_8" localSheetId="6">#REF!</definedName>
    <definedName name="CR112_8" localSheetId="7">#REF!</definedName>
    <definedName name="CR112_8" localSheetId="9">#REF!</definedName>
    <definedName name="CR112_8" localSheetId="10">#REF!</definedName>
    <definedName name="CR112_8" localSheetId="1">#REF!</definedName>
    <definedName name="CR112_8">#REF!</definedName>
    <definedName name="CR112_9" localSheetId="6">#REF!</definedName>
    <definedName name="CR112_9" localSheetId="7">#REF!</definedName>
    <definedName name="CR112_9" localSheetId="9">#REF!</definedName>
    <definedName name="CR112_9" localSheetId="10">#REF!</definedName>
    <definedName name="CR112_9" localSheetId="1">#REF!</definedName>
    <definedName name="CR112_9">#REF!</definedName>
    <definedName name="CR113_1" localSheetId="6">#REF!</definedName>
    <definedName name="CR113_1" localSheetId="7">#REF!</definedName>
    <definedName name="CR113_1" localSheetId="9">#REF!</definedName>
    <definedName name="CR113_1" localSheetId="10">#REF!</definedName>
    <definedName name="CR113_1" localSheetId="1">#REF!</definedName>
    <definedName name="CR113_1">#REF!</definedName>
    <definedName name="CR113_2" localSheetId="6">#REF!</definedName>
    <definedName name="CR113_2" localSheetId="7">#REF!</definedName>
    <definedName name="CR113_2" localSheetId="9">#REF!</definedName>
    <definedName name="CR113_2" localSheetId="10">#REF!</definedName>
    <definedName name="CR113_2" localSheetId="1">#REF!</definedName>
    <definedName name="CR113_2">#REF!</definedName>
    <definedName name="CR113_3" localSheetId="6">#REF!</definedName>
    <definedName name="CR113_3" localSheetId="7">#REF!</definedName>
    <definedName name="CR113_3" localSheetId="9">#REF!</definedName>
    <definedName name="CR113_3" localSheetId="10">#REF!</definedName>
    <definedName name="CR113_3" localSheetId="1">#REF!</definedName>
    <definedName name="CR113_3">#REF!</definedName>
    <definedName name="CR113_4" localSheetId="6">#REF!</definedName>
    <definedName name="CR113_4" localSheetId="7">#REF!</definedName>
    <definedName name="CR113_4" localSheetId="9">#REF!</definedName>
    <definedName name="CR113_4" localSheetId="10">#REF!</definedName>
    <definedName name="CR113_4" localSheetId="1">#REF!</definedName>
    <definedName name="CR113_4">#REF!</definedName>
    <definedName name="CR113_5" localSheetId="6">#REF!</definedName>
    <definedName name="CR113_5" localSheetId="7">#REF!</definedName>
    <definedName name="CR113_5" localSheetId="9">#REF!</definedName>
    <definedName name="CR113_5" localSheetId="10">#REF!</definedName>
    <definedName name="CR113_5" localSheetId="1">#REF!</definedName>
    <definedName name="CR113_5">#REF!</definedName>
    <definedName name="CR113_6" localSheetId="6">#REF!</definedName>
    <definedName name="CR113_6" localSheetId="7">#REF!</definedName>
    <definedName name="CR113_6" localSheetId="9">#REF!</definedName>
    <definedName name="CR113_6" localSheetId="10">#REF!</definedName>
    <definedName name="CR113_6" localSheetId="1">#REF!</definedName>
    <definedName name="CR113_6">#REF!</definedName>
    <definedName name="CR113_7" localSheetId="6">#REF!</definedName>
    <definedName name="CR113_7" localSheetId="7">#REF!</definedName>
    <definedName name="CR113_7" localSheetId="9">#REF!</definedName>
    <definedName name="CR113_7" localSheetId="10">#REF!</definedName>
    <definedName name="CR113_7" localSheetId="1">#REF!</definedName>
    <definedName name="CR113_7">#REF!</definedName>
    <definedName name="CR113_8" localSheetId="6">#REF!</definedName>
    <definedName name="CR113_8" localSheetId="7">#REF!</definedName>
    <definedName name="CR113_8" localSheetId="9">#REF!</definedName>
    <definedName name="CR113_8" localSheetId="10">#REF!</definedName>
    <definedName name="CR113_8" localSheetId="1">#REF!</definedName>
    <definedName name="CR113_8">#REF!</definedName>
    <definedName name="CR113_9" localSheetId="6">#REF!</definedName>
    <definedName name="CR113_9" localSheetId="7">#REF!</definedName>
    <definedName name="CR113_9" localSheetId="9">#REF!</definedName>
    <definedName name="CR113_9" localSheetId="10">#REF!</definedName>
    <definedName name="CR113_9" localSheetId="1">#REF!</definedName>
    <definedName name="CR113_9">#REF!</definedName>
    <definedName name="CR114_1" localSheetId="6">#REF!</definedName>
    <definedName name="CR114_1" localSheetId="7">#REF!</definedName>
    <definedName name="CR114_1" localSheetId="9">#REF!</definedName>
    <definedName name="CR114_1" localSheetId="10">#REF!</definedName>
    <definedName name="CR114_1" localSheetId="1">#REF!</definedName>
    <definedName name="CR114_1">#REF!</definedName>
    <definedName name="CR114_2" localSheetId="6">#REF!</definedName>
    <definedName name="CR114_2" localSheetId="7">#REF!</definedName>
    <definedName name="CR114_2" localSheetId="9">#REF!</definedName>
    <definedName name="CR114_2" localSheetId="10">#REF!</definedName>
    <definedName name="CR114_2" localSheetId="1">#REF!</definedName>
    <definedName name="CR114_2">#REF!</definedName>
    <definedName name="CR114_3" localSheetId="6">#REF!</definedName>
    <definedName name="CR114_3" localSheetId="7">#REF!</definedName>
    <definedName name="CR114_3" localSheetId="9">#REF!</definedName>
    <definedName name="CR114_3" localSheetId="10">#REF!</definedName>
    <definedName name="CR114_3" localSheetId="1">#REF!</definedName>
    <definedName name="CR114_3">#REF!</definedName>
    <definedName name="CR114_4" localSheetId="6">#REF!</definedName>
    <definedName name="CR114_4" localSheetId="7">#REF!</definedName>
    <definedName name="CR114_4" localSheetId="9">#REF!</definedName>
    <definedName name="CR114_4" localSheetId="10">#REF!</definedName>
    <definedName name="CR114_4" localSheetId="1">#REF!</definedName>
    <definedName name="CR114_4">#REF!</definedName>
    <definedName name="CR114_5" localSheetId="6">#REF!</definedName>
    <definedName name="CR114_5" localSheetId="7">#REF!</definedName>
    <definedName name="CR114_5" localSheetId="9">#REF!</definedName>
    <definedName name="CR114_5" localSheetId="10">#REF!</definedName>
    <definedName name="CR114_5" localSheetId="1">#REF!</definedName>
    <definedName name="CR114_5">#REF!</definedName>
    <definedName name="CR114_6" localSheetId="6">#REF!</definedName>
    <definedName name="CR114_6" localSheetId="7">#REF!</definedName>
    <definedName name="CR114_6" localSheetId="9">#REF!</definedName>
    <definedName name="CR114_6" localSheetId="10">#REF!</definedName>
    <definedName name="CR114_6" localSheetId="1">#REF!</definedName>
    <definedName name="CR114_6">#REF!</definedName>
    <definedName name="CR114_7" localSheetId="6">#REF!</definedName>
    <definedName name="CR114_7" localSheetId="7">#REF!</definedName>
    <definedName name="CR114_7" localSheetId="9">#REF!</definedName>
    <definedName name="CR114_7" localSheetId="10">#REF!</definedName>
    <definedName name="CR114_7" localSheetId="1">#REF!</definedName>
    <definedName name="CR114_7">#REF!</definedName>
    <definedName name="CR114_8" localSheetId="6">#REF!</definedName>
    <definedName name="CR114_8" localSheetId="7">#REF!</definedName>
    <definedName name="CR114_8" localSheetId="9">#REF!</definedName>
    <definedName name="CR114_8" localSheetId="10">#REF!</definedName>
    <definedName name="CR114_8" localSheetId="1">#REF!</definedName>
    <definedName name="CR114_8">#REF!</definedName>
    <definedName name="CR114_9" localSheetId="6">#REF!</definedName>
    <definedName name="CR114_9" localSheetId="7">#REF!</definedName>
    <definedName name="CR114_9" localSheetId="9">#REF!</definedName>
    <definedName name="CR114_9" localSheetId="10">#REF!</definedName>
    <definedName name="CR114_9" localSheetId="1">#REF!</definedName>
    <definedName name="CR114_9">#REF!</definedName>
    <definedName name="CR115_1" localSheetId="6">#REF!</definedName>
    <definedName name="CR115_1" localSheetId="7">#REF!</definedName>
    <definedName name="CR115_1" localSheetId="9">#REF!</definedName>
    <definedName name="CR115_1" localSheetId="10">#REF!</definedName>
    <definedName name="CR115_1" localSheetId="1">#REF!</definedName>
    <definedName name="CR115_1">#REF!</definedName>
    <definedName name="CR115_2" localSheetId="6">#REF!</definedName>
    <definedName name="CR115_2" localSheetId="7">#REF!</definedName>
    <definedName name="CR115_2" localSheetId="9">#REF!</definedName>
    <definedName name="CR115_2" localSheetId="10">#REF!</definedName>
    <definedName name="CR115_2" localSheetId="1">#REF!</definedName>
    <definedName name="CR115_2">#REF!</definedName>
    <definedName name="CR115_3" localSheetId="6">#REF!</definedName>
    <definedName name="CR115_3" localSheetId="7">#REF!</definedName>
    <definedName name="CR115_3" localSheetId="9">#REF!</definedName>
    <definedName name="CR115_3" localSheetId="10">#REF!</definedName>
    <definedName name="CR115_3" localSheetId="1">#REF!</definedName>
    <definedName name="CR115_3">#REF!</definedName>
    <definedName name="CR115_4" localSheetId="6">#REF!</definedName>
    <definedName name="CR115_4" localSheetId="7">#REF!</definedName>
    <definedName name="CR115_4" localSheetId="9">#REF!</definedName>
    <definedName name="CR115_4" localSheetId="10">#REF!</definedName>
    <definedName name="CR115_4" localSheetId="1">#REF!</definedName>
    <definedName name="CR115_4">#REF!</definedName>
    <definedName name="CR115_5" localSheetId="6">#REF!</definedName>
    <definedName name="CR115_5" localSheetId="7">#REF!</definedName>
    <definedName name="CR115_5" localSheetId="9">#REF!</definedName>
    <definedName name="CR115_5" localSheetId="10">#REF!</definedName>
    <definedName name="CR115_5" localSheetId="1">#REF!</definedName>
    <definedName name="CR115_5">#REF!</definedName>
    <definedName name="CR115_6" localSheetId="6">#REF!</definedName>
    <definedName name="CR115_6" localSheetId="7">#REF!</definedName>
    <definedName name="CR115_6" localSheetId="9">#REF!</definedName>
    <definedName name="CR115_6" localSheetId="10">#REF!</definedName>
    <definedName name="CR115_6" localSheetId="1">#REF!</definedName>
    <definedName name="CR115_6">#REF!</definedName>
    <definedName name="CR115_7" localSheetId="6">#REF!</definedName>
    <definedName name="CR115_7" localSheetId="7">#REF!</definedName>
    <definedName name="CR115_7" localSheetId="9">#REF!</definedName>
    <definedName name="CR115_7" localSheetId="10">#REF!</definedName>
    <definedName name="CR115_7" localSheetId="1">#REF!</definedName>
    <definedName name="CR115_7">#REF!</definedName>
    <definedName name="CR115_8" localSheetId="6">#REF!</definedName>
    <definedName name="CR115_8" localSheetId="7">#REF!</definedName>
    <definedName name="CR115_8" localSheetId="9">#REF!</definedName>
    <definedName name="CR115_8" localSheetId="10">#REF!</definedName>
    <definedName name="CR115_8" localSheetId="1">#REF!</definedName>
    <definedName name="CR115_8">#REF!</definedName>
    <definedName name="CR115_9" localSheetId="6">#REF!</definedName>
    <definedName name="CR115_9" localSheetId="7">#REF!</definedName>
    <definedName name="CR115_9" localSheetId="9">#REF!</definedName>
    <definedName name="CR115_9" localSheetId="10">#REF!</definedName>
    <definedName name="CR115_9" localSheetId="1">#REF!</definedName>
    <definedName name="CR115_9">#REF!</definedName>
    <definedName name="CR116_1" localSheetId="6">#REF!</definedName>
    <definedName name="CR116_1" localSheetId="7">#REF!</definedName>
    <definedName name="CR116_1" localSheetId="9">#REF!</definedName>
    <definedName name="CR116_1" localSheetId="10">#REF!</definedName>
    <definedName name="CR116_1" localSheetId="1">#REF!</definedName>
    <definedName name="CR116_1">#REF!</definedName>
    <definedName name="CR116_2" localSheetId="6">#REF!</definedName>
    <definedName name="CR116_2" localSheetId="7">#REF!</definedName>
    <definedName name="CR116_2" localSheetId="9">#REF!</definedName>
    <definedName name="CR116_2" localSheetId="10">#REF!</definedName>
    <definedName name="CR116_2" localSheetId="1">#REF!</definedName>
    <definedName name="CR116_2">#REF!</definedName>
    <definedName name="CR116_3" localSheetId="6">#REF!</definedName>
    <definedName name="CR116_3" localSheetId="7">#REF!</definedName>
    <definedName name="CR116_3" localSheetId="9">#REF!</definedName>
    <definedName name="CR116_3" localSheetId="10">#REF!</definedName>
    <definedName name="CR116_3" localSheetId="1">#REF!</definedName>
    <definedName name="CR116_3">#REF!</definedName>
    <definedName name="CR116_4" localSheetId="6">#REF!</definedName>
    <definedName name="CR116_4" localSheetId="7">#REF!</definedName>
    <definedName name="CR116_4" localSheetId="9">#REF!</definedName>
    <definedName name="CR116_4" localSheetId="10">#REF!</definedName>
    <definedName name="CR116_4" localSheetId="1">#REF!</definedName>
    <definedName name="CR116_4">#REF!</definedName>
    <definedName name="CR116_5" localSheetId="6">#REF!</definedName>
    <definedName name="CR116_5" localSheetId="7">#REF!</definedName>
    <definedName name="CR116_5" localSheetId="9">#REF!</definedName>
    <definedName name="CR116_5" localSheetId="10">#REF!</definedName>
    <definedName name="CR116_5" localSheetId="1">#REF!</definedName>
    <definedName name="CR116_5">#REF!</definedName>
    <definedName name="CR116_6" localSheetId="6">#REF!</definedName>
    <definedName name="CR116_6" localSheetId="7">#REF!</definedName>
    <definedName name="CR116_6" localSheetId="9">#REF!</definedName>
    <definedName name="CR116_6" localSheetId="10">#REF!</definedName>
    <definedName name="CR116_6" localSheetId="1">#REF!</definedName>
    <definedName name="CR116_6">#REF!</definedName>
    <definedName name="CR116_7" localSheetId="6">#REF!</definedName>
    <definedName name="CR116_7" localSheetId="7">#REF!</definedName>
    <definedName name="CR116_7" localSheetId="9">#REF!</definedName>
    <definedName name="CR116_7" localSheetId="10">#REF!</definedName>
    <definedName name="CR116_7" localSheetId="1">#REF!</definedName>
    <definedName name="CR116_7">#REF!</definedName>
    <definedName name="CR116_8" localSheetId="6">#REF!</definedName>
    <definedName name="CR116_8" localSheetId="7">#REF!</definedName>
    <definedName name="CR116_8" localSheetId="9">#REF!</definedName>
    <definedName name="CR116_8" localSheetId="10">#REF!</definedName>
    <definedName name="CR116_8" localSheetId="1">#REF!</definedName>
    <definedName name="CR116_8">#REF!</definedName>
    <definedName name="CR116_9" localSheetId="6">#REF!</definedName>
    <definedName name="CR116_9" localSheetId="7">#REF!</definedName>
    <definedName name="CR116_9" localSheetId="9">#REF!</definedName>
    <definedName name="CR116_9" localSheetId="10">#REF!</definedName>
    <definedName name="CR116_9" localSheetId="1">#REF!</definedName>
    <definedName name="CR116_9">#REF!</definedName>
    <definedName name="CRIT_090" localSheetId="6">#REF!</definedName>
    <definedName name="CRIT_090" localSheetId="7">#REF!</definedName>
    <definedName name="CRIT_090" localSheetId="9">#REF!</definedName>
    <definedName name="CRIT_090" localSheetId="10">#REF!</definedName>
    <definedName name="CRIT_090" localSheetId="1">#REF!</definedName>
    <definedName name="CRIT_090">#REF!</definedName>
    <definedName name="CRIT_095" localSheetId="6">#REF!</definedName>
    <definedName name="CRIT_095" localSheetId="7">#REF!</definedName>
    <definedName name="CRIT_095" localSheetId="9">#REF!</definedName>
    <definedName name="CRIT_095" localSheetId="10">#REF!</definedName>
    <definedName name="CRIT_095" localSheetId="1">#REF!</definedName>
    <definedName name="CRIT_095">#REF!</definedName>
    <definedName name="CRIT_1_10" localSheetId="6">#REF!</definedName>
    <definedName name="CRIT_1_10" localSheetId="7">#REF!</definedName>
    <definedName name="CRIT_1_10" localSheetId="9">#REF!</definedName>
    <definedName name="CRIT_1_10" localSheetId="10">#REF!</definedName>
    <definedName name="CRIT_1_10" localSheetId="1">#REF!</definedName>
    <definedName name="CRIT_1_10">#REF!</definedName>
    <definedName name="CRIT_1_20" localSheetId="6">#REF!</definedName>
    <definedName name="CRIT_1_20" localSheetId="7">#REF!</definedName>
    <definedName name="CRIT_1_20" localSheetId="9">#REF!</definedName>
    <definedName name="CRIT_1_20" localSheetId="10">#REF!</definedName>
    <definedName name="CRIT_1_20" localSheetId="1">#REF!</definedName>
    <definedName name="CRIT_1_20">#REF!</definedName>
    <definedName name="CRIT_1_30" localSheetId="6">#REF!</definedName>
    <definedName name="CRIT_1_30" localSheetId="7">#REF!</definedName>
    <definedName name="CRIT_1_30" localSheetId="9">#REF!</definedName>
    <definedName name="CRIT_1_30" localSheetId="10">#REF!</definedName>
    <definedName name="CRIT_1_30" localSheetId="1">#REF!</definedName>
    <definedName name="CRIT_1_30">#REF!</definedName>
    <definedName name="CRIT_2_10" localSheetId="6">#REF!</definedName>
    <definedName name="CRIT_2_10" localSheetId="7">#REF!</definedName>
    <definedName name="CRIT_2_10" localSheetId="9">#REF!</definedName>
    <definedName name="CRIT_2_10" localSheetId="10">#REF!</definedName>
    <definedName name="CRIT_2_10" localSheetId="1">#REF!</definedName>
    <definedName name="CRIT_2_10">#REF!</definedName>
    <definedName name="CRIT_2_20" localSheetId="6">#REF!</definedName>
    <definedName name="CRIT_2_20" localSheetId="7">#REF!</definedName>
    <definedName name="CRIT_2_20" localSheetId="9">#REF!</definedName>
    <definedName name="CRIT_2_20" localSheetId="10">#REF!</definedName>
    <definedName name="CRIT_2_20" localSheetId="1">#REF!</definedName>
    <definedName name="CRIT_2_20">#REF!</definedName>
    <definedName name="CRIT_2_30" localSheetId="6">#REF!</definedName>
    <definedName name="CRIT_2_30" localSheetId="7">#REF!</definedName>
    <definedName name="CRIT_2_30" localSheetId="9">#REF!</definedName>
    <definedName name="CRIT_2_30" localSheetId="10">#REF!</definedName>
    <definedName name="CRIT_2_30" localSheetId="1">#REF!</definedName>
    <definedName name="CRIT_2_30">#REF!</definedName>
    <definedName name="CRIT_20303" localSheetId="6">#REF!</definedName>
    <definedName name="CRIT_20303" localSheetId="7">#REF!</definedName>
    <definedName name="CRIT_20303" localSheetId="9">#REF!</definedName>
    <definedName name="CRIT_20303" localSheetId="10">#REF!</definedName>
    <definedName name="CRIT_20303" localSheetId="1">#REF!</definedName>
    <definedName name="CRIT_20303">#REF!</definedName>
    <definedName name="CRIT_3_10" localSheetId="6">#REF!</definedName>
    <definedName name="CRIT_3_10" localSheetId="7">#REF!</definedName>
    <definedName name="CRIT_3_10" localSheetId="9">#REF!</definedName>
    <definedName name="CRIT_3_10" localSheetId="10">#REF!</definedName>
    <definedName name="CRIT_3_10" localSheetId="1">#REF!</definedName>
    <definedName name="CRIT_3_10">#REF!</definedName>
    <definedName name="CRIT_3_20" localSheetId="6">#REF!</definedName>
    <definedName name="CRIT_3_20" localSheetId="7">#REF!</definedName>
    <definedName name="CRIT_3_20" localSheetId="9">#REF!</definedName>
    <definedName name="CRIT_3_20" localSheetId="10">#REF!</definedName>
    <definedName name="CRIT_3_20" localSheetId="1">#REF!</definedName>
    <definedName name="CRIT_3_20">#REF!</definedName>
    <definedName name="CRIT_3_30" localSheetId="6">#REF!</definedName>
    <definedName name="CRIT_3_30" localSheetId="7">#REF!</definedName>
    <definedName name="CRIT_3_30" localSheetId="9">#REF!</definedName>
    <definedName name="CRIT_3_30" localSheetId="10">#REF!</definedName>
    <definedName name="CRIT_3_30" localSheetId="1">#REF!</definedName>
    <definedName name="CRIT_3_30">#REF!</definedName>
    <definedName name="CRIT_4_10" localSheetId="6">#REF!</definedName>
    <definedName name="CRIT_4_10" localSheetId="7">#REF!</definedName>
    <definedName name="CRIT_4_10" localSheetId="9">#REF!</definedName>
    <definedName name="CRIT_4_10" localSheetId="10">#REF!</definedName>
    <definedName name="CRIT_4_10" localSheetId="1">#REF!</definedName>
    <definedName name="CRIT_4_10">#REF!</definedName>
    <definedName name="CRIT_4_20" localSheetId="6">#REF!</definedName>
    <definedName name="CRIT_4_20" localSheetId="7">#REF!</definedName>
    <definedName name="CRIT_4_20" localSheetId="9">#REF!</definedName>
    <definedName name="CRIT_4_20" localSheetId="10">#REF!</definedName>
    <definedName name="CRIT_4_20" localSheetId="1">#REF!</definedName>
    <definedName name="CRIT_4_20">#REF!</definedName>
    <definedName name="CRIT_4_30" localSheetId="6">#REF!</definedName>
    <definedName name="CRIT_4_30" localSheetId="7">#REF!</definedName>
    <definedName name="CRIT_4_30" localSheetId="9">#REF!</definedName>
    <definedName name="CRIT_4_30" localSheetId="10">#REF!</definedName>
    <definedName name="CRIT_4_30" localSheetId="1">#REF!</definedName>
    <definedName name="CRIT_4_30">#REF!</definedName>
    <definedName name="CRIT_5_10" localSheetId="6">#REF!</definedName>
    <definedName name="CRIT_5_10" localSheetId="7">#REF!</definedName>
    <definedName name="CRIT_5_10" localSheetId="9">#REF!</definedName>
    <definedName name="CRIT_5_10" localSheetId="10">#REF!</definedName>
    <definedName name="CRIT_5_10" localSheetId="1">#REF!</definedName>
    <definedName name="CRIT_5_10">#REF!</definedName>
    <definedName name="CRIT_5_20" localSheetId="6">#REF!</definedName>
    <definedName name="CRIT_5_20" localSheetId="7">#REF!</definedName>
    <definedName name="CRIT_5_20" localSheetId="9">#REF!</definedName>
    <definedName name="CRIT_5_20" localSheetId="10">#REF!</definedName>
    <definedName name="CRIT_5_20" localSheetId="1">#REF!</definedName>
    <definedName name="CRIT_5_20">#REF!</definedName>
    <definedName name="CRIT_5_30" localSheetId="6">#REF!</definedName>
    <definedName name="CRIT_5_30" localSheetId="7">#REF!</definedName>
    <definedName name="CRIT_5_30" localSheetId="9">#REF!</definedName>
    <definedName name="CRIT_5_30" localSheetId="10">#REF!</definedName>
    <definedName name="CRIT_5_30" localSheetId="1">#REF!</definedName>
    <definedName name="CRIT_5_30">#REF!</definedName>
    <definedName name="CRIT_6_10">[8]Hoja1!$L$1:$M$2</definedName>
    <definedName name="CRIT_6_20">[8]Hoja1!$L$4:$M$5</definedName>
    <definedName name="CRIT_6_30">[8]Hoja1!$L$7:$M$8</definedName>
    <definedName name="CRIT_7_10" localSheetId="6">#REF!</definedName>
    <definedName name="CRIT_7_10" localSheetId="7">#REF!</definedName>
    <definedName name="CRIT_7_10" localSheetId="9">#REF!</definedName>
    <definedName name="CRIT_7_10" localSheetId="10">#REF!</definedName>
    <definedName name="CRIT_7_10" localSheetId="17">#REF!</definedName>
    <definedName name="CRIT_7_10" localSheetId="1">#REF!</definedName>
    <definedName name="CRIT_7_10">#REF!</definedName>
    <definedName name="CRIT_7_20" localSheetId="6">#REF!</definedName>
    <definedName name="CRIT_7_20" localSheetId="7">#REF!</definedName>
    <definedName name="CRIT_7_20" localSheetId="9">#REF!</definedName>
    <definedName name="CRIT_7_20" localSheetId="10">#REF!</definedName>
    <definedName name="CRIT_7_20" localSheetId="17">#REF!</definedName>
    <definedName name="CRIT_7_20" localSheetId="1">#REF!</definedName>
    <definedName name="CRIT_7_20">#REF!</definedName>
    <definedName name="CRIT_7_30">[8]Hoja1!$N$7:$O$8</definedName>
    <definedName name="CRIT_8_10" localSheetId="6">#REF!</definedName>
    <definedName name="CRIT_8_10" localSheetId="7">#REF!</definedName>
    <definedName name="CRIT_8_10" localSheetId="9">#REF!</definedName>
    <definedName name="CRIT_8_10" localSheetId="10">#REF!</definedName>
    <definedName name="CRIT_8_10" localSheetId="17">#REF!</definedName>
    <definedName name="CRIT_8_10" localSheetId="1">#REF!</definedName>
    <definedName name="CRIT_8_10">#REF!</definedName>
    <definedName name="CRIT_8_20" localSheetId="6">#REF!</definedName>
    <definedName name="CRIT_8_20" localSheetId="7">#REF!</definedName>
    <definedName name="CRIT_8_20" localSheetId="9">#REF!</definedName>
    <definedName name="CRIT_8_20" localSheetId="10">#REF!</definedName>
    <definedName name="CRIT_8_20" localSheetId="17">#REF!</definedName>
    <definedName name="CRIT_8_20" localSheetId="1">#REF!</definedName>
    <definedName name="CRIT_8_20">#REF!</definedName>
    <definedName name="CRIT_8_30" localSheetId="6">#REF!</definedName>
    <definedName name="CRIT_8_30" localSheetId="7">#REF!</definedName>
    <definedName name="CRIT_8_30" localSheetId="9">#REF!</definedName>
    <definedName name="CRIT_8_30" localSheetId="10">#REF!</definedName>
    <definedName name="CRIT_8_30" localSheetId="17">#REF!</definedName>
    <definedName name="CRIT_8_30" localSheetId="1">#REF!</definedName>
    <definedName name="CRIT_8_30">#REF!</definedName>
    <definedName name="CRIT_9_10" localSheetId="6">#REF!</definedName>
    <definedName name="CRIT_9_10" localSheetId="7">#REF!</definedName>
    <definedName name="CRIT_9_10" localSheetId="9">#REF!</definedName>
    <definedName name="CRIT_9_10" localSheetId="10">#REF!</definedName>
    <definedName name="CRIT_9_10" localSheetId="1">#REF!</definedName>
    <definedName name="CRIT_9_10">#REF!</definedName>
    <definedName name="CRIT_9_20" localSheetId="6">#REF!</definedName>
    <definedName name="CRIT_9_20" localSheetId="7">#REF!</definedName>
    <definedName name="CRIT_9_20" localSheetId="9">#REF!</definedName>
    <definedName name="CRIT_9_20" localSheetId="10">#REF!</definedName>
    <definedName name="CRIT_9_20" localSheetId="1">#REF!</definedName>
    <definedName name="CRIT_9_20">#REF!</definedName>
    <definedName name="CRIT_9_30" localSheetId="6">#REF!</definedName>
    <definedName name="CRIT_9_30" localSheetId="7">#REF!</definedName>
    <definedName name="CRIT_9_30" localSheetId="9">#REF!</definedName>
    <definedName name="CRIT_9_30" localSheetId="10">#REF!</definedName>
    <definedName name="CRIT_9_30" localSheetId="1">#REF!</definedName>
    <definedName name="CRIT_9_30">#REF!</definedName>
    <definedName name="CRIT_BON_1" localSheetId="6">#REF!</definedName>
    <definedName name="CRIT_BON_1" localSheetId="7">#REF!</definedName>
    <definedName name="CRIT_BON_1" localSheetId="9">#REF!</definedName>
    <definedName name="CRIT_BON_1" localSheetId="10">#REF!</definedName>
    <definedName name="CRIT_BON_1" localSheetId="1">#REF!</definedName>
    <definedName name="CRIT_BON_1">#REF!</definedName>
    <definedName name="CRIT_BON_10" localSheetId="6">#REF!</definedName>
    <definedName name="CRIT_BON_10" localSheetId="7">#REF!</definedName>
    <definedName name="CRIT_BON_10" localSheetId="9">#REF!</definedName>
    <definedName name="CRIT_BON_10" localSheetId="10">#REF!</definedName>
    <definedName name="CRIT_BON_10" localSheetId="1">#REF!</definedName>
    <definedName name="CRIT_BON_10">#REF!</definedName>
    <definedName name="CRIT_BON_11" localSheetId="6">#REF!</definedName>
    <definedName name="CRIT_BON_11" localSheetId="7">#REF!</definedName>
    <definedName name="CRIT_BON_11" localSheetId="9">#REF!</definedName>
    <definedName name="CRIT_BON_11" localSheetId="10">#REF!</definedName>
    <definedName name="CRIT_BON_11" localSheetId="1">#REF!</definedName>
    <definedName name="CRIT_BON_11">#REF!</definedName>
    <definedName name="CRIT_BON_12" localSheetId="6">#REF!</definedName>
    <definedName name="CRIT_BON_12" localSheetId="7">#REF!</definedName>
    <definedName name="CRIT_BON_12" localSheetId="9">#REF!</definedName>
    <definedName name="CRIT_BON_12" localSheetId="10">#REF!</definedName>
    <definedName name="CRIT_BON_12" localSheetId="1">#REF!</definedName>
    <definedName name="CRIT_BON_12">#REF!</definedName>
    <definedName name="CRIT_BON_2" localSheetId="6">#REF!</definedName>
    <definedName name="CRIT_BON_2" localSheetId="7">#REF!</definedName>
    <definedName name="CRIT_BON_2" localSheetId="9">#REF!</definedName>
    <definedName name="CRIT_BON_2" localSheetId="10">#REF!</definedName>
    <definedName name="CRIT_BON_2" localSheetId="1">#REF!</definedName>
    <definedName name="CRIT_BON_2">#REF!</definedName>
    <definedName name="CRIT_BON_3" localSheetId="6">#REF!</definedName>
    <definedName name="CRIT_BON_3" localSheetId="7">#REF!</definedName>
    <definedName name="CRIT_BON_3" localSheetId="9">#REF!</definedName>
    <definedName name="CRIT_BON_3" localSheetId="10">#REF!</definedName>
    <definedName name="CRIT_BON_3" localSheetId="1">#REF!</definedName>
    <definedName name="CRIT_BON_3">#REF!</definedName>
    <definedName name="CRIT_BON_4" localSheetId="6">#REF!</definedName>
    <definedName name="CRIT_BON_4" localSheetId="7">#REF!</definedName>
    <definedName name="CRIT_BON_4" localSheetId="9">#REF!</definedName>
    <definedName name="CRIT_BON_4" localSheetId="10">#REF!</definedName>
    <definedName name="CRIT_BON_4" localSheetId="1">#REF!</definedName>
    <definedName name="CRIT_BON_4">#REF!</definedName>
    <definedName name="CRIT_BON_5" localSheetId="6">#REF!</definedName>
    <definedName name="CRIT_BON_5" localSheetId="7">#REF!</definedName>
    <definedName name="CRIT_BON_5" localSheetId="9">#REF!</definedName>
    <definedName name="CRIT_BON_5" localSheetId="10">#REF!</definedName>
    <definedName name="CRIT_BON_5" localSheetId="1">#REF!</definedName>
    <definedName name="CRIT_BON_5">#REF!</definedName>
    <definedName name="CRIT_BON_6" localSheetId="6">#REF!</definedName>
    <definedName name="CRIT_BON_6" localSheetId="7">#REF!</definedName>
    <definedName name="CRIT_BON_6" localSheetId="9">#REF!</definedName>
    <definedName name="CRIT_BON_6" localSheetId="10">#REF!</definedName>
    <definedName name="CRIT_BON_6" localSheetId="1">#REF!</definedName>
    <definedName name="CRIT_BON_6">#REF!</definedName>
    <definedName name="CRIT_BON_7" localSheetId="6">#REF!</definedName>
    <definedName name="CRIT_BON_7" localSheetId="7">#REF!</definedName>
    <definedName name="CRIT_BON_7" localSheetId="9">#REF!</definedName>
    <definedName name="CRIT_BON_7" localSheetId="10">#REF!</definedName>
    <definedName name="CRIT_BON_7" localSheetId="1">#REF!</definedName>
    <definedName name="CRIT_BON_7">#REF!</definedName>
    <definedName name="CRIT_BON_8" localSheetId="6">#REF!</definedName>
    <definedName name="CRIT_BON_8" localSheetId="7">#REF!</definedName>
    <definedName name="CRIT_BON_8" localSheetId="9">#REF!</definedName>
    <definedName name="CRIT_BON_8" localSheetId="10">#REF!</definedName>
    <definedName name="CRIT_BON_8" localSheetId="1">#REF!</definedName>
    <definedName name="CRIT_BON_8">#REF!</definedName>
    <definedName name="CRIT_BON_9" localSheetId="6">#REF!</definedName>
    <definedName name="CRIT_BON_9" localSheetId="7">#REF!</definedName>
    <definedName name="CRIT_BON_9" localSheetId="9">#REF!</definedName>
    <definedName name="CRIT_BON_9" localSheetId="10">#REF!</definedName>
    <definedName name="CRIT_BON_9" localSheetId="1">#REF!</definedName>
    <definedName name="CRIT_BON_9">#REF!</definedName>
    <definedName name="CRIT_CAP" localSheetId="6">#REF!</definedName>
    <definedName name="CRIT_CAP" localSheetId="7">#REF!</definedName>
    <definedName name="CRIT_CAP" localSheetId="9">#REF!</definedName>
    <definedName name="CRIT_CAP" localSheetId="10">#REF!</definedName>
    <definedName name="CRIT_CAP" localSheetId="1">#REF!</definedName>
    <definedName name="CRIT_CAP">#REF!</definedName>
    <definedName name="CRIT_CAP_1" localSheetId="6">#REF!</definedName>
    <definedName name="CRIT_CAP_1" localSheetId="7">#REF!</definedName>
    <definedName name="CRIT_CAP_1" localSheetId="9">#REF!</definedName>
    <definedName name="CRIT_CAP_1" localSheetId="10">#REF!</definedName>
    <definedName name="CRIT_CAP_1" localSheetId="1">#REF!</definedName>
    <definedName name="CRIT_CAP_1">#REF!</definedName>
    <definedName name="CRIT_CAP_1_27" localSheetId="6">#REF!</definedName>
    <definedName name="CRIT_CAP_1_27" localSheetId="7">#REF!</definedName>
    <definedName name="CRIT_CAP_1_27" localSheetId="9">#REF!</definedName>
    <definedName name="CRIT_CAP_1_27" localSheetId="10">#REF!</definedName>
    <definedName name="CRIT_CAP_1_27" localSheetId="1">#REF!</definedName>
    <definedName name="CRIT_CAP_1_27">#REF!</definedName>
    <definedName name="CRIT_CAP_10" localSheetId="6">#REF!</definedName>
    <definedName name="CRIT_CAP_10" localSheetId="7">#REF!</definedName>
    <definedName name="CRIT_CAP_10" localSheetId="9">#REF!</definedName>
    <definedName name="CRIT_CAP_10" localSheetId="10">#REF!</definedName>
    <definedName name="CRIT_CAP_10" localSheetId="1">#REF!</definedName>
    <definedName name="CRIT_CAP_10">#REF!</definedName>
    <definedName name="CRIT_CAP_10_27" localSheetId="6">#REF!</definedName>
    <definedName name="CRIT_CAP_10_27" localSheetId="7">#REF!</definedName>
    <definedName name="CRIT_CAP_10_27" localSheetId="9">#REF!</definedName>
    <definedName name="CRIT_CAP_10_27" localSheetId="10">#REF!</definedName>
    <definedName name="CRIT_CAP_10_27" localSheetId="1">#REF!</definedName>
    <definedName name="CRIT_CAP_10_27">#REF!</definedName>
    <definedName name="CRIT_CAP_11" localSheetId="6">#REF!</definedName>
    <definedName name="CRIT_CAP_11" localSheetId="7">#REF!</definedName>
    <definedName name="CRIT_CAP_11" localSheetId="9">#REF!</definedName>
    <definedName name="CRIT_CAP_11" localSheetId="10">#REF!</definedName>
    <definedName name="CRIT_CAP_11" localSheetId="1">#REF!</definedName>
    <definedName name="CRIT_CAP_11">#REF!</definedName>
    <definedName name="CRIT_CAP_11_27" localSheetId="6">#REF!</definedName>
    <definedName name="CRIT_CAP_11_27" localSheetId="7">#REF!</definedName>
    <definedName name="CRIT_CAP_11_27" localSheetId="9">#REF!</definedName>
    <definedName name="CRIT_CAP_11_27" localSheetId="10">#REF!</definedName>
    <definedName name="CRIT_CAP_11_27" localSheetId="1">#REF!</definedName>
    <definedName name="CRIT_CAP_11_27">#REF!</definedName>
    <definedName name="CRIT_CAP_12" localSheetId="6">#REF!</definedName>
    <definedName name="CRIT_CAP_12" localSheetId="7">#REF!</definedName>
    <definedName name="CRIT_CAP_12" localSheetId="9">#REF!</definedName>
    <definedName name="CRIT_CAP_12" localSheetId="10">#REF!</definedName>
    <definedName name="CRIT_CAP_12" localSheetId="1">#REF!</definedName>
    <definedName name="CRIT_CAP_12">#REF!</definedName>
    <definedName name="CRIT_CAP_12_27" localSheetId="6">#REF!</definedName>
    <definedName name="CRIT_CAP_12_27" localSheetId="7">#REF!</definedName>
    <definedName name="CRIT_CAP_12_27" localSheetId="9">#REF!</definedName>
    <definedName name="CRIT_CAP_12_27" localSheetId="10">#REF!</definedName>
    <definedName name="CRIT_CAP_12_27" localSheetId="1">#REF!</definedName>
    <definedName name="CRIT_CAP_12_27">#REF!</definedName>
    <definedName name="CRIT_CAP_2" localSheetId="6">#REF!</definedName>
    <definedName name="CRIT_CAP_2" localSheetId="7">#REF!</definedName>
    <definedName name="CRIT_CAP_2" localSheetId="9">#REF!</definedName>
    <definedName name="CRIT_CAP_2" localSheetId="10">#REF!</definedName>
    <definedName name="CRIT_CAP_2" localSheetId="1">#REF!</definedName>
    <definedName name="CRIT_CAP_2">#REF!</definedName>
    <definedName name="CRIT_CAP_2_27" localSheetId="6">#REF!</definedName>
    <definedName name="CRIT_CAP_2_27" localSheetId="7">#REF!</definedName>
    <definedName name="CRIT_CAP_2_27" localSheetId="9">#REF!</definedName>
    <definedName name="CRIT_CAP_2_27" localSheetId="10">#REF!</definedName>
    <definedName name="CRIT_CAP_2_27" localSheetId="1">#REF!</definedName>
    <definedName name="CRIT_CAP_2_27">#REF!</definedName>
    <definedName name="CRIT_CAP_3" localSheetId="6">#REF!</definedName>
    <definedName name="CRIT_CAP_3" localSheetId="7">#REF!</definedName>
    <definedName name="CRIT_CAP_3" localSheetId="9">#REF!</definedName>
    <definedName name="CRIT_CAP_3" localSheetId="10">#REF!</definedName>
    <definedName name="CRIT_CAP_3" localSheetId="1">#REF!</definedName>
    <definedName name="CRIT_CAP_3">#REF!</definedName>
    <definedName name="CRIT_CAP_3_27" localSheetId="6">#REF!</definedName>
    <definedName name="CRIT_CAP_3_27" localSheetId="7">#REF!</definedName>
    <definedName name="CRIT_CAP_3_27" localSheetId="9">#REF!</definedName>
    <definedName name="CRIT_CAP_3_27" localSheetId="10">#REF!</definedName>
    <definedName name="CRIT_CAP_3_27" localSheetId="1">#REF!</definedName>
    <definedName name="CRIT_CAP_3_27">#REF!</definedName>
    <definedName name="CRIT_CAP_4" localSheetId="6">#REF!</definedName>
    <definedName name="CRIT_CAP_4" localSheetId="7">#REF!</definedName>
    <definedName name="CRIT_CAP_4" localSheetId="9">#REF!</definedName>
    <definedName name="CRIT_CAP_4" localSheetId="10">#REF!</definedName>
    <definedName name="CRIT_CAP_4" localSheetId="1">#REF!</definedName>
    <definedName name="CRIT_CAP_4">#REF!</definedName>
    <definedName name="CRIT_CAP_4_27" localSheetId="6">#REF!</definedName>
    <definedName name="CRIT_CAP_4_27" localSheetId="7">#REF!</definedName>
    <definedName name="CRIT_CAP_4_27" localSheetId="9">#REF!</definedName>
    <definedName name="CRIT_CAP_4_27" localSheetId="10">#REF!</definedName>
    <definedName name="CRIT_CAP_4_27" localSheetId="1">#REF!</definedName>
    <definedName name="CRIT_CAP_4_27">#REF!</definedName>
    <definedName name="CRIT_CAP_5" localSheetId="6">#REF!</definedName>
    <definedName name="CRIT_CAP_5" localSheetId="7">#REF!</definedName>
    <definedName name="CRIT_CAP_5" localSheetId="9">#REF!</definedName>
    <definedName name="CRIT_CAP_5" localSheetId="10">#REF!</definedName>
    <definedName name="CRIT_CAP_5" localSheetId="1">#REF!</definedName>
    <definedName name="CRIT_CAP_5">#REF!</definedName>
    <definedName name="CRIT_CAP_5_27" localSheetId="6">#REF!</definedName>
    <definedName name="CRIT_CAP_5_27" localSheetId="7">#REF!</definedName>
    <definedName name="CRIT_CAP_5_27" localSheetId="9">#REF!</definedName>
    <definedName name="CRIT_CAP_5_27" localSheetId="10">#REF!</definedName>
    <definedName name="CRIT_CAP_5_27" localSheetId="1">#REF!</definedName>
    <definedName name="CRIT_CAP_5_27">#REF!</definedName>
    <definedName name="CRIT_CAP_6" localSheetId="6">#REF!</definedName>
    <definedName name="CRIT_CAP_6" localSheetId="7">#REF!</definedName>
    <definedName name="CRIT_CAP_6" localSheetId="9">#REF!</definedName>
    <definedName name="CRIT_CAP_6" localSheetId="10">#REF!</definedName>
    <definedName name="CRIT_CAP_6" localSheetId="1">#REF!</definedName>
    <definedName name="CRIT_CAP_6">#REF!</definedName>
    <definedName name="CRIT_CAP_6_27" localSheetId="6">#REF!</definedName>
    <definedName name="CRIT_CAP_6_27" localSheetId="7">#REF!</definedName>
    <definedName name="CRIT_CAP_6_27" localSheetId="9">#REF!</definedName>
    <definedName name="CRIT_CAP_6_27" localSheetId="10">#REF!</definedName>
    <definedName name="CRIT_CAP_6_27" localSheetId="1">#REF!</definedName>
    <definedName name="CRIT_CAP_6_27">#REF!</definedName>
    <definedName name="CRIT_CAP_7" localSheetId="6">#REF!</definedName>
    <definedName name="CRIT_CAP_7" localSheetId="7">#REF!</definedName>
    <definedName name="CRIT_CAP_7" localSheetId="9">#REF!</definedName>
    <definedName name="CRIT_CAP_7" localSheetId="10">#REF!</definedName>
    <definedName name="CRIT_CAP_7" localSheetId="1">#REF!</definedName>
    <definedName name="CRIT_CAP_7">#REF!</definedName>
    <definedName name="CRIT_CAP_7_27" localSheetId="6">#REF!</definedName>
    <definedName name="CRIT_CAP_7_27" localSheetId="7">#REF!</definedName>
    <definedName name="CRIT_CAP_7_27" localSheetId="9">#REF!</definedName>
    <definedName name="CRIT_CAP_7_27" localSheetId="10">#REF!</definedName>
    <definedName name="CRIT_CAP_7_27" localSheetId="1">#REF!</definedName>
    <definedName name="CRIT_CAP_7_27">#REF!</definedName>
    <definedName name="CRIT_CAP_8" localSheetId="6">#REF!</definedName>
    <definedName name="CRIT_CAP_8" localSheetId="7">#REF!</definedName>
    <definedName name="CRIT_CAP_8" localSheetId="9">#REF!</definedName>
    <definedName name="CRIT_CAP_8" localSheetId="10">#REF!</definedName>
    <definedName name="CRIT_CAP_8" localSheetId="1">#REF!</definedName>
    <definedName name="CRIT_CAP_8">#REF!</definedName>
    <definedName name="CRIT_CAP_8_27" localSheetId="6">#REF!</definedName>
    <definedName name="CRIT_CAP_8_27" localSheetId="7">#REF!</definedName>
    <definedName name="CRIT_CAP_8_27" localSheetId="9">#REF!</definedName>
    <definedName name="CRIT_CAP_8_27" localSheetId="10">#REF!</definedName>
    <definedName name="CRIT_CAP_8_27" localSheetId="1">#REF!</definedName>
    <definedName name="CRIT_CAP_8_27">#REF!</definedName>
    <definedName name="CRIT_CAP_9" localSheetId="6">#REF!</definedName>
    <definedName name="CRIT_CAP_9" localSheetId="7">#REF!</definedName>
    <definedName name="CRIT_CAP_9" localSheetId="9">#REF!</definedName>
    <definedName name="CRIT_CAP_9" localSheetId="10">#REF!</definedName>
    <definedName name="CRIT_CAP_9" localSheetId="1">#REF!</definedName>
    <definedName name="CRIT_CAP_9">#REF!</definedName>
    <definedName name="CRIT_CAP_9_27" localSheetId="6">#REF!</definedName>
    <definedName name="CRIT_CAP_9_27" localSheetId="7">#REF!</definedName>
    <definedName name="CRIT_CAP_9_27" localSheetId="9">#REF!</definedName>
    <definedName name="CRIT_CAP_9_27" localSheetId="10">#REF!</definedName>
    <definedName name="CRIT_CAP_9_27" localSheetId="1">#REF!</definedName>
    <definedName name="CRIT_CAP_9_27">#REF!</definedName>
    <definedName name="CRIT_COR" localSheetId="6">#REF!</definedName>
    <definedName name="CRIT_COR" localSheetId="7">#REF!</definedName>
    <definedName name="CRIT_COR" localSheetId="9">#REF!</definedName>
    <definedName name="CRIT_COR" localSheetId="10">#REF!</definedName>
    <definedName name="CRIT_COR" localSheetId="1">#REF!</definedName>
    <definedName name="CRIT_COR">#REF!</definedName>
    <definedName name="CRIT_COR_1" localSheetId="6">#REF!</definedName>
    <definedName name="CRIT_COR_1" localSheetId="7">#REF!</definedName>
    <definedName name="CRIT_COR_1" localSheetId="9">#REF!</definedName>
    <definedName name="CRIT_COR_1" localSheetId="10">#REF!</definedName>
    <definedName name="CRIT_COR_1" localSheetId="1">#REF!</definedName>
    <definedName name="CRIT_COR_1">#REF!</definedName>
    <definedName name="CRIT_COR_10" localSheetId="6">#REF!</definedName>
    <definedName name="CRIT_COR_10" localSheetId="7">#REF!</definedName>
    <definedName name="CRIT_COR_10" localSheetId="9">#REF!</definedName>
    <definedName name="CRIT_COR_10" localSheetId="10">#REF!</definedName>
    <definedName name="CRIT_COR_10" localSheetId="1">#REF!</definedName>
    <definedName name="CRIT_COR_10">#REF!</definedName>
    <definedName name="CRIT_COR_11" localSheetId="6">#REF!</definedName>
    <definedName name="CRIT_COR_11" localSheetId="7">#REF!</definedName>
    <definedName name="CRIT_COR_11" localSheetId="9">#REF!</definedName>
    <definedName name="CRIT_COR_11" localSheetId="10">#REF!</definedName>
    <definedName name="CRIT_COR_11" localSheetId="1">#REF!</definedName>
    <definedName name="CRIT_COR_11">#REF!</definedName>
    <definedName name="CRIT_COR_12" localSheetId="6">#REF!</definedName>
    <definedName name="CRIT_COR_12" localSheetId="7">#REF!</definedName>
    <definedName name="CRIT_COR_12" localSheetId="9">#REF!</definedName>
    <definedName name="CRIT_COR_12" localSheetId="10">#REF!</definedName>
    <definedName name="CRIT_COR_12" localSheetId="1">#REF!</definedName>
    <definedName name="CRIT_COR_12">#REF!</definedName>
    <definedName name="CRIT_COR_2" localSheetId="6">#REF!</definedName>
    <definedName name="CRIT_COR_2" localSheetId="7">#REF!</definedName>
    <definedName name="CRIT_COR_2" localSheetId="9">#REF!</definedName>
    <definedName name="CRIT_COR_2" localSheetId="10">#REF!</definedName>
    <definedName name="CRIT_COR_2" localSheetId="1">#REF!</definedName>
    <definedName name="CRIT_COR_2">#REF!</definedName>
    <definedName name="CRIT_COR_3" localSheetId="6">#REF!</definedName>
    <definedName name="CRIT_COR_3" localSheetId="7">#REF!</definedName>
    <definedName name="CRIT_COR_3" localSheetId="9">#REF!</definedName>
    <definedName name="CRIT_COR_3" localSheetId="10">#REF!</definedName>
    <definedName name="CRIT_COR_3" localSheetId="1">#REF!</definedName>
    <definedName name="CRIT_COR_3">#REF!</definedName>
    <definedName name="CRIT_COR_4" localSheetId="6">#REF!</definedName>
    <definedName name="CRIT_COR_4" localSheetId="7">#REF!</definedName>
    <definedName name="CRIT_COR_4" localSheetId="9">#REF!</definedName>
    <definedName name="CRIT_COR_4" localSheetId="10">#REF!</definedName>
    <definedName name="CRIT_COR_4" localSheetId="1">#REF!</definedName>
    <definedName name="CRIT_COR_4">#REF!</definedName>
    <definedName name="CRIT_COR_5" localSheetId="6">#REF!</definedName>
    <definedName name="CRIT_COR_5" localSheetId="7">#REF!</definedName>
    <definedName name="CRIT_COR_5" localSheetId="9">#REF!</definedName>
    <definedName name="CRIT_COR_5" localSheetId="10">#REF!</definedName>
    <definedName name="CRIT_COR_5" localSheetId="1">#REF!</definedName>
    <definedName name="CRIT_COR_5">#REF!</definedName>
    <definedName name="CRIT_COR_6" localSheetId="6">#REF!</definedName>
    <definedName name="CRIT_COR_6" localSheetId="7">#REF!</definedName>
    <definedName name="CRIT_COR_6" localSheetId="9">#REF!</definedName>
    <definedName name="CRIT_COR_6" localSheetId="10">#REF!</definedName>
    <definedName name="CRIT_COR_6" localSheetId="1">#REF!</definedName>
    <definedName name="CRIT_COR_6">#REF!</definedName>
    <definedName name="CRIT_COR_7" localSheetId="6">#REF!</definedName>
    <definedName name="CRIT_COR_7" localSheetId="7">#REF!</definedName>
    <definedName name="CRIT_COR_7" localSheetId="9">#REF!</definedName>
    <definedName name="CRIT_COR_7" localSheetId="10">#REF!</definedName>
    <definedName name="CRIT_COR_7" localSheetId="1">#REF!</definedName>
    <definedName name="CRIT_COR_7">#REF!</definedName>
    <definedName name="CRIT_COR_8" localSheetId="6">#REF!</definedName>
    <definedName name="CRIT_COR_8" localSheetId="7">#REF!</definedName>
    <definedName name="CRIT_COR_8" localSheetId="9">#REF!</definedName>
    <definedName name="CRIT_COR_8" localSheetId="10">#REF!</definedName>
    <definedName name="CRIT_COR_8" localSheetId="1">#REF!</definedName>
    <definedName name="CRIT_COR_8">#REF!</definedName>
    <definedName name="CRIT_COR_9" localSheetId="6">#REF!</definedName>
    <definedName name="CRIT_COR_9" localSheetId="7">#REF!</definedName>
    <definedName name="CRIT_COR_9" localSheetId="9">#REF!</definedName>
    <definedName name="CRIT_COR_9" localSheetId="10">#REF!</definedName>
    <definedName name="CRIT_COR_9" localSheetId="1">#REF!</definedName>
    <definedName name="CRIT_COR_9">#REF!</definedName>
    <definedName name="CRIT_NIV_1" localSheetId="6">#REF!</definedName>
    <definedName name="CRIT_NIV_1" localSheetId="7">#REF!</definedName>
    <definedName name="CRIT_NIV_1" localSheetId="9">#REF!</definedName>
    <definedName name="CRIT_NIV_1" localSheetId="10">#REF!</definedName>
    <definedName name="CRIT_NIV_1" localSheetId="1">#REF!</definedName>
    <definedName name="CRIT_NIV_1">#REF!</definedName>
    <definedName name="CRIT_NIV_2" localSheetId="6">#REF!</definedName>
    <definedName name="CRIT_NIV_2" localSheetId="7">#REF!</definedName>
    <definedName name="CRIT_NIV_2" localSheetId="9">#REF!</definedName>
    <definedName name="CRIT_NIV_2" localSheetId="10">#REF!</definedName>
    <definedName name="CRIT_NIV_2" localSheetId="1">#REF!</definedName>
    <definedName name="CRIT_NIV_2">#REF!</definedName>
    <definedName name="CRIT_NIV_3" localSheetId="6">#REF!</definedName>
    <definedName name="CRIT_NIV_3" localSheetId="7">#REF!</definedName>
    <definedName name="CRIT_NIV_3" localSheetId="9">#REF!</definedName>
    <definedName name="CRIT_NIV_3" localSheetId="10">#REF!</definedName>
    <definedName name="CRIT_NIV_3" localSheetId="1">#REF!</definedName>
    <definedName name="CRIT_NIV_3">#REF!</definedName>
    <definedName name="CRIT_NIV_4" localSheetId="6">#REF!</definedName>
    <definedName name="CRIT_NIV_4" localSheetId="7">#REF!</definedName>
    <definedName name="CRIT_NIV_4" localSheetId="9">#REF!</definedName>
    <definedName name="CRIT_NIV_4" localSheetId="10">#REF!</definedName>
    <definedName name="CRIT_NIV_4" localSheetId="1">#REF!</definedName>
    <definedName name="CRIT_NIV_4">#REF!</definedName>
    <definedName name="CRIT_NIV_5" localSheetId="6">#REF!</definedName>
    <definedName name="CRIT_NIV_5" localSheetId="7">#REF!</definedName>
    <definedName name="CRIT_NIV_5" localSheetId="9">#REF!</definedName>
    <definedName name="CRIT_NIV_5" localSheetId="10">#REF!</definedName>
    <definedName name="CRIT_NIV_5" localSheetId="1">#REF!</definedName>
    <definedName name="CRIT_NIV_5">#REF!</definedName>
    <definedName name="CRIT_NIV_8" localSheetId="6">#REF!</definedName>
    <definedName name="CRIT_NIV_8" localSheetId="7">#REF!</definedName>
    <definedName name="CRIT_NIV_8" localSheetId="9">#REF!</definedName>
    <definedName name="CRIT_NIV_8" localSheetId="10">#REF!</definedName>
    <definedName name="CRIT_NIV_8" localSheetId="1">#REF!</definedName>
    <definedName name="CRIT_NIV_8">#REF!</definedName>
    <definedName name="CRIT_NIV_9" localSheetId="6">#REF!</definedName>
    <definedName name="CRIT_NIV_9" localSheetId="7">#REF!</definedName>
    <definedName name="CRIT_NIV_9" localSheetId="9">#REF!</definedName>
    <definedName name="CRIT_NIV_9" localSheetId="10">#REF!</definedName>
    <definedName name="CRIT_NIV_9" localSheetId="1">#REF!</definedName>
    <definedName name="CRIT_NIV_9">#REF!</definedName>
    <definedName name="CRIT_RUBRO" localSheetId="6">#REF!</definedName>
    <definedName name="CRIT_RUBRO" localSheetId="7">#REF!</definedName>
    <definedName name="CRIT_RUBRO" localSheetId="9">#REF!</definedName>
    <definedName name="CRIT_RUBRO" localSheetId="10">#REF!</definedName>
    <definedName name="CRIT_RUBRO" localSheetId="1">#REF!</definedName>
    <definedName name="CRIT_RUBRO">#REF!</definedName>
    <definedName name="CRIT_TIPO_1" localSheetId="6">#REF!</definedName>
    <definedName name="CRIT_TIPO_1" localSheetId="7">#REF!</definedName>
    <definedName name="CRIT_TIPO_1" localSheetId="9">#REF!</definedName>
    <definedName name="CRIT_TIPO_1" localSheetId="10">#REF!</definedName>
    <definedName name="CRIT_TIPO_1" localSheetId="1">#REF!</definedName>
    <definedName name="CRIT_TIPO_1">#REF!</definedName>
    <definedName name="CRIT_TIPO_3" localSheetId="6">#REF!</definedName>
    <definedName name="CRIT_TIPO_3" localSheetId="7">#REF!</definedName>
    <definedName name="CRIT_TIPO_3" localSheetId="9">#REF!</definedName>
    <definedName name="CRIT_TIPO_3" localSheetId="10">#REF!</definedName>
    <definedName name="CRIT_TIPO_3" localSheetId="1">#REF!</definedName>
    <definedName name="CRIT_TIPO_3">#REF!</definedName>
    <definedName name="crit101" localSheetId="6">#REF!</definedName>
    <definedName name="crit101" localSheetId="7">#REF!</definedName>
    <definedName name="crit101" localSheetId="9">#REF!</definedName>
    <definedName name="crit101" localSheetId="10">#REF!</definedName>
    <definedName name="crit101" localSheetId="1">#REF!</definedName>
    <definedName name="crit101">#REF!</definedName>
    <definedName name="CRIT1022" localSheetId="6">#REF!</definedName>
    <definedName name="CRIT1022" localSheetId="7">#REF!</definedName>
    <definedName name="CRIT1022" localSheetId="9">#REF!</definedName>
    <definedName name="CRIT1022" localSheetId="10">#REF!</definedName>
    <definedName name="CRIT1022" localSheetId="1">#REF!</definedName>
    <definedName name="CRIT1022">#REF!</definedName>
    <definedName name="crit1027" localSheetId="6">#REF!</definedName>
    <definedName name="crit1027" localSheetId="7">#REF!</definedName>
    <definedName name="crit1027" localSheetId="9">#REF!</definedName>
    <definedName name="crit1027" localSheetId="10">#REF!</definedName>
    <definedName name="crit1027" localSheetId="1">#REF!</definedName>
    <definedName name="crit1027">#REF!</definedName>
    <definedName name="CRIT11_1_1">'[9]G04_01-01 revisado'!$AF$1:$AF$2</definedName>
    <definedName name="CRIT11_1_2" localSheetId="6">#REF!</definedName>
    <definedName name="CRIT11_1_2" localSheetId="7">#REF!</definedName>
    <definedName name="CRIT11_1_2" localSheetId="9">#REF!</definedName>
    <definedName name="CRIT11_1_2" localSheetId="10">#REF!</definedName>
    <definedName name="CRIT11_1_2" localSheetId="17">#REF!</definedName>
    <definedName name="CRIT11_1_2" localSheetId="1">#REF!</definedName>
    <definedName name="CRIT11_1_2">#REF!</definedName>
    <definedName name="CRIT11_1_3" localSheetId="6">#REF!</definedName>
    <definedName name="CRIT11_1_3" localSheetId="7">#REF!</definedName>
    <definedName name="CRIT11_1_3" localSheetId="9">#REF!</definedName>
    <definedName name="CRIT11_1_3" localSheetId="10">#REF!</definedName>
    <definedName name="CRIT11_1_3" localSheetId="17">#REF!</definedName>
    <definedName name="CRIT11_1_3" localSheetId="1">#REF!</definedName>
    <definedName name="CRIT11_1_3">#REF!</definedName>
    <definedName name="CRIT11_1_4" localSheetId="6">#REF!</definedName>
    <definedName name="CRIT11_1_4" localSheetId="7">#REF!</definedName>
    <definedName name="CRIT11_1_4" localSheetId="9">#REF!</definedName>
    <definedName name="CRIT11_1_4" localSheetId="10">#REF!</definedName>
    <definedName name="CRIT11_1_4" localSheetId="17">#REF!</definedName>
    <definedName name="CRIT11_1_4" localSheetId="1">#REF!</definedName>
    <definedName name="CRIT11_1_4">#REF!</definedName>
    <definedName name="CRIT11_1_5" localSheetId="6">#REF!</definedName>
    <definedName name="CRIT11_1_5" localSheetId="7">#REF!</definedName>
    <definedName name="CRIT11_1_5" localSheetId="9">#REF!</definedName>
    <definedName name="CRIT11_1_5" localSheetId="10">#REF!</definedName>
    <definedName name="CRIT11_1_5" localSheetId="1">#REF!</definedName>
    <definedName name="CRIT11_1_5">#REF!</definedName>
    <definedName name="CRIT11_1_6" localSheetId="6">#REF!</definedName>
    <definedName name="CRIT11_1_6" localSheetId="7">#REF!</definedName>
    <definedName name="CRIT11_1_6" localSheetId="9">#REF!</definedName>
    <definedName name="CRIT11_1_6" localSheetId="10">#REF!</definedName>
    <definedName name="CRIT11_1_6" localSheetId="1">#REF!</definedName>
    <definedName name="CRIT11_1_6">#REF!</definedName>
    <definedName name="CRIT11_1_7" localSheetId="6">#REF!</definedName>
    <definedName name="CRIT11_1_7" localSheetId="7">#REF!</definedName>
    <definedName name="CRIT11_1_7" localSheetId="9">#REF!</definedName>
    <definedName name="CRIT11_1_7" localSheetId="10">#REF!</definedName>
    <definedName name="CRIT11_1_7" localSheetId="1">#REF!</definedName>
    <definedName name="CRIT11_1_7">#REF!</definedName>
    <definedName name="CRIT11_1_8" localSheetId="6">#REF!</definedName>
    <definedName name="CRIT11_1_8" localSheetId="7">#REF!</definedName>
    <definedName name="CRIT11_1_8" localSheetId="9">#REF!</definedName>
    <definedName name="CRIT11_1_8" localSheetId="10">#REF!</definedName>
    <definedName name="CRIT11_1_8" localSheetId="1">#REF!</definedName>
    <definedName name="CRIT11_1_8">#REF!</definedName>
    <definedName name="CRIT11_1_9" localSheetId="6">#REF!</definedName>
    <definedName name="CRIT11_1_9" localSheetId="7">#REF!</definedName>
    <definedName name="CRIT11_1_9" localSheetId="9">#REF!</definedName>
    <definedName name="CRIT11_1_9" localSheetId="10">#REF!</definedName>
    <definedName name="CRIT11_1_9" localSheetId="1">#REF!</definedName>
    <definedName name="CRIT11_1_9">#REF!</definedName>
    <definedName name="CRIT159" localSheetId="6">#REF!</definedName>
    <definedName name="CRIT159" localSheetId="7">#REF!</definedName>
    <definedName name="CRIT159" localSheetId="9">#REF!</definedName>
    <definedName name="CRIT159" localSheetId="10">#REF!</definedName>
    <definedName name="CRIT159" localSheetId="1">#REF!</definedName>
    <definedName name="CRIT159">#REF!</definedName>
    <definedName name="CRIT2013" localSheetId="6">#REF!</definedName>
    <definedName name="CRIT2013" localSheetId="7">#REF!</definedName>
    <definedName name="CRIT2013" localSheetId="9">#REF!</definedName>
    <definedName name="CRIT2013" localSheetId="10">#REF!</definedName>
    <definedName name="CRIT2013" localSheetId="1">#REF!</definedName>
    <definedName name="CRIT2013">#REF!</definedName>
    <definedName name="CRIT20401" localSheetId="6">#REF!</definedName>
    <definedName name="CRIT20401" localSheetId="7">#REF!</definedName>
    <definedName name="CRIT20401" localSheetId="9">#REF!</definedName>
    <definedName name="CRIT20401" localSheetId="10">#REF!</definedName>
    <definedName name="CRIT20401" localSheetId="1">#REF!</definedName>
    <definedName name="CRIT20401">#REF!</definedName>
    <definedName name="CRIT20402" localSheetId="6">#REF!</definedName>
    <definedName name="CRIT20402" localSheetId="7">#REF!</definedName>
    <definedName name="CRIT20402" localSheetId="9">#REF!</definedName>
    <definedName name="CRIT20402" localSheetId="10">#REF!</definedName>
    <definedName name="CRIT20402" localSheetId="1">#REF!</definedName>
    <definedName name="CRIT20402">#REF!</definedName>
    <definedName name="CRIT20403" localSheetId="6">#REF!</definedName>
    <definedName name="CRIT20403" localSheetId="7">#REF!</definedName>
    <definedName name="CRIT20403" localSheetId="9">#REF!</definedName>
    <definedName name="CRIT20403" localSheetId="10">#REF!</definedName>
    <definedName name="CRIT20403" localSheetId="1">#REF!</definedName>
    <definedName name="CRIT20403">#REF!</definedName>
    <definedName name="CRIT20409" localSheetId="6">#REF!</definedName>
    <definedName name="CRIT20409" localSheetId="7">#REF!</definedName>
    <definedName name="CRIT20409" localSheetId="9">#REF!</definedName>
    <definedName name="CRIT20409" localSheetId="10">#REF!</definedName>
    <definedName name="CRIT20409" localSheetId="1">#REF!</definedName>
    <definedName name="CRIT20409">#REF!</definedName>
    <definedName name="CRIT20503" localSheetId="6">#REF!</definedName>
    <definedName name="CRIT20503" localSheetId="7">#REF!</definedName>
    <definedName name="CRIT20503" localSheetId="9">#REF!</definedName>
    <definedName name="CRIT20503" localSheetId="10">#REF!</definedName>
    <definedName name="CRIT20503" localSheetId="1">#REF!</definedName>
    <definedName name="CRIT20503">#REF!</definedName>
    <definedName name="CRIT20655" localSheetId="6">#REF!</definedName>
    <definedName name="CRIT20655" localSheetId="7">#REF!</definedName>
    <definedName name="CRIT20655" localSheetId="9">#REF!</definedName>
    <definedName name="CRIT20655" localSheetId="10">#REF!</definedName>
    <definedName name="CRIT20655" localSheetId="1">#REF!</definedName>
    <definedName name="CRIT20655">#REF!</definedName>
    <definedName name="crit20999" localSheetId="6">#REF!</definedName>
    <definedName name="crit20999" localSheetId="7">#REF!</definedName>
    <definedName name="crit20999" localSheetId="9">#REF!</definedName>
    <definedName name="crit20999" localSheetId="10">#REF!</definedName>
    <definedName name="crit20999" localSheetId="1">#REF!</definedName>
    <definedName name="crit20999">#REF!</definedName>
    <definedName name="CRIT30" localSheetId="6">#REF!</definedName>
    <definedName name="CRIT30" localSheetId="7">#REF!</definedName>
    <definedName name="CRIT30" localSheetId="9">#REF!</definedName>
    <definedName name="CRIT30" localSheetId="10">#REF!</definedName>
    <definedName name="CRIT30" localSheetId="1">#REF!</definedName>
    <definedName name="CRIT30">#REF!</definedName>
    <definedName name="crit301" localSheetId="6">#REF!</definedName>
    <definedName name="crit301" localSheetId="7">#REF!</definedName>
    <definedName name="crit301" localSheetId="9">#REF!</definedName>
    <definedName name="crit301" localSheetId="10">#REF!</definedName>
    <definedName name="crit301" localSheetId="1">#REF!</definedName>
    <definedName name="crit301">#REF!</definedName>
    <definedName name="crit3027" localSheetId="6">#REF!</definedName>
    <definedName name="crit3027" localSheetId="7">#REF!</definedName>
    <definedName name="crit3027" localSheetId="9">#REF!</definedName>
    <definedName name="crit3027" localSheetId="10">#REF!</definedName>
    <definedName name="crit3027" localSheetId="1">#REF!</definedName>
    <definedName name="crit3027">#REF!</definedName>
    <definedName name="CRIT30359" localSheetId="6">#REF!</definedName>
    <definedName name="CRIT30359" localSheetId="7">#REF!</definedName>
    <definedName name="CRIT30359" localSheetId="9">#REF!</definedName>
    <definedName name="CRIT30359" localSheetId="10">#REF!</definedName>
    <definedName name="CRIT30359" localSheetId="1">#REF!</definedName>
    <definedName name="CRIT30359">#REF!</definedName>
    <definedName name="CRIT30402" localSheetId="6">#REF!</definedName>
    <definedName name="CRIT30402" localSheetId="7">#REF!</definedName>
    <definedName name="CRIT30402" localSheetId="9">#REF!</definedName>
    <definedName name="CRIT30402" localSheetId="10">#REF!</definedName>
    <definedName name="CRIT30402" localSheetId="1">#REF!</definedName>
    <definedName name="CRIT30402">#REF!</definedName>
    <definedName name="CRIT30409" localSheetId="6">#REF!</definedName>
    <definedName name="CRIT30409" localSheetId="7">#REF!</definedName>
    <definedName name="CRIT30409" localSheetId="9">#REF!</definedName>
    <definedName name="CRIT30409" localSheetId="10">#REF!</definedName>
    <definedName name="CRIT30409" localSheetId="1">#REF!</definedName>
    <definedName name="CRIT30409">#REF!</definedName>
    <definedName name="CRIT30503" localSheetId="6">#REF!</definedName>
    <definedName name="CRIT30503" localSheetId="7">#REF!</definedName>
    <definedName name="CRIT30503" localSheetId="9">#REF!</definedName>
    <definedName name="CRIT30503" localSheetId="10">#REF!</definedName>
    <definedName name="CRIT30503" localSheetId="1">#REF!</definedName>
    <definedName name="CRIT30503">#REF!</definedName>
    <definedName name="crit30506" localSheetId="6">#REF!</definedName>
    <definedName name="crit30506" localSheetId="7">#REF!</definedName>
    <definedName name="crit30506" localSheetId="9">#REF!</definedName>
    <definedName name="crit30506" localSheetId="10">#REF!</definedName>
    <definedName name="crit30506" localSheetId="1">#REF!</definedName>
    <definedName name="crit30506">#REF!</definedName>
    <definedName name="CRIT30509" localSheetId="6">#REF!</definedName>
    <definedName name="CRIT30509" localSheetId="7">#REF!</definedName>
    <definedName name="CRIT30509" localSheetId="9">#REF!</definedName>
    <definedName name="CRIT30509" localSheetId="10">#REF!</definedName>
    <definedName name="CRIT30509" localSheetId="1">#REF!</definedName>
    <definedName name="CRIT30509">#REF!</definedName>
    <definedName name="_xlnm.Criteria" localSheetId="9">#REF!</definedName>
    <definedName name="_xlnm.Criteria">#REF!</definedName>
    <definedName name="CRITODO" localSheetId="6">#REF!</definedName>
    <definedName name="CRITODO" localSheetId="7">#REF!</definedName>
    <definedName name="CRITODO" localSheetId="9">#REF!</definedName>
    <definedName name="CRITODO" localSheetId="10">#REF!</definedName>
    <definedName name="CRITODO" localSheetId="1">#REF!</definedName>
    <definedName name="CRITODO">#REF!</definedName>
    <definedName name="CUERPO" localSheetId="6">#REF!</definedName>
    <definedName name="CUERPO" localSheetId="7">#REF!</definedName>
    <definedName name="CUERPO" localSheetId="9">#REF!</definedName>
    <definedName name="CUERPO" localSheetId="10">#REF!</definedName>
    <definedName name="CUERPO" localSheetId="1">#REF!</definedName>
    <definedName name="CUERPO">#REF!</definedName>
    <definedName name="DATOS" localSheetId="6">#REF!</definedName>
    <definedName name="DATOS" localSheetId="7">#REF!</definedName>
    <definedName name="DATOS" localSheetId="9">#REF!</definedName>
    <definedName name="DATOS" localSheetId="10">#REF!</definedName>
    <definedName name="DATOS" localSheetId="1">#REF!</definedName>
    <definedName name="DATOS">#REF!</definedName>
    <definedName name="DATOS_001">[10]G04_001!$A$1:$Y$246</definedName>
    <definedName name="DATOS_0101">'[9]G04_01-01 revisado'!$A$1:$Y$303</definedName>
    <definedName name="DATOS_PFI" localSheetId="6">#REF!</definedName>
    <definedName name="DATOS_PFI" localSheetId="7">#REF!</definedName>
    <definedName name="DATOS_PFI" localSheetId="9">#REF!</definedName>
    <definedName name="DATOS_PFI" localSheetId="10">#REF!</definedName>
    <definedName name="DATOS_PFI" localSheetId="17">#REF!</definedName>
    <definedName name="DATOS_PFI" localSheetId="1">#REF!</definedName>
    <definedName name="DATOS_PFI">#REF!</definedName>
    <definedName name="DATOS_TIPO_1" localSheetId="6">#REF!</definedName>
    <definedName name="DATOS_TIPO_1" localSheetId="7">#REF!</definedName>
    <definedName name="DATOS_TIPO_1" localSheetId="9">#REF!</definedName>
    <definedName name="DATOS_TIPO_1" localSheetId="10">#REF!</definedName>
    <definedName name="DATOS_TIPO_1" localSheetId="17">#REF!</definedName>
    <definedName name="DATOS_TIPO_1" localSheetId="1">#REF!</definedName>
    <definedName name="DATOS_TIPO_1">#REF!</definedName>
    <definedName name="DATOS_TIPO_3" localSheetId="6">#REF!</definedName>
    <definedName name="DATOS_TIPO_3" localSheetId="7">#REF!</definedName>
    <definedName name="DATOS_TIPO_3" localSheetId="9">#REF!</definedName>
    <definedName name="DATOS_TIPO_3" localSheetId="10">#REF!</definedName>
    <definedName name="DATOS_TIPO_3" localSheetId="17">#REF!</definedName>
    <definedName name="DATOS_TIPO_3" localSheetId="1">#REF!</definedName>
    <definedName name="DATOS_TIPO_3">#REF!</definedName>
    <definedName name="DES_2013" localSheetId="6">#REF!</definedName>
    <definedName name="DES_2013" localSheetId="7">#REF!</definedName>
    <definedName name="DES_2013" localSheetId="9">#REF!</definedName>
    <definedName name="DES_2013" localSheetId="10">#REF!</definedName>
    <definedName name="DES_2013" localSheetId="1">#REF!</definedName>
    <definedName name="DES_2013">#REF!</definedName>
    <definedName name="DES_20303" localSheetId="6">#REF!</definedName>
    <definedName name="DES_20303" localSheetId="7">#REF!</definedName>
    <definedName name="DES_20303" localSheetId="9">#REF!</definedName>
    <definedName name="DES_20303" localSheetId="10">#REF!</definedName>
    <definedName name="DES_20303" localSheetId="1">#REF!</definedName>
    <definedName name="DES_20303">#REF!</definedName>
    <definedName name="DES_20401" localSheetId="6">#REF!</definedName>
    <definedName name="DES_20401" localSheetId="7">#REF!</definedName>
    <definedName name="DES_20401" localSheetId="9">#REF!</definedName>
    <definedName name="DES_20401" localSheetId="10">#REF!</definedName>
    <definedName name="DES_20401" localSheetId="1">#REF!</definedName>
    <definedName name="DES_20401">#REF!</definedName>
    <definedName name="DES_20403" localSheetId="6">#REF!</definedName>
    <definedName name="DES_20403" localSheetId="7">#REF!</definedName>
    <definedName name="DES_20403" localSheetId="9">#REF!</definedName>
    <definedName name="DES_20403" localSheetId="10">#REF!</definedName>
    <definedName name="DES_20403" localSheetId="1">#REF!</definedName>
    <definedName name="DES_20403">#REF!</definedName>
    <definedName name="DES_20409" localSheetId="6">#REF!</definedName>
    <definedName name="DES_20409" localSheetId="7">#REF!</definedName>
    <definedName name="DES_20409" localSheetId="9">#REF!</definedName>
    <definedName name="DES_20409" localSheetId="10">#REF!</definedName>
    <definedName name="DES_20409" localSheetId="1">#REF!</definedName>
    <definedName name="DES_20409">#REF!</definedName>
    <definedName name="DES_20503" localSheetId="6">#REF!</definedName>
    <definedName name="DES_20503" localSheetId="7">#REF!</definedName>
    <definedName name="DES_20503" localSheetId="9">#REF!</definedName>
    <definedName name="DES_20503" localSheetId="10">#REF!</definedName>
    <definedName name="DES_20503" localSheetId="1">#REF!</definedName>
    <definedName name="DES_20503">#REF!</definedName>
    <definedName name="DES_20655" localSheetId="6">#REF!</definedName>
    <definedName name="DES_20655" localSheetId="7">#REF!</definedName>
    <definedName name="DES_20655" localSheetId="9">#REF!</definedName>
    <definedName name="DES_20655" localSheetId="10">#REF!</definedName>
    <definedName name="DES_20655" localSheetId="1">#REF!</definedName>
    <definedName name="DES_20655">#REF!</definedName>
    <definedName name="DES_30027" localSheetId="6">#REF!</definedName>
    <definedName name="DES_30027" localSheetId="7">#REF!</definedName>
    <definedName name="DES_30027" localSheetId="9">#REF!</definedName>
    <definedName name="DES_30027" localSheetId="10">#REF!</definedName>
    <definedName name="DES_30027" localSheetId="1">#REF!</definedName>
    <definedName name="DES_30027">#REF!</definedName>
    <definedName name="DES_30359" localSheetId="6">#REF!</definedName>
    <definedName name="DES_30359" localSheetId="7">#REF!</definedName>
    <definedName name="DES_30359" localSheetId="9">#REF!</definedName>
    <definedName name="DES_30359" localSheetId="10">#REF!</definedName>
    <definedName name="DES_30359" localSheetId="1">#REF!</definedName>
    <definedName name="DES_30359">#REF!</definedName>
    <definedName name="DES_30402" localSheetId="6">#REF!</definedName>
    <definedName name="DES_30402" localSheetId="7">#REF!</definedName>
    <definedName name="DES_30402" localSheetId="9">#REF!</definedName>
    <definedName name="DES_30402" localSheetId="10">#REF!</definedName>
    <definedName name="DES_30402" localSheetId="1">#REF!</definedName>
    <definedName name="DES_30402">#REF!</definedName>
    <definedName name="DES_30509" localSheetId="6">#REF!</definedName>
    <definedName name="DES_30509" localSheetId="7">#REF!</definedName>
    <definedName name="DES_30509" localSheetId="9">#REF!</definedName>
    <definedName name="DES_30509" localSheetId="10">#REF!</definedName>
    <definedName name="DES_30509" localSheetId="1">#REF!</definedName>
    <definedName name="DES_30509">#REF!</definedName>
    <definedName name="dfbdbg" localSheetId="9">#REF!</definedName>
    <definedName name="dfbdbg">#REF!</definedName>
    <definedName name="e" localSheetId="6">#REF!</definedName>
    <definedName name="e" localSheetId="7">#REF!</definedName>
    <definedName name="e" localSheetId="9">#REF!</definedName>
    <definedName name="e" localSheetId="8">#REF!</definedName>
    <definedName name="e" localSheetId="10">#REF!</definedName>
    <definedName name="e" localSheetId="12">#REF!</definedName>
    <definedName name="e" localSheetId="13">#REF!</definedName>
    <definedName name="e" localSheetId="14">#REF!</definedName>
    <definedName name="e" localSheetId="23">#REF!</definedName>
    <definedName name="e" localSheetId="1">#REF!</definedName>
    <definedName name="e">#REF!</definedName>
    <definedName name="ebtgb" localSheetId="9">#REF!</definedName>
    <definedName name="ebtgb">#REF!</definedName>
    <definedName name="ENCA" localSheetId="6">#REF!</definedName>
    <definedName name="ENCA" localSheetId="7">#REF!</definedName>
    <definedName name="ENCA" localSheetId="9">#REF!</definedName>
    <definedName name="ENCA" localSheetId="10">#REF!</definedName>
    <definedName name="ENCA" localSheetId="1">#REF!</definedName>
    <definedName name="ENCA">#REF!</definedName>
    <definedName name="enter" localSheetId="6">#REF!</definedName>
    <definedName name="enter" localSheetId="7">#REF!</definedName>
    <definedName name="enter" localSheetId="9">#REF!</definedName>
    <definedName name="enter" localSheetId="10">#REF!</definedName>
    <definedName name="enter" localSheetId="1">#REF!</definedName>
    <definedName name="enter">#REF!</definedName>
    <definedName name="Entidades">[11]Entidades!$C$1:$D$75</definedName>
    <definedName name="entro" localSheetId="6">#REF!</definedName>
    <definedName name="entro" localSheetId="7">#REF!</definedName>
    <definedName name="entro" localSheetId="9">#REF!</definedName>
    <definedName name="entro" localSheetId="10">#REF!</definedName>
    <definedName name="entro" localSheetId="17">#REF!</definedName>
    <definedName name="entro" localSheetId="1">#REF!</definedName>
    <definedName name="entro">#REF!</definedName>
    <definedName name="EXTERNO" localSheetId="6">#REF!</definedName>
    <definedName name="EXTERNO" localSheetId="7">#REF!</definedName>
    <definedName name="EXTERNO" localSheetId="9">#REF!</definedName>
    <definedName name="EXTERNO" localSheetId="10">#REF!</definedName>
    <definedName name="EXTERNO" localSheetId="17">#REF!</definedName>
    <definedName name="EXTERNO" localSheetId="1">#REF!</definedName>
    <definedName name="EXTERNO">#REF!</definedName>
    <definedName name="ffff" localSheetId="6">#REF!</definedName>
    <definedName name="ffff" localSheetId="7">#REF!</definedName>
    <definedName name="ffff" localSheetId="9">#REF!</definedName>
    <definedName name="ffff" localSheetId="8">#REF!</definedName>
    <definedName name="ffff" localSheetId="10">#REF!</definedName>
    <definedName name="ffff" localSheetId="12">#REF!</definedName>
    <definedName name="ffff" localSheetId="13">#REF!</definedName>
    <definedName name="ffff" localSheetId="14">#REF!</definedName>
    <definedName name="ffff" localSheetId="23">#REF!</definedName>
    <definedName name="ffff" localSheetId="1">#REF!</definedName>
    <definedName name="ffff">#REF!</definedName>
    <definedName name="Gabinete" localSheetId="6">[12]OBRAS!#REF!</definedName>
    <definedName name="Gabinete" localSheetId="7">[12]OBRAS!#REF!</definedName>
    <definedName name="Gabinete" localSheetId="9">[12]OBRAS!#REF!</definedName>
    <definedName name="Gabinete" localSheetId="10">[12]OBRAS!#REF!</definedName>
    <definedName name="Gabinete" localSheetId="17">[13]OBRAS!#REF!</definedName>
    <definedName name="Gabinete" localSheetId="1">[12]OBRAS!#REF!</definedName>
    <definedName name="Gabinete">[12]OBRAS!#REF!</definedName>
    <definedName name="GABINETE_REPART" localSheetId="6">#REF!</definedName>
    <definedName name="GABINETE_REPART" localSheetId="7">#REF!</definedName>
    <definedName name="GABINETE_REPART" localSheetId="9">#REF!</definedName>
    <definedName name="GABINETE_REPART" localSheetId="10">#REF!</definedName>
    <definedName name="GABINETE_REPART" localSheetId="17">#REF!</definedName>
    <definedName name="GABINETE_REPART" localSheetId="1">#REF!</definedName>
    <definedName name="GABINETE_REPART">#REF!</definedName>
    <definedName name="Garfico1" localSheetId="6">#REF!</definedName>
    <definedName name="Garfico1" localSheetId="7">#REF!</definedName>
    <definedName name="Garfico1" localSheetId="9">#REF!</definedName>
    <definedName name="Garfico1" localSheetId="8">#REF!</definedName>
    <definedName name="Garfico1" localSheetId="10">#REF!</definedName>
    <definedName name="Garfico1" localSheetId="12">#REF!</definedName>
    <definedName name="Garfico1" localSheetId="13">#REF!</definedName>
    <definedName name="Garfico1" localSheetId="14">#REF!</definedName>
    <definedName name="Garfico1" localSheetId="23">#REF!</definedName>
    <definedName name="Garfico1" localSheetId="1">#REF!</definedName>
    <definedName name="Garfico1">#REF!</definedName>
    <definedName name="GGGGGGG" localSheetId="6">#REF!</definedName>
    <definedName name="GGGGGGG" localSheetId="7">#REF!</definedName>
    <definedName name="GGGGGGG" localSheetId="9">#REF!</definedName>
    <definedName name="GGGGGGG" localSheetId="8">#REF!</definedName>
    <definedName name="GGGGGGG" localSheetId="10">#REF!</definedName>
    <definedName name="GGGGGGG" localSheetId="12">#REF!</definedName>
    <definedName name="GGGGGGG" localSheetId="13">#REF!</definedName>
    <definedName name="GGGGGGG" localSheetId="14">#REF!</definedName>
    <definedName name="GGGGGGG" localSheetId="23">#REF!</definedName>
    <definedName name="GGGGGGG" localSheetId="1">#REF!</definedName>
    <definedName name="GGGGGGG">#REF!</definedName>
    <definedName name="Gra" localSheetId="6">#REF!</definedName>
    <definedName name="Gra" localSheetId="7">#REF!</definedName>
    <definedName name="Gra" localSheetId="9">#REF!</definedName>
    <definedName name="Gra" localSheetId="10">#REF!</definedName>
    <definedName name="Gra" localSheetId="1">#REF!</definedName>
    <definedName name="Gra">#REF!</definedName>
    <definedName name="GRAFI" localSheetId="6">#REF!</definedName>
    <definedName name="GRAFI" localSheetId="7">#REF!</definedName>
    <definedName name="GRAFI" localSheetId="9">#REF!</definedName>
    <definedName name="GRAFI" localSheetId="8">#REF!</definedName>
    <definedName name="GRAFI" localSheetId="10">#REF!</definedName>
    <definedName name="GRAFI" localSheetId="12">#REF!</definedName>
    <definedName name="GRAFI" localSheetId="13">#REF!</definedName>
    <definedName name="GRAFI" localSheetId="14">#REF!</definedName>
    <definedName name="GRAFI" localSheetId="23">#REF!</definedName>
    <definedName name="GRAFI" localSheetId="1">#REF!</definedName>
    <definedName name="GRAFI">#REF!</definedName>
    <definedName name="GRAFI1" localSheetId="6">#REF!</definedName>
    <definedName name="GRAFI1" localSheetId="7">#REF!</definedName>
    <definedName name="GRAFI1" localSheetId="9">#REF!</definedName>
    <definedName name="GRAFI1" localSheetId="8">#REF!</definedName>
    <definedName name="GRAFI1" localSheetId="10">#REF!</definedName>
    <definedName name="GRAFI1" localSheetId="12">#REF!</definedName>
    <definedName name="GRAFI1" localSheetId="13">#REF!</definedName>
    <definedName name="GRAFI1" localSheetId="14">#REF!</definedName>
    <definedName name="GRAFI1" localSheetId="23">#REF!</definedName>
    <definedName name="GRAFI1" localSheetId="1">#REF!</definedName>
    <definedName name="GRAFI1">#REF!</definedName>
    <definedName name="GRAFICO" localSheetId="6">#REF!</definedName>
    <definedName name="GRAFICO" localSheetId="7">#REF!</definedName>
    <definedName name="GRAFICO" localSheetId="9">#REF!</definedName>
    <definedName name="GRAFICO" localSheetId="8">#REF!</definedName>
    <definedName name="GRAFICO" localSheetId="10">#REF!</definedName>
    <definedName name="GRAFICO" localSheetId="12">#REF!</definedName>
    <definedName name="GRAFICO" localSheetId="13">#REF!</definedName>
    <definedName name="GRAFICO" localSheetId="14">#REF!</definedName>
    <definedName name="GRAFICO" localSheetId="23">#REF!</definedName>
    <definedName name="GRAFICO" localSheetId="1">#REF!</definedName>
    <definedName name="GRAFICO">#REF!</definedName>
    <definedName name="INVER" localSheetId="6">#REF!</definedName>
    <definedName name="INVER" localSheetId="7">#REF!</definedName>
    <definedName name="INVER" localSheetId="9">#REF!</definedName>
    <definedName name="INVER" localSheetId="10">#REF!</definedName>
    <definedName name="INVER" localSheetId="1">#REF!</definedName>
    <definedName name="INVER">#REF!</definedName>
    <definedName name="joleor" localSheetId="6">#REF!</definedName>
    <definedName name="joleor" localSheetId="9">#REF!</definedName>
    <definedName name="joleor">#REF!</definedName>
    <definedName name="KL" localSheetId="17">[3]Clasificador!$A$1:$B$341</definedName>
    <definedName name="KL">[2]Clasificador!$A$1:$B$341</definedName>
    <definedName name="Level1">[7]MER!$J$15</definedName>
    <definedName name="Level11">[7]MER!$J$25</definedName>
    <definedName name="Level2">[7]MER!$J$16</definedName>
    <definedName name="Level3">[7]MER!$J$17</definedName>
    <definedName name="Level4">[7]MER!$J$18</definedName>
    <definedName name="Level7">[7]MER!$J$21</definedName>
    <definedName name="Level8">[7]MER!$J$22</definedName>
    <definedName name="Level9">[7]MER!$J$23</definedName>
    <definedName name="LOCAL" localSheetId="6">#REF!</definedName>
    <definedName name="LOCAL" localSheetId="7">#REF!</definedName>
    <definedName name="LOCAL" localSheetId="9">#REF!</definedName>
    <definedName name="LOCAL" localSheetId="10">#REF!</definedName>
    <definedName name="LOCAL" localSheetId="17">#REF!</definedName>
    <definedName name="LOCAL" localSheetId="1">#REF!</definedName>
    <definedName name="LOCAL">#REF!</definedName>
    <definedName name="MIL" localSheetId="6">#REF!</definedName>
    <definedName name="MIL" localSheetId="7">#REF!</definedName>
    <definedName name="MIL" localSheetId="9">#REF!</definedName>
    <definedName name="MIL" localSheetId="10">#REF!</definedName>
    <definedName name="MIL" localSheetId="17">#REF!</definedName>
    <definedName name="MIL" localSheetId="1">#REF!</definedName>
    <definedName name="MIL">#REF!</definedName>
    <definedName name="Modalidad">[11]Entidades!$C$82:$D$86</definedName>
    <definedName name="Moneda">[11]Entidades!$C$90:$D$92</definedName>
    <definedName name="nu" localSheetId="9">#REF!</definedName>
    <definedName name="nu">#REF!</definedName>
    <definedName name="OLE_LINK1" localSheetId="6">'4.1 CC POD'!$A$26</definedName>
    <definedName name="olp" localSheetId="17">[3]Clasificador!$A$1:$B$341</definedName>
    <definedName name="olp">[2]Clasificador!$A$1:$B$341</definedName>
    <definedName name="Pal_Workbook_GUID" hidden="1">"8MAZQ1ICKXZHGXFQBCV4XLED"</definedName>
    <definedName name="PC_11_10" localSheetId="6">#REF!</definedName>
    <definedName name="PC_11_10" localSheetId="7">#REF!</definedName>
    <definedName name="PC_11_10" localSheetId="9">#REF!</definedName>
    <definedName name="PC_11_10" localSheetId="10">#REF!</definedName>
    <definedName name="PC_11_10" localSheetId="17">#REF!</definedName>
    <definedName name="PC_11_10" localSheetId="1">#REF!</definedName>
    <definedName name="PC_11_10">#REF!</definedName>
    <definedName name="PC_11_20" localSheetId="6">#REF!</definedName>
    <definedName name="PC_11_20" localSheetId="7">#REF!</definedName>
    <definedName name="PC_11_20" localSheetId="9">#REF!</definedName>
    <definedName name="PC_11_20" localSheetId="10">#REF!</definedName>
    <definedName name="PC_11_20" localSheetId="17">#REF!</definedName>
    <definedName name="PC_11_20" localSheetId="1">#REF!</definedName>
    <definedName name="PC_11_20">#REF!</definedName>
    <definedName name="PC_11_30" localSheetId="6">#REF!</definedName>
    <definedName name="PC_11_30" localSheetId="7">#REF!</definedName>
    <definedName name="PC_11_30" localSheetId="9">#REF!</definedName>
    <definedName name="PC_11_30" localSheetId="10">#REF!</definedName>
    <definedName name="PC_11_30" localSheetId="17">#REF!</definedName>
    <definedName name="PC_11_30" localSheetId="1">#REF!</definedName>
    <definedName name="PC_11_30">#REF!</definedName>
    <definedName name="PC_12_10" localSheetId="6">#REF!</definedName>
    <definedName name="PC_12_10" localSheetId="7">#REF!</definedName>
    <definedName name="PC_12_10" localSheetId="9">#REF!</definedName>
    <definedName name="PC_12_10" localSheetId="10">#REF!</definedName>
    <definedName name="PC_12_10" localSheetId="1">#REF!</definedName>
    <definedName name="PC_12_10">#REF!</definedName>
    <definedName name="PC_12_20" localSheetId="6">#REF!</definedName>
    <definedName name="PC_12_20" localSheetId="7">#REF!</definedName>
    <definedName name="PC_12_20" localSheetId="9">#REF!</definedName>
    <definedName name="PC_12_20" localSheetId="10">#REF!</definedName>
    <definedName name="PC_12_20" localSheetId="1">#REF!</definedName>
    <definedName name="PC_12_20">#REF!</definedName>
    <definedName name="PC_12_30" localSheetId="6">#REF!</definedName>
    <definedName name="PC_12_30" localSheetId="7">#REF!</definedName>
    <definedName name="PC_12_30" localSheetId="9">#REF!</definedName>
    <definedName name="PC_12_30" localSheetId="10">#REF!</definedName>
    <definedName name="PC_12_30" localSheetId="1">#REF!</definedName>
    <definedName name="PC_12_30">#REF!</definedName>
    <definedName name="PC_19_10" localSheetId="6">#REF!</definedName>
    <definedName name="PC_19_10" localSheetId="7">#REF!</definedName>
    <definedName name="PC_19_10" localSheetId="9">#REF!</definedName>
    <definedName name="PC_19_10" localSheetId="10">#REF!</definedName>
    <definedName name="PC_19_10" localSheetId="1">#REF!</definedName>
    <definedName name="PC_19_10">#REF!</definedName>
    <definedName name="PC_19_20" localSheetId="6">#REF!</definedName>
    <definedName name="PC_19_20" localSheetId="7">#REF!</definedName>
    <definedName name="PC_19_20" localSheetId="9">#REF!</definedName>
    <definedName name="PC_19_20" localSheetId="10">#REF!</definedName>
    <definedName name="PC_19_20" localSheetId="1">#REF!</definedName>
    <definedName name="PC_19_20">#REF!</definedName>
    <definedName name="PC_19_30" localSheetId="6">#REF!</definedName>
    <definedName name="PC_19_30" localSheetId="7">#REF!</definedName>
    <definedName name="PC_19_30" localSheetId="9">#REF!</definedName>
    <definedName name="PC_19_30" localSheetId="10">#REF!</definedName>
    <definedName name="PC_19_30" localSheetId="1">#REF!</definedName>
    <definedName name="PC_19_30">#REF!</definedName>
    <definedName name="PC_20_10" localSheetId="6">#REF!</definedName>
    <definedName name="PC_20_10" localSheetId="7">#REF!</definedName>
    <definedName name="PC_20_10" localSheetId="9">#REF!</definedName>
    <definedName name="PC_20_10" localSheetId="10">#REF!</definedName>
    <definedName name="PC_20_10" localSheetId="1">#REF!</definedName>
    <definedName name="PC_20_10">#REF!</definedName>
    <definedName name="PC_20_20" localSheetId="6">#REF!</definedName>
    <definedName name="PC_20_20" localSheetId="7">#REF!</definedName>
    <definedName name="PC_20_20" localSheetId="9">#REF!</definedName>
    <definedName name="PC_20_20" localSheetId="10">#REF!</definedName>
    <definedName name="PC_20_20" localSheetId="1">#REF!</definedName>
    <definedName name="PC_20_20">#REF!</definedName>
    <definedName name="PC_20_30" localSheetId="6">#REF!</definedName>
    <definedName name="PC_20_30" localSheetId="7">#REF!</definedName>
    <definedName name="PC_20_30" localSheetId="9">#REF!</definedName>
    <definedName name="PC_20_30" localSheetId="10">#REF!</definedName>
    <definedName name="PC_20_30" localSheetId="1">#REF!</definedName>
    <definedName name="PC_20_30">#REF!</definedName>
    <definedName name="PC_34_10" localSheetId="6">#REF!</definedName>
    <definedName name="PC_34_10" localSheetId="7">#REF!</definedName>
    <definedName name="PC_34_10" localSheetId="9">#REF!</definedName>
    <definedName name="PC_34_10" localSheetId="10">#REF!</definedName>
    <definedName name="PC_34_10" localSheetId="1">#REF!</definedName>
    <definedName name="PC_34_10">#REF!</definedName>
    <definedName name="PC_34_20" localSheetId="6">#REF!</definedName>
    <definedName name="PC_34_20" localSheetId="7">#REF!</definedName>
    <definedName name="PC_34_20" localSheetId="9">#REF!</definedName>
    <definedName name="PC_34_20" localSheetId="10">#REF!</definedName>
    <definedName name="PC_34_20" localSheetId="1">#REF!</definedName>
    <definedName name="PC_34_20">#REF!</definedName>
    <definedName name="PC_34_30" localSheetId="6">#REF!</definedName>
    <definedName name="PC_34_30" localSheetId="7">#REF!</definedName>
    <definedName name="PC_34_30" localSheetId="9">#REF!</definedName>
    <definedName name="PC_34_30" localSheetId="10">#REF!</definedName>
    <definedName name="PC_34_30" localSheetId="1">#REF!</definedName>
    <definedName name="PC_34_30">#REF!</definedName>
    <definedName name="PC_42_10" localSheetId="6">#REF!</definedName>
    <definedName name="PC_42_10" localSheetId="7">#REF!</definedName>
    <definedName name="PC_42_10" localSheetId="9">#REF!</definedName>
    <definedName name="PC_42_10" localSheetId="10">#REF!</definedName>
    <definedName name="PC_42_10" localSheetId="1">#REF!</definedName>
    <definedName name="PC_42_10">#REF!</definedName>
    <definedName name="PC_42_20" localSheetId="6">#REF!</definedName>
    <definedName name="PC_42_20" localSheetId="7">#REF!</definedName>
    <definedName name="PC_42_20" localSheetId="9">#REF!</definedName>
    <definedName name="PC_42_20" localSheetId="10">#REF!</definedName>
    <definedName name="PC_42_20" localSheetId="1">#REF!</definedName>
    <definedName name="PC_42_20">#REF!</definedName>
    <definedName name="PC_50_10" localSheetId="6">#REF!</definedName>
    <definedName name="PC_50_10" localSheetId="7">#REF!</definedName>
    <definedName name="PC_50_10" localSheetId="9">#REF!</definedName>
    <definedName name="PC_50_10" localSheetId="10">#REF!</definedName>
    <definedName name="PC_50_10" localSheetId="1">#REF!</definedName>
    <definedName name="PC_50_10">#REF!</definedName>
    <definedName name="PC_50_20" localSheetId="6">#REF!</definedName>
    <definedName name="PC_50_20" localSheetId="7">#REF!</definedName>
    <definedName name="PC_50_20" localSheetId="9">#REF!</definedName>
    <definedName name="PC_50_20" localSheetId="10">#REF!</definedName>
    <definedName name="PC_50_20" localSheetId="1">#REF!</definedName>
    <definedName name="PC_50_20">#REF!</definedName>
    <definedName name="PC_50_30" localSheetId="6">#REF!</definedName>
    <definedName name="PC_50_30" localSheetId="7">#REF!</definedName>
    <definedName name="PC_50_30" localSheetId="9">#REF!</definedName>
    <definedName name="PC_50_30" localSheetId="10">#REF!</definedName>
    <definedName name="PC_50_30" localSheetId="1">#REF!</definedName>
    <definedName name="PC_50_30">#REF!</definedName>
    <definedName name="PC_61_10" localSheetId="6">#REF!</definedName>
    <definedName name="PC_61_10" localSheetId="7">#REF!</definedName>
    <definedName name="PC_61_10" localSheetId="9">#REF!</definedName>
    <definedName name="PC_61_10" localSheetId="10">#REF!</definedName>
    <definedName name="PC_61_10" localSheetId="1">#REF!</definedName>
    <definedName name="PC_61_10">#REF!</definedName>
    <definedName name="PC_61_20" localSheetId="6">#REF!</definedName>
    <definedName name="PC_61_20" localSheetId="7">#REF!</definedName>
    <definedName name="PC_61_20" localSheetId="9">#REF!</definedName>
    <definedName name="PC_61_20" localSheetId="10">#REF!</definedName>
    <definedName name="PC_61_20" localSheetId="1">#REF!</definedName>
    <definedName name="PC_61_20">#REF!</definedName>
    <definedName name="PC_61_30" localSheetId="6">#REF!</definedName>
    <definedName name="PC_61_30" localSheetId="7">#REF!</definedName>
    <definedName name="PC_61_30" localSheetId="9">#REF!</definedName>
    <definedName name="PC_61_30" localSheetId="10">#REF!</definedName>
    <definedName name="PC_61_30" localSheetId="1">#REF!</definedName>
    <definedName name="PC_61_30">#REF!</definedName>
    <definedName name="PC_62_10" localSheetId="6">#REF!</definedName>
    <definedName name="PC_62_10" localSheetId="7">#REF!</definedName>
    <definedName name="PC_62_10" localSheetId="9">#REF!</definedName>
    <definedName name="PC_62_10" localSheetId="10">#REF!</definedName>
    <definedName name="PC_62_10" localSheetId="1">#REF!</definedName>
    <definedName name="PC_62_10">#REF!</definedName>
    <definedName name="PC_62_20" localSheetId="6">#REF!</definedName>
    <definedName name="PC_62_20" localSheetId="7">#REF!</definedName>
    <definedName name="PC_62_20" localSheetId="9">#REF!</definedName>
    <definedName name="PC_62_20" localSheetId="10">#REF!</definedName>
    <definedName name="PC_62_20" localSheetId="1">#REF!</definedName>
    <definedName name="PC_62_20">#REF!</definedName>
    <definedName name="PC_62_30" localSheetId="6">#REF!</definedName>
    <definedName name="PC_62_30" localSheetId="7">#REF!</definedName>
    <definedName name="PC_62_30" localSheetId="9">#REF!</definedName>
    <definedName name="PC_62_30" localSheetId="10">#REF!</definedName>
    <definedName name="PC_62_30" localSheetId="1">#REF!</definedName>
    <definedName name="PC_62_30">#REF!</definedName>
    <definedName name="PC_63_10" localSheetId="6">#REF!</definedName>
    <definedName name="PC_63_10" localSheetId="7">#REF!</definedName>
    <definedName name="PC_63_10" localSheetId="9">#REF!</definedName>
    <definedName name="PC_63_10" localSheetId="10">#REF!</definedName>
    <definedName name="PC_63_10" localSheetId="1">#REF!</definedName>
    <definedName name="PC_63_10">#REF!</definedName>
    <definedName name="PC_63_20" localSheetId="6">#REF!</definedName>
    <definedName name="PC_63_20" localSheetId="7">#REF!</definedName>
    <definedName name="PC_63_20" localSheetId="9">#REF!</definedName>
    <definedName name="PC_63_20" localSheetId="10">#REF!</definedName>
    <definedName name="PC_63_20" localSheetId="1">#REF!</definedName>
    <definedName name="PC_63_20">#REF!</definedName>
    <definedName name="PC_63_30" localSheetId="6">#REF!</definedName>
    <definedName name="PC_63_30" localSheetId="7">#REF!</definedName>
    <definedName name="PC_63_30" localSheetId="9">#REF!</definedName>
    <definedName name="PC_63_30" localSheetId="10">#REF!</definedName>
    <definedName name="PC_63_30" localSheetId="1">#REF!</definedName>
    <definedName name="PC_63_30">#REF!</definedName>
    <definedName name="PC_70_10" localSheetId="6">#REF!</definedName>
    <definedName name="PC_70_10" localSheetId="7">#REF!</definedName>
    <definedName name="PC_70_10" localSheetId="9">#REF!</definedName>
    <definedName name="PC_70_10" localSheetId="10">#REF!</definedName>
    <definedName name="PC_70_10" localSheetId="1">#REF!</definedName>
    <definedName name="PC_70_10">#REF!</definedName>
    <definedName name="PC_70_20" localSheetId="6">#REF!</definedName>
    <definedName name="PC_70_20" localSheetId="7">#REF!</definedName>
    <definedName name="PC_70_20" localSheetId="9">#REF!</definedName>
    <definedName name="PC_70_20" localSheetId="10">#REF!</definedName>
    <definedName name="PC_70_20" localSheetId="1">#REF!</definedName>
    <definedName name="PC_70_20">#REF!</definedName>
    <definedName name="PC_70_30" localSheetId="6">#REF!</definedName>
    <definedName name="PC_70_30" localSheetId="7">#REF!</definedName>
    <definedName name="PC_70_30" localSheetId="9">#REF!</definedName>
    <definedName name="PC_70_30" localSheetId="10">#REF!</definedName>
    <definedName name="PC_70_30" localSheetId="1">#REF!</definedName>
    <definedName name="PC_70_30">#REF!</definedName>
    <definedName name="Pluri">[11]Entidades!$D$94:$D$95</definedName>
    <definedName name="POA_21" localSheetId="6">#REF!</definedName>
    <definedName name="POA_21" localSheetId="7">#REF!</definedName>
    <definedName name="POA_21" localSheetId="9">#REF!</definedName>
    <definedName name="POA_21" localSheetId="8">#REF!</definedName>
    <definedName name="POA_21" localSheetId="10">#REF!</definedName>
    <definedName name="POA_21" localSheetId="12">#REF!</definedName>
    <definedName name="POA_21" localSheetId="13">#REF!</definedName>
    <definedName name="POA_21" localSheetId="14">#REF!</definedName>
    <definedName name="POA_21" localSheetId="23">#REF!</definedName>
    <definedName name="POA_21" localSheetId="1">#REF!</definedName>
    <definedName name="POA_21">#REF!</definedName>
    <definedName name="Pres" localSheetId="6">#REF!</definedName>
    <definedName name="Pres" localSheetId="7">#REF!</definedName>
    <definedName name="Pres" localSheetId="9">#REF!</definedName>
    <definedName name="Pres" localSheetId="8">#REF!</definedName>
    <definedName name="Pres" localSheetId="10">#REF!</definedName>
    <definedName name="Pres" localSheetId="12">#REF!</definedName>
    <definedName name="Pres" localSheetId="13">#REF!</definedName>
    <definedName name="Pres" localSheetId="14">#REF!</definedName>
    <definedName name="Pres" localSheetId="23">#REF!</definedName>
    <definedName name="Pres" localSheetId="1">#REF!</definedName>
    <definedName name="Pres">#REF!</definedName>
    <definedName name="Print_Area_MI" localSheetId="6">#REF!</definedName>
    <definedName name="Print_Area_MI" localSheetId="7">#REF!</definedName>
    <definedName name="Print_Area_MI" localSheetId="9">#REF!</definedName>
    <definedName name="Print_Area_MI" localSheetId="10">#REF!</definedName>
    <definedName name="Print_Area_MI" localSheetId="1">#REF!</definedName>
    <definedName name="Print_Area_MI">#REF!</definedName>
    <definedName name="PRO0501_04_3" localSheetId="6">#REF!</definedName>
    <definedName name="PRO0501_04_3" localSheetId="7">#REF!</definedName>
    <definedName name="PRO0501_04_3" localSheetId="9">#REF!</definedName>
    <definedName name="PRO0501_04_3" localSheetId="10">#REF!</definedName>
    <definedName name="PRO0501_04_3" localSheetId="1">#REF!</definedName>
    <definedName name="PRO0501_04_3">#REF!</definedName>
    <definedName name="PROD0101_01_1" localSheetId="6">#REF!</definedName>
    <definedName name="PROD0101_01_1" localSheetId="7">#REF!</definedName>
    <definedName name="PROD0101_01_1" localSheetId="9">#REF!</definedName>
    <definedName name="PROD0101_01_1" localSheetId="10">#REF!</definedName>
    <definedName name="PROD0101_01_1" localSheetId="1">#REF!</definedName>
    <definedName name="PROD0101_01_1">#REF!</definedName>
    <definedName name="PROD0101_01_2" localSheetId="6">#REF!</definedName>
    <definedName name="PROD0101_01_2" localSheetId="7">#REF!</definedName>
    <definedName name="PROD0101_01_2" localSheetId="9">#REF!</definedName>
    <definedName name="PROD0101_01_2" localSheetId="10">#REF!</definedName>
    <definedName name="PROD0101_01_2" localSheetId="1">#REF!</definedName>
    <definedName name="PROD0101_01_2">#REF!</definedName>
    <definedName name="PROD0101_01_3" localSheetId="6">#REF!</definedName>
    <definedName name="PROD0101_01_3" localSheetId="7">#REF!</definedName>
    <definedName name="PROD0101_01_3" localSheetId="9">#REF!</definedName>
    <definedName name="PROD0101_01_3" localSheetId="10">#REF!</definedName>
    <definedName name="PROD0101_01_3" localSheetId="1">#REF!</definedName>
    <definedName name="PROD0101_01_3">#REF!</definedName>
    <definedName name="PROD0101_01_4" localSheetId="6">#REF!</definedName>
    <definedName name="PROD0101_01_4" localSheetId="7">#REF!</definedName>
    <definedName name="PROD0101_01_4" localSheetId="9">#REF!</definedName>
    <definedName name="PROD0101_01_4" localSheetId="10">#REF!</definedName>
    <definedName name="PROD0101_01_4" localSheetId="1">#REF!</definedName>
    <definedName name="PROD0101_01_4">#REF!</definedName>
    <definedName name="PROD0101_02_1" localSheetId="6">#REF!</definedName>
    <definedName name="PROD0101_02_1" localSheetId="7">#REF!</definedName>
    <definedName name="PROD0101_02_1" localSheetId="9">#REF!</definedName>
    <definedName name="PROD0101_02_1" localSheetId="10">#REF!</definedName>
    <definedName name="PROD0101_02_1" localSheetId="1">#REF!</definedName>
    <definedName name="PROD0101_02_1">#REF!</definedName>
    <definedName name="PROD0101_02_2" localSheetId="6">#REF!</definedName>
    <definedName name="PROD0101_02_2" localSheetId="7">#REF!</definedName>
    <definedName name="PROD0101_02_2" localSheetId="9">#REF!</definedName>
    <definedName name="PROD0101_02_2" localSheetId="10">#REF!</definedName>
    <definedName name="PROD0101_02_2" localSheetId="1">#REF!</definedName>
    <definedName name="PROD0101_02_2">#REF!</definedName>
    <definedName name="PROD0101_02_3" localSheetId="6">#REF!</definedName>
    <definedName name="PROD0101_02_3" localSheetId="7">#REF!</definedName>
    <definedName name="PROD0101_02_3" localSheetId="9">#REF!</definedName>
    <definedName name="PROD0101_02_3" localSheetId="10">#REF!</definedName>
    <definedName name="PROD0101_02_3" localSheetId="1">#REF!</definedName>
    <definedName name="PROD0101_02_3">#REF!</definedName>
    <definedName name="PROD0101_03_1" localSheetId="6">#REF!</definedName>
    <definedName name="PROD0101_03_1" localSheetId="7">#REF!</definedName>
    <definedName name="PROD0101_03_1" localSheetId="9">#REF!</definedName>
    <definedName name="PROD0101_03_1" localSheetId="10">#REF!</definedName>
    <definedName name="PROD0101_03_1" localSheetId="1">#REF!</definedName>
    <definedName name="PROD0101_03_1">#REF!</definedName>
    <definedName name="PROD0101_03_10" localSheetId="6">#REF!</definedName>
    <definedName name="PROD0101_03_10" localSheetId="7">#REF!</definedName>
    <definedName name="PROD0101_03_10" localSheetId="9">#REF!</definedName>
    <definedName name="PROD0101_03_10" localSheetId="10">#REF!</definedName>
    <definedName name="PROD0101_03_10" localSheetId="1">#REF!</definedName>
    <definedName name="PROD0101_03_10">#REF!</definedName>
    <definedName name="PROD0101_03_11" localSheetId="6">#REF!</definedName>
    <definedName name="PROD0101_03_11" localSheetId="7">#REF!</definedName>
    <definedName name="PROD0101_03_11" localSheetId="9">#REF!</definedName>
    <definedName name="PROD0101_03_11" localSheetId="10">#REF!</definedName>
    <definedName name="PROD0101_03_11" localSheetId="1">#REF!</definedName>
    <definedName name="PROD0101_03_11">#REF!</definedName>
    <definedName name="PROD0101_03_12" localSheetId="6">#REF!</definedName>
    <definedName name="PROD0101_03_12" localSheetId="7">#REF!</definedName>
    <definedName name="PROD0101_03_12" localSheetId="9">#REF!</definedName>
    <definedName name="PROD0101_03_12" localSheetId="10">#REF!</definedName>
    <definedName name="PROD0101_03_12" localSheetId="1">#REF!</definedName>
    <definedName name="PROD0101_03_12">#REF!</definedName>
    <definedName name="PROD0101_03_13" localSheetId="6">#REF!</definedName>
    <definedName name="PROD0101_03_13" localSheetId="7">#REF!</definedName>
    <definedName name="PROD0101_03_13" localSheetId="9">#REF!</definedName>
    <definedName name="PROD0101_03_13" localSheetId="10">#REF!</definedName>
    <definedName name="PROD0101_03_13" localSheetId="1">#REF!</definedName>
    <definedName name="PROD0101_03_13">#REF!</definedName>
    <definedName name="PROD0101_03_14" localSheetId="6">#REF!</definedName>
    <definedName name="PROD0101_03_14" localSheetId="7">#REF!</definedName>
    <definedName name="PROD0101_03_14" localSheetId="9">#REF!</definedName>
    <definedName name="PROD0101_03_14" localSheetId="10">#REF!</definedName>
    <definedName name="PROD0101_03_14" localSheetId="1">#REF!</definedName>
    <definedName name="PROD0101_03_14">#REF!</definedName>
    <definedName name="PROD0101_03_15" localSheetId="6">#REF!</definedName>
    <definedName name="PROD0101_03_15" localSheetId="7">#REF!</definedName>
    <definedName name="PROD0101_03_15" localSheetId="9">#REF!</definedName>
    <definedName name="PROD0101_03_15" localSheetId="10">#REF!</definedName>
    <definedName name="PROD0101_03_15" localSheetId="1">#REF!</definedName>
    <definedName name="PROD0101_03_15">#REF!</definedName>
    <definedName name="PROD0101_03_16" localSheetId="6">#REF!</definedName>
    <definedName name="PROD0101_03_16" localSheetId="7">#REF!</definedName>
    <definedName name="PROD0101_03_16" localSheetId="9">#REF!</definedName>
    <definedName name="PROD0101_03_16" localSheetId="10">#REF!</definedName>
    <definedName name="PROD0101_03_16" localSheetId="1">#REF!</definedName>
    <definedName name="PROD0101_03_16">#REF!</definedName>
    <definedName name="PROD0101_03_17" localSheetId="6">#REF!</definedName>
    <definedName name="PROD0101_03_17" localSheetId="7">#REF!</definedName>
    <definedName name="PROD0101_03_17" localSheetId="9">#REF!</definedName>
    <definedName name="PROD0101_03_17" localSheetId="10">#REF!</definedName>
    <definedName name="PROD0101_03_17" localSheetId="1">#REF!</definedName>
    <definedName name="PROD0101_03_17">#REF!</definedName>
    <definedName name="PROD0101_03_18" localSheetId="6">#REF!</definedName>
    <definedName name="PROD0101_03_18" localSheetId="7">#REF!</definedName>
    <definedName name="PROD0101_03_18" localSheetId="9">#REF!</definedName>
    <definedName name="PROD0101_03_18" localSheetId="10">#REF!</definedName>
    <definedName name="PROD0101_03_18" localSheetId="1">#REF!</definedName>
    <definedName name="PROD0101_03_18">#REF!</definedName>
    <definedName name="PROD0101_03_19" localSheetId="6">#REF!</definedName>
    <definedName name="PROD0101_03_19" localSheetId="7">#REF!</definedName>
    <definedName name="PROD0101_03_19" localSheetId="9">#REF!</definedName>
    <definedName name="PROD0101_03_19" localSheetId="10">#REF!</definedName>
    <definedName name="PROD0101_03_19" localSheetId="1">#REF!</definedName>
    <definedName name="PROD0101_03_19">#REF!</definedName>
    <definedName name="PROD0101_03_2" localSheetId="6">#REF!</definedName>
    <definedName name="PROD0101_03_2" localSheetId="7">#REF!</definedName>
    <definedName name="PROD0101_03_2" localSheetId="9">#REF!</definedName>
    <definedName name="PROD0101_03_2" localSheetId="10">#REF!</definedName>
    <definedName name="PROD0101_03_2" localSheetId="1">#REF!</definedName>
    <definedName name="PROD0101_03_2">#REF!</definedName>
    <definedName name="PROD0101_03_20" localSheetId="6">#REF!</definedName>
    <definedName name="PROD0101_03_20" localSheetId="7">#REF!</definedName>
    <definedName name="PROD0101_03_20" localSheetId="9">#REF!</definedName>
    <definedName name="PROD0101_03_20" localSheetId="10">#REF!</definedName>
    <definedName name="PROD0101_03_20" localSheetId="1">#REF!</definedName>
    <definedName name="PROD0101_03_20">#REF!</definedName>
    <definedName name="PROD0101_03_21" localSheetId="6">#REF!</definedName>
    <definedName name="PROD0101_03_21" localSheetId="7">#REF!</definedName>
    <definedName name="PROD0101_03_21" localSheetId="9">#REF!</definedName>
    <definedName name="PROD0101_03_21" localSheetId="10">#REF!</definedName>
    <definedName name="PROD0101_03_21" localSheetId="1">#REF!</definedName>
    <definedName name="PROD0101_03_21">#REF!</definedName>
    <definedName name="PROD0101_03_22" localSheetId="6">#REF!</definedName>
    <definedName name="PROD0101_03_22" localSheetId="7">#REF!</definedName>
    <definedName name="PROD0101_03_22" localSheetId="9">#REF!</definedName>
    <definedName name="PROD0101_03_22" localSheetId="10">#REF!</definedName>
    <definedName name="PROD0101_03_22" localSheetId="1">#REF!</definedName>
    <definedName name="PROD0101_03_22">#REF!</definedName>
    <definedName name="PROD0101_03_23" localSheetId="6">#REF!</definedName>
    <definedName name="PROD0101_03_23" localSheetId="7">#REF!</definedName>
    <definedName name="PROD0101_03_23" localSheetId="9">#REF!</definedName>
    <definedName name="PROD0101_03_23" localSheetId="10">#REF!</definedName>
    <definedName name="PROD0101_03_23" localSheetId="1">#REF!</definedName>
    <definedName name="PROD0101_03_23">#REF!</definedName>
    <definedName name="PROD0101_03_24" localSheetId="6">#REF!</definedName>
    <definedName name="PROD0101_03_24" localSheetId="7">#REF!</definedName>
    <definedName name="PROD0101_03_24" localSheetId="9">#REF!</definedName>
    <definedName name="PROD0101_03_24" localSheetId="10">#REF!</definedName>
    <definedName name="PROD0101_03_24" localSheetId="1">#REF!</definedName>
    <definedName name="PROD0101_03_24">#REF!</definedName>
    <definedName name="PROD0101_03_25" localSheetId="6">#REF!</definedName>
    <definedName name="PROD0101_03_25" localSheetId="7">#REF!</definedName>
    <definedName name="PROD0101_03_25" localSheetId="9">#REF!</definedName>
    <definedName name="PROD0101_03_25" localSheetId="10">#REF!</definedName>
    <definedName name="PROD0101_03_25" localSheetId="1">#REF!</definedName>
    <definedName name="PROD0101_03_25">#REF!</definedName>
    <definedName name="PROD0101_03_26" localSheetId="6">#REF!</definedName>
    <definedName name="PROD0101_03_26" localSheetId="7">#REF!</definedName>
    <definedName name="PROD0101_03_26" localSheetId="9">#REF!</definedName>
    <definedName name="PROD0101_03_26" localSheetId="10">#REF!</definedName>
    <definedName name="PROD0101_03_26" localSheetId="1">#REF!</definedName>
    <definedName name="PROD0101_03_26">#REF!</definedName>
    <definedName name="PROD0101_03_27" localSheetId="6">#REF!</definedName>
    <definedName name="PROD0101_03_27" localSheetId="7">#REF!</definedName>
    <definedName name="PROD0101_03_27" localSheetId="9">#REF!</definedName>
    <definedName name="PROD0101_03_27" localSheetId="10">#REF!</definedName>
    <definedName name="PROD0101_03_27" localSheetId="1">#REF!</definedName>
    <definedName name="PROD0101_03_27">#REF!</definedName>
    <definedName name="PROD0101_03_28" localSheetId="6">#REF!</definedName>
    <definedName name="PROD0101_03_28" localSheetId="7">#REF!</definedName>
    <definedName name="PROD0101_03_28" localSheetId="9">#REF!</definedName>
    <definedName name="PROD0101_03_28" localSheetId="10">#REF!</definedName>
    <definedName name="PROD0101_03_28" localSheetId="1">#REF!</definedName>
    <definedName name="PROD0101_03_28">#REF!</definedName>
    <definedName name="PROD0101_03_29" localSheetId="6">#REF!</definedName>
    <definedName name="PROD0101_03_29" localSheetId="7">#REF!</definedName>
    <definedName name="PROD0101_03_29" localSheetId="9">#REF!</definedName>
    <definedName name="PROD0101_03_29" localSheetId="10">#REF!</definedName>
    <definedName name="PROD0101_03_29" localSheetId="1">#REF!</definedName>
    <definedName name="PROD0101_03_29">#REF!</definedName>
    <definedName name="PROD0101_03_3" localSheetId="6">#REF!</definedName>
    <definedName name="PROD0101_03_3" localSheetId="7">#REF!</definedName>
    <definedName name="PROD0101_03_3" localSheetId="9">#REF!</definedName>
    <definedName name="PROD0101_03_3" localSheetId="10">#REF!</definedName>
    <definedName name="PROD0101_03_3" localSheetId="1">#REF!</definedName>
    <definedName name="PROD0101_03_3">#REF!</definedName>
    <definedName name="PROD0101_03_30" localSheetId="6">#REF!</definedName>
    <definedName name="PROD0101_03_30" localSheetId="7">#REF!</definedName>
    <definedName name="PROD0101_03_30" localSheetId="9">#REF!</definedName>
    <definedName name="PROD0101_03_30" localSheetId="10">#REF!</definedName>
    <definedName name="PROD0101_03_30" localSheetId="1">#REF!</definedName>
    <definedName name="PROD0101_03_30">#REF!</definedName>
    <definedName name="PROD0101_03_31" localSheetId="6">#REF!</definedName>
    <definedName name="PROD0101_03_31" localSheetId="7">#REF!</definedName>
    <definedName name="PROD0101_03_31" localSheetId="9">#REF!</definedName>
    <definedName name="PROD0101_03_31" localSheetId="10">#REF!</definedName>
    <definedName name="PROD0101_03_31" localSheetId="1">#REF!</definedName>
    <definedName name="PROD0101_03_31">#REF!</definedName>
    <definedName name="PROD0101_03_32" localSheetId="6">#REF!</definedName>
    <definedName name="PROD0101_03_32" localSheetId="7">#REF!</definedName>
    <definedName name="PROD0101_03_32" localSheetId="9">#REF!</definedName>
    <definedName name="PROD0101_03_32" localSheetId="10">#REF!</definedName>
    <definedName name="PROD0101_03_32" localSheetId="1">#REF!</definedName>
    <definedName name="PROD0101_03_32">#REF!</definedName>
    <definedName name="PROD0101_03_33" localSheetId="6">#REF!</definedName>
    <definedName name="PROD0101_03_33" localSheetId="7">#REF!</definedName>
    <definedName name="PROD0101_03_33" localSheetId="9">#REF!</definedName>
    <definedName name="PROD0101_03_33" localSheetId="10">#REF!</definedName>
    <definedName name="PROD0101_03_33" localSheetId="1">#REF!</definedName>
    <definedName name="PROD0101_03_33">#REF!</definedName>
    <definedName name="PROD0101_03_34" localSheetId="6">#REF!</definedName>
    <definedName name="PROD0101_03_34" localSheetId="7">#REF!</definedName>
    <definedName name="PROD0101_03_34" localSheetId="9">#REF!</definedName>
    <definedName name="PROD0101_03_34" localSheetId="10">#REF!</definedName>
    <definedName name="PROD0101_03_34" localSheetId="1">#REF!</definedName>
    <definedName name="PROD0101_03_34">#REF!</definedName>
    <definedName name="PROD0101_03_35" localSheetId="6">#REF!</definedName>
    <definedName name="PROD0101_03_35" localSheetId="7">#REF!</definedName>
    <definedName name="PROD0101_03_35" localSheetId="9">#REF!</definedName>
    <definedName name="PROD0101_03_35" localSheetId="10">#REF!</definedName>
    <definedName name="PROD0101_03_35" localSheetId="1">#REF!</definedName>
    <definedName name="PROD0101_03_35">#REF!</definedName>
    <definedName name="PROD0101_03_36" localSheetId="6">#REF!</definedName>
    <definedName name="PROD0101_03_36" localSheetId="7">#REF!</definedName>
    <definedName name="PROD0101_03_36" localSheetId="9">#REF!</definedName>
    <definedName name="PROD0101_03_36" localSheetId="10">#REF!</definedName>
    <definedName name="PROD0101_03_36" localSheetId="1">#REF!</definedName>
    <definedName name="PROD0101_03_36">#REF!</definedName>
    <definedName name="PROD0101_03_37" localSheetId="6">#REF!</definedName>
    <definedName name="PROD0101_03_37" localSheetId="7">#REF!</definedName>
    <definedName name="PROD0101_03_37" localSheetId="9">#REF!</definedName>
    <definedName name="PROD0101_03_37" localSheetId="10">#REF!</definedName>
    <definedName name="PROD0101_03_37" localSheetId="1">#REF!</definedName>
    <definedName name="PROD0101_03_37">#REF!</definedName>
    <definedName name="PROD0101_03_38" localSheetId="6">#REF!</definedName>
    <definedName name="PROD0101_03_38" localSheetId="7">#REF!</definedName>
    <definedName name="PROD0101_03_38" localSheetId="9">#REF!</definedName>
    <definedName name="PROD0101_03_38" localSheetId="10">#REF!</definedName>
    <definedName name="PROD0101_03_38" localSheetId="1">#REF!</definedName>
    <definedName name="PROD0101_03_38">#REF!</definedName>
    <definedName name="PROD0101_03_39" localSheetId="6">#REF!</definedName>
    <definedName name="PROD0101_03_39" localSheetId="7">#REF!</definedName>
    <definedName name="PROD0101_03_39" localSheetId="9">#REF!</definedName>
    <definedName name="PROD0101_03_39" localSheetId="10">#REF!</definedName>
    <definedName name="PROD0101_03_39" localSheetId="1">#REF!</definedName>
    <definedName name="PROD0101_03_39">#REF!</definedName>
    <definedName name="PROD0101_03_4" localSheetId="6">#REF!</definedName>
    <definedName name="PROD0101_03_4" localSheetId="7">#REF!</definedName>
    <definedName name="PROD0101_03_4" localSheetId="9">#REF!</definedName>
    <definedName name="PROD0101_03_4" localSheetId="10">#REF!</definedName>
    <definedName name="PROD0101_03_4" localSheetId="1">#REF!</definedName>
    <definedName name="PROD0101_03_4">#REF!</definedName>
    <definedName name="PROD0101_03_40" localSheetId="6">#REF!</definedName>
    <definedName name="PROD0101_03_40" localSheetId="7">#REF!</definedName>
    <definedName name="PROD0101_03_40" localSheetId="9">#REF!</definedName>
    <definedName name="PROD0101_03_40" localSheetId="10">#REF!</definedName>
    <definedName name="PROD0101_03_40" localSheetId="1">#REF!</definedName>
    <definedName name="PROD0101_03_40">#REF!</definedName>
    <definedName name="PROD0101_03_41" localSheetId="6">#REF!</definedName>
    <definedName name="PROD0101_03_41" localSheetId="7">#REF!</definedName>
    <definedName name="PROD0101_03_41" localSheetId="9">#REF!</definedName>
    <definedName name="PROD0101_03_41" localSheetId="10">#REF!</definedName>
    <definedName name="PROD0101_03_41" localSheetId="1">#REF!</definedName>
    <definedName name="PROD0101_03_41">#REF!</definedName>
    <definedName name="PROD0101_03_42" localSheetId="6">#REF!</definedName>
    <definedName name="PROD0101_03_42" localSheetId="7">#REF!</definedName>
    <definedName name="PROD0101_03_42" localSheetId="9">#REF!</definedName>
    <definedName name="PROD0101_03_42" localSheetId="10">#REF!</definedName>
    <definedName name="PROD0101_03_42" localSheetId="1">#REF!</definedName>
    <definedName name="PROD0101_03_42">#REF!</definedName>
    <definedName name="PROD0101_03_43" localSheetId="6">#REF!</definedName>
    <definedName name="PROD0101_03_43" localSheetId="7">#REF!</definedName>
    <definedName name="PROD0101_03_43" localSheetId="9">#REF!</definedName>
    <definedName name="PROD0101_03_43" localSheetId="10">#REF!</definedName>
    <definedName name="PROD0101_03_43" localSheetId="1">#REF!</definedName>
    <definedName name="PROD0101_03_43">#REF!</definedName>
    <definedName name="PROD0101_03_44" localSheetId="6">#REF!</definedName>
    <definedName name="PROD0101_03_44" localSheetId="7">#REF!</definedName>
    <definedName name="PROD0101_03_44" localSheetId="9">#REF!</definedName>
    <definedName name="PROD0101_03_44" localSheetId="10">#REF!</definedName>
    <definedName name="PROD0101_03_44" localSheetId="1">#REF!</definedName>
    <definedName name="PROD0101_03_44">#REF!</definedName>
    <definedName name="PROD0101_03_45" localSheetId="6">#REF!</definedName>
    <definedName name="PROD0101_03_45" localSheetId="7">#REF!</definedName>
    <definedName name="PROD0101_03_45" localSheetId="9">#REF!</definedName>
    <definedName name="PROD0101_03_45" localSheetId="10">#REF!</definedName>
    <definedName name="PROD0101_03_45" localSheetId="1">#REF!</definedName>
    <definedName name="PROD0101_03_45">#REF!</definedName>
    <definedName name="PROD0101_03_5" localSheetId="6">#REF!</definedName>
    <definedName name="PROD0101_03_5" localSheetId="7">#REF!</definedName>
    <definedName name="PROD0101_03_5" localSheetId="9">#REF!</definedName>
    <definedName name="PROD0101_03_5" localSheetId="10">#REF!</definedName>
    <definedName name="PROD0101_03_5" localSheetId="1">#REF!</definedName>
    <definedName name="PROD0101_03_5">#REF!</definedName>
    <definedName name="PROD0101_03_6" localSheetId="6">#REF!</definedName>
    <definedName name="PROD0101_03_6" localSheetId="7">#REF!</definedName>
    <definedName name="PROD0101_03_6" localSheetId="9">#REF!</definedName>
    <definedName name="PROD0101_03_6" localSheetId="10">#REF!</definedName>
    <definedName name="PROD0101_03_6" localSheetId="1">#REF!</definedName>
    <definedName name="PROD0101_03_6">#REF!</definedName>
    <definedName name="PROD0101_03_7" localSheetId="6">#REF!</definedName>
    <definedName name="PROD0101_03_7" localSheetId="7">#REF!</definedName>
    <definedName name="PROD0101_03_7" localSheetId="9">#REF!</definedName>
    <definedName name="PROD0101_03_7" localSheetId="10">#REF!</definedName>
    <definedName name="PROD0101_03_7" localSheetId="1">#REF!</definedName>
    <definedName name="PROD0101_03_7">#REF!</definedName>
    <definedName name="PROD0101_03_8" localSheetId="6">#REF!</definedName>
    <definedName name="PROD0101_03_8" localSheetId="7">#REF!</definedName>
    <definedName name="PROD0101_03_8" localSheetId="9">#REF!</definedName>
    <definedName name="PROD0101_03_8" localSheetId="10">#REF!</definedName>
    <definedName name="PROD0101_03_8" localSheetId="1">#REF!</definedName>
    <definedName name="PROD0101_03_8">#REF!</definedName>
    <definedName name="PROD0101_03_9" localSheetId="6">#REF!</definedName>
    <definedName name="PROD0101_03_9" localSheetId="7">#REF!</definedName>
    <definedName name="PROD0101_03_9" localSheetId="9">#REF!</definedName>
    <definedName name="PROD0101_03_9" localSheetId="10">#REF!</definedName>
    <definedName name="PROD0101_03_9" localSheetId="1">#REF!</definedName>
    <definedName name="PROD0101_03_9">#REF!</definedName>
    <definedName name="PROD0101_03_OF359" localSheetId="6">[14]CodProd!#REF!</definedName>
    <definedName name="PROD0101_03_OF359" localSheetId="7">[14]CodProd!#REF!</definedName>
    <definedName name="PROD0101_03_OF359" localSheetId="9">[14]CodProd!#REF!</definedName>
    <definedName name="PROD0101_03_OF359" localSheetId="10">[14]CodProd!#REF!</definedName>
    <definedName name="PROD0101_03_OF359" localSheetId="17">[15]CodProd!#REF!</definedName>
    <definedName name="PROD0101_03_OF359" localSheetId="1">[14]CodProd!#REF!</definedName>
    <definedName name="PROD0101_03_OF359">[14]CodProd!#REF!</definedName>
    <definedName name="PROD0102_01_1" localSheetId="6">#REF!</definedName>
    <definedName name="PROD0102_01_1" localSheetId="7">#REF!</definedName>
    <definedName name="PROD0102_01_1" localSheetId="9">#REF!</definedName>
    <definedName name="PROD0102_01_1" localSheetId="10">#REF!</definedName>
    <definedName name="PROD0102_01_1" localSheetId="17">#REF!</definedName>
    <definedName name="PROD0102_01_1" localSheetId="1">#REF!</definedName>
    <definedName name="PROD0102_01_1">#REF!</definedName>
    <definedName name="PROD0102_01_2" localSheetId="6">#REF!</definedName>
    <definedName name="PROD0102_01_2" localSheetId="7">#REF!</definedName>
    <definedName name="PROD0102_01_2" localSheetId="9">#REF!</definedName>
    <definedName name="PROD0102_01_2" localSheetId="10">#REF!</definedName>
    <definedName name="PROD0102_01_2" localSheetId="17">#REF!</definedName>
    <definedName name="PROD0102_01_2" localSheetId="1">#REF!</definedName>
    <definedName name="PROD0102_01_2">#REF!</definedName>
    <definedName name="PROD0102_02_1" localSheetId="6">#REF!</definedName>
    <definedName name="PROD0102_02_1" localSheetId="7">#REF!</definedName>
    <definedName name="PROD0102_02_1" localSheetId="9">#REF!</definedName>
    <definedName name="PROD0102_02_1" localSheetId="10">#REF!</definedName>
    <definedName name="PROD0102_02_1" localSheetId="17">#REF!</definedName>
    <definedName name="PROD0102_02_1" localSheetId="1">#REF!</definedName>
    <definedName name="PROD0102_02_1">#REF!</definedName>
    <definedName name="PROD0102_02_2" localSheetId="6">#REF!</definedName>
    <definedName name="PROD0102_02_2" localSheetId="7">#REF!</definedName>
    <definedName name="PROD0102_02_2" localSheetId="9">#REF!</definedName>
    <definedName name="PROD0102_02_2" localSheetId="10">#REF!</definedName>
    <definedName name="PROD0102_02_2" localSheetId="1">#REF!</definedName>
    <definedName name="PROD0102_02_2">#REF!</definedName>
    <definedName name="PROD0102_03_1" localSheetId="6">#REF!</definedName>
    <definedName name="PROD0102_03_1" localSheetId="7">#REF!</definedName>
    <definedName name="PROD0102_03_1" localSheetId="9">#REF!</definedName>
    <definedName name="PROD0102_03_1" localSheetId="10">#REF!</definedName>
    <definedName name="PROD0102_03_1" localSheetId="1">#REF!</definedName>
    <definedName name="PROD0102_03_1">#REF!</definedName>
    <definedName name="PROD0102_03_2" localSheetId="6">#REF!</definedName>
    <definedName name="PROD0102_03_2" localSheetId="7">#REF!</definedName>
    <definedName name="PROD0102_03_2" localSheetId="9">#REF!</definedName>
    <definedName name="PROD0102_03_2" localSheetId="10">#REF!</definedName>
    <definedName name="PROD0102_03_2" localSheetId="1">#REF!</definedName>
    <definedName name="PROD0102_03_2">#REF!</definedName>
    <definedName name="PROD0102_04_1" localSheetId="6">#REF!</definedName>
    <definedName name="PROD0102_04_1" localSheetId="7">#REF!</definedName>
    <definedName name="PROD0102_04_1" localSheetId="9">#REF!</definedName>
    <definedName name="PROD0102_04_1" localSheetId="10">#REF!</definedName>
    <definedName name="PROD0102_04_1" localSheetId="1">#REF!</definedName>
    <definedName name="PROD0102_04_1">#REF!</definedName>
    <definedName name="PROD0102_04_10" localSheetId="6">#REF!</definedName>
    <definedName name="PROD0102_04_10" localSheetId="7">#REF!</definedName>
    <definedName name="PROD0102_04_10" localSheetId="9">#REF!</definedName>
    <definedName name="PROD0102_04_10" localSheetId="10">#REF!</definedName>
    <definedName name="PROD0102_04_10" localSheetId="1">#REF!</definedName>
    <definedName name="PROD0102_04_10">#REF!</definedName>
    <definedName name="PROD0102_04_11" localSheetId="6">#REF!</definedName>
    <definedName name="PROD0102_04_11" localSheetId="7">#REF!</definedName>
    <definedName name="PROD0102_04_11" localSheetId="9">#REF!</definedName>
    <definedName name="PROD0102_04_11" localSheetId="10">#REF!</definedName>
    <definedName name="PROD0102_04_11" localSheetId="1">#REF!</definedName>
    <definedName name="PROD0102_04_11">#REF!</definedName>
    <definedName name="PROD0102_04_12" localSheetId="6">#REF!</definedName>
    <definedName name="PROD0102_04_12" localSheetId="7">#REF!</definedName>
    <definedName name="PROD0102_04_12" localSheetId="9">#REF!</definedName>
    <definedName name="PROD0102_04_12" localSheetId="10">#REF!</definedName>
    <definedName name="PROD0102_04_12" localSheetId="1">#REF!</definedName>
    <definedName name="PROD0102_04_12">#REF!</definedName>
    <definedName name="PROD0102_04_13" localSheetId="6">#REF!</definedName>
    <definedName name="PROD0102_04_13" localSheetId="7">#REF!</definedName>
    <definedName name="PROD0102_04_13" localSheetId="9">#REF!</definedName>
    <definedName name="PROD0102_04_13" localSheetId="10">#REF!</definedName>
    <definedName name="PROD0102_04_13" localSheetId="1">#REF!</definedName>
    <definedName name="PROD0102_04_13">#REF!</definedName>
    <definedName name="PROD0102_04_14" localSheetId="6">#REF!</definedName>
    <definedName name="PROD0102_04_14" localSheetId="7">#REF!</definedName>
    <definedName name="PROD0102_04_14" localSheetId="9">#REF!</definedName>
    <definedName name="PROD0102_04_14" localSheetId="10">#REF!</definedName>
    <definedName name="PROD0102_04_14" localSheetId="1">#REF!</definedName>
    <definedName name="PROD0102_04_14">#REF!</definedName>
    <definedName name="PROD0102_04_2" localSheetId="6">#REF!</definedName>
    <definedName name="PROD0102_04_2" localSheetId="7">#REF!</definedName>
    <definedName name="PROD0102_04_2" localSheetId="9">#REF!</definedName>
    <definedName name="PROD0102_04_2" localSheetId="10">#REF!</definedName>
    <definedName name="PROD0102_04_2" localSheetId="1">#REF!</definedName>
    <definedName name="PROD0102_04_2">#REF!</definedName>
    <definedName name="PROD0102_04_3" localSheetId="6">#REF!</definedName>
    <definedName name="PROD0102_04_3" localSheetId="7">#REF!</definedName>
    <definedName name="PROD0102_04_3" localSheetId="9">#REF!</definedName>
    <definedName name="PROD0102_04_3" localSheetId="10">#REF!</definedName>
    <definedName name="PROD0102_04_3" localSheetId="1">#REF!</definedName>
    <definedName name="PROD0102_04_3">#REF!</definedName>
    <definedName name="PROD0102_04_4" localSheetId="6">#REF!</definedName>
    <definedName name="PROD0102_04_4" localSheetId="7">#REF!</definedName>
    <definedName name="PROD0102_04_4" localSheetId="9">#REF!</definedName>
    <definedName name="PROD0102_04_4" localSheetId="10">#REF!</definedName>
    <definedName name="PROD0102_04_4" localSheetId="1">#REF!</definedName>
    <definedName name="PROD0102_04_4">#REF!</definedName>
    <definedName name="PROD0102_04_5" localSheetId="6">#REF!</definedName>
    <definedName name="PROD0102_04_5" localSheetId="7">#REF!</definedName>
    <definedName name="PROD0102_04_5" localSheetId="9">#REF!</definedName>
    <definedName name="PROD0102_04_5" localSheetId="10">#REF!</definedName>
    <definedName name="PROD0102_04_5" localSheetId="1">#REF!</definedName>
    <definedName name="PROD0102_04_5">#REF!</definedName>
    <definedName name="PROD0102_04_6" localSheetId="6">#REF!</definedName>
    <definedName name="PROD0102_04_6" localSheetId="7">#REF!</definedName>
    <definedName name="PROD0102_04_6" localSheetId="9">#REF!</definedName>
    <definedName name="PROD0102_04_6" localSheetId="10">#REF!</definedName>
    <definedName name="PROD0102_04_6" localSheetId="1">#REF!</definedName>
    <definedName name="PROD0102_04_6">#REF!</definedName>
    <definedName name="PROD0102_04_7" localSheetId="6">#REF!</definedName>
    <definedName name="PROD0102_04_7" localSheetId="7">#REF!</definedName>
    <definedName name="PROD0102_04_7" localSheetId="9">#REF!</definedName>
    <definedName name="PROD0102_04_7" localSheetId="10">#REF!</definedName>
    <definedName name="PROD0102_04_7" localSheetId="1">#REF!</definedName>
    <definedName name="PROD0102_04_7">#REF!</definedName>
    <definedName name="PROD0102_04_8" localSheetId="6">#REF!</definedName>
    <definedName name="PROD0102_04_8" localSheetId="7">#REF!</definedName>
    <definedName name="PROD0102_04_8" localSheetId="9">#REF!</definedName>
    <definedName name="PROD0102_04_8" localSheetId="10">#REF!</definedName>
    <definedName name="PROD0102_04_8" localSheetId="1">#REF!</definedName>
    <definedName name="PROD0102_04_8">#REF!</definedName>
    <definedName name="PROD0102_04_9" localSheetId="6">#REF!</definedName>
    <definedName name="PROD0102_04_9" localSheetId="7">#REF!</definedName>
    <definedName name="PROD0102_04_9" localSheetId="9">#REF!</definedName>
    <definedName name="PROD0102_04_9" localSheetId="10">#REF!</definedName>
    <definedName name="PROD0102_04_9" localSheetId="1">#REF!</definedName>
    <definedName name="PROD0102_04_9">#REF!</definedName>
    <definedName name="PROD0103_01_1" localSheetId="6">#REF!</definedName>
    <definedName name="PROD0103_01_1" localSheetId="7">#REF!</definedName>
    <definedName name="PROD0103_01_1" localSheetId="9">#REF!</definedName>
    <definedName name="PROD0103_01_1" localSheetId="10">#REF!</definedName>
    <definedName name="PROD0103_01_1" localSheetId="1">#REF!</definedName>
    <definedName name="PROD0103_01_1">#REF!</definedName>
    <definedName name="PROD0103_01_2" localSheetId="6">#REF!</definedName>
    <definedName name="PROD0103_01_2" localSheetId="7">#REF!</definedName>
    <definedName name="PROD0103_01_2" localSheetId="9">#REF!</definedName>
    <definedName name="PROD0103_01_2" localSheetId="10">#REF!</definedName>
    <definedName name="PROD0103_01_2" localSheetId="1">#REF!</definedName>
    <definedName name="PROD0103_01_2">#REF!</definedName>
    <definedName name="PROD0103_02_1" localSheetId="6">#REF!</definedName>
    <definedName name="PROD0103_02_1" localSheetId="7">#REF!</definedName>
    <definedName name="PROD0103_02_1" localSheetId="9">#REF!</definedName>
    <definedName name="PROD0103_02_1" localSheetId="10">#REF!</definedName>
    <definedName name="PROD0103_02_1" localSheetId="1">#REF!</definedName>
    <definedName name="PROD0103_02_1">#REF!</definedName>
    <definedName name="PROD0103_02_2" localSheetId="6">#REF!</definedName>
    <definedName name="PROD0103_02_2" localSheetId="7">#REF!</definedName>
    <definedName name="PROD0103_02_2" localSheetId="9">#REF!</definedName>
    <definedName name="PROD0103_02_2" localSheetId="10">#REF!</definedName>
    <definedName name="PROD0103_02_2" localSheetId="1">#REF!</definedName>
    <definedName name="PROD0103_02_2">#REF!</definedName>
    <definedName name="PROD0104_01_1" localSheetId="6">#REF!</definedName>
    <definedName name="PROD0104_01_1" localSheetId="7">#REF!</definedName>
    <definedName name="PROD0104_01_1" localSheetId="9">#REF!</definedName>
    <definedName name="PROD0104_01_1" localSheetId="10">#REF!</definedName>
    <definedName name="PROD0104_01_1" localSheetId="1">#REF!</definedName>
    <definedName name="PROD0104_01_1">#REF!</definedName>
    <definedName name="PROD0104_01_2" localSheetId="6">#REF!</definedName>
    <definedName name="PROD0104_01_2" localSheetId="7">#REF!</definedName>
    <definedName name="PROD0104_01_2" localSheetId="9">#REF!</definedName>
    <definedName name="PROD0104_01_2" localSheetId="10">#REF!</definedName>
    <definedName name="PROD0104_01_2" localSheetId="1">#REF!</definedName>
    <definedName name="PROD0104_01_2">#REF!</definedName>
    <definedName name="PROD0104_02_1" localSheetId="6">#REF!</definedName>
    <definedName name="PROD0104_02_1" localSheetId="7">#REF!</definedName>
    <definedName name="PROD0104_02_1" localSheetId="9">#REF!</definedName>
    <definedName name="PROD0104_02_1" localSheetId="10">#REF!</definedName>
    <definedName name="PROD0104_02_1" localSheetId="1">#REF!</definedName>
    <definedName name="PROD0104_02_1">#REF!</definedName>
    <definedName name="PROD0105_01_1" localSheetId="6">#REF!</definedName>
    <definedName name="PROD0105_01_1" localSheetId="7">#REF!</definedName>
    <definedName name="PROD0105_01_1" localSheetId="9">#REF!</definedName>
    <definedName name="PROD0105_01_1" localSheetId="10">#REF!</definedName>
    <definedName name="PROD0105_01_1" localSheetId="1">#REF!</definedName>
    <definedName name="PROD0105_01_1">#REF!</definedName>
    <definedName name="PROD0105_01_2" localSheetId="6">#REF!</definedName>
    <definedName name="PROD0105_01_2" localSheetId="7">#REF!</definedName>
    <definedName name="PROD0105_01_2" localSheetId="9">#REF!</definedName>
    <definedName name="PROD0105_01_2" localSheetId="10">#REF!</definedName>
    <definedName name="PROD0105_01_2" localSheetId="1">#REF!</definedName>
    <definedName name="PROD0105_01_2">#REF!</definedName>
    <definedName name="PROD0105_02_1" localSheetId="6">#REF!</definedName>
    <definedName name="PROD0105_02_1" localSheetId="7">#REF!</definedName>
    <definedName name="PROD0105_02_1" localSheetId="9">#REF!</definedName>
    <definedName name="PROD0105_02_1" localSheetId="10">#REF!</definedName>
    <definedName name="PROD0105_02_1" localSheetId="1">#REF!</definedName>
    <definedName name="PROD0105_02_1">#REF!</definedName>
    <definedName name="PROD0203_01_1" localSheetId="6">#REF!</definedName>
    <definedName name="PROD0203_01_1" localSheetId="7">#REF!</definedName>
    <definedName name="PROD0203_01_1" localSheetId="9">#REF!</definedName>
    <definedName name="PROD0203_01_1" localSheetId="10">#REF!</definedName>
    <definedName name="PROD0203_01_1" localSheetId="1">#REF!</definedName>
    <definedName name="PROD0203_01_1">#REF!</definedName>
    <definedName name="PROD0203_02_1" localSheetId="6">#REF!</definedName>
    <definedName name="PROD0203_02_1" localSheetId="7">#REF!</definedName>
    <definedName name="PROD0203_02_1" localSheetId="9">#REF!</definedName>
    <definedName name="PROD0203_02_1" localSheetId="10">#REF!</definedName>
    <definedName name="PROD0203_02_1" localSheetId="1">#REF!</definedName>
    <definedName name="PROD0203_02_1">#REF!</definedName>
    <definedName name="PROD0203_02_2" localSheetId="6">#REF!</definedName>
    <definedName name="PROD0203_02_2" localSheetId="7">#REF!</definedName>
    <definedName name="PROD0203_02_2" localSheetId="9">#REF!</definedName>
    <definedName name="PROD0203_02_2" localSheetId="10">#REF!</definedName>
    <definedName name="PROD0203_02_2" localSheetId="1">#REF!</definedName>
    <definedName name="PROD0203_02_2">#REF!</definedName>
    <definedName name="PROD0203_02_3" localSheetId="6">#REF!</definedName>
    <definedName name="PROD0203_02_3" localSheetId="7">#REF!</definedName>
    <definedName name="PROD0203_02_3" localSheetId="9">#REF!</definedName>
    <definedName name="PROD0203_02_3" localSheetId="10">#REF!</definedName>
    <definedName name="PROD0203_02_3" localSheetId="1">#REF!</definedName>
    <definedName name="PROD0203_02_3">#REF!</definedName>
    <definedName name="PROD0203_02_4" localSheetId="6">#REF!</definedName>
    <definedName name="PROD0203_02_4" localSheetId="7">#REF!</definedName>
    <definedName name="PROD0203_02_4" localSheetId="9">#REF!</definedName>
    <definedName name="PROD0203_02_4" localSheetId="10">#REF!</definedName>
    <definedName name="PROD0203_02_4" localSheetId="1">#REF!</definedName>
    <definedName name="PROD0203_02_4">#REF!</definedName>
    <definedName name="PROD0203_02_5" localSheetId="6">#REF!</definedName>
    <definedName name="PROD0203_02_5" localSheetId="7">#REF!</definedName>
    <definedName name="PROD0203_02_5" localSheetId="9">#REF!</definedName>
    <definedName name="PROD0203_02_5" localSheetId="10">#REF!</definedName>
    <definedName name="PROD0203_02_5" localSheetId="1">#REF!</definedName>
    <definedName name="PROD0203_02_5">#REF!</definedName>
    <definedName name="PROD0203_02_6" localSheetId="6">#REF!</definedName>
    <definedName name="PROD0203_02_6" localSheetId="7">#REF!</definedName>
    <definedName name="PROD0203_02_6" localSheetId="9">#REF!</definedName>
    <definedName name="PROD0203_02_6" localSheetId="10">#REF!</definedName>
    <definedName name="PROD0203_02_6" localSheetId="1">#REF!</definedName>
    <definedName name="PROD0203_02_6">#REF!</definedName>
    <definedName name="PROD0203_02_7" localSheetId="6">#REF!</definedName>
    <definedName name="PROD0203_02_7" localSheetId="7">#REF!</definedName>
    <definedName name="PROD0203_02_7" localSheetId="9">#REF!</definedName>
    <definedName name="PROD0203_02_7" localSheetId="10">#REF!</definedName>
    <definedName name="PROD0203_02_7" localSheetId="1">#REF!</definedName>
    <definedName name="PROD0203_02_7">#REF!</definedName>
    <definedName name="PROD0205_01_1" localSheetId="6">#REF!</definedName>
    <definedName name="PROD0205_01_1" localSheetId="7">#REF!</definedName>
    <definedName name="PROD0205_01_1" localSheetId="9">#REF!</definedName>
    <definedName name="PROD0205_01_1" localSheetId="10">#REF!</definedName>
    <definedName name="PROD0205_01_1" localSheetId="1">#REF!</definedName>
    <definedName name="PROD0205_01_1">#REF!</definedName>
    <definedName name="PROD0205_01_2" localSheetId="6">#REF!</definedName>
    <definedName name="PROD0205_01_2" localSheetId="7">#REF!</definedName>
    <definedName name="PROD0205_01_2" localSheetId="9">#REF!</definedName>
    <definedName name="PROD0205_01_2" localSheetId="10">#REF!</definedName>
    <definedName name="PROD0205_01_2" localSheetId="1">#REF!</definedName>
    <definedName name="PROD0205_01_2">#REF!</definedName>
    <definedName name="PROD0205_01_3" localSheetId="6">#REF!</definedName>
    <definedName name="PROD0205_01_3" localSheetId="7">#REF!</definedName>
    <definedName name="PROD0205_01_3" localSheetId="9">#REF!</definedName>
    <definedName name="PROD0205_01_3" localSheetId="10">#REF!</definedName>
    <definedName name="PROD0205_01_3" localSheetId="1">#REF!</definedName>
    <definedName name="PROD0205_01_3">#REF!</definedName>
    <definedName name="PROD0205_01_4" localSheetId="6">#REF!</definedName>
    <definedName name="PROD0205_01_4" localSheetId="7">#REF!</definedName>
    <definedName name="PROD0205_01_4" localSheetId="9">#REF!</definedName>
    <definedName name="PROD0205_01_4" localSheetId="10">#REF!</definedName>
    <definedName name="PROD0205_01_4" localSheetId="1">#REF!</definedName>
    <definedName name="PROD0205_01_4">#REF!</definedName>
    <definedName name="PROD0205_01_5" localSheetId="6">#REF!</definedName>
    <definedName name="PROD0205_01_5" localSheetId="7">#REF!</definedName>
    <definedName name="PROD0205_01_5" localSheetId="9">#REF!</definedName>
    <definedName name="PROD0205_01_5" localSheetId="10">#REF!</definedName>
    <definedName name="PROD0205_01_5" localSheetId="1">#REF!</definedName>
    <definedName name="PROD0205_01_5">#REF!</definedName>
    <definedName name="PROD0205_02_1" localSheetId="6">#REF!</definedName>
    <definedName name="PROD0205_02_1" localSheetId="7">#REF!</definedName>
    <definedName name="PROD0205_02_1" localSheetId="9">#REF!</definedName>
    <definedName name="PROD0205_02_1" localSheetId="10">#REF!</definedName>
    <definedName name="PROD0205_02_1" localSheetId="1">#REF!</definedName>
    <definedName name="PROD0205_02_1">#REF!</definedName>
    <definedName name="PROD0205_02_2" localSheetId="6">#REF!</definedName>
    <definedName name="PROD0205_02_2" localSheetId="7">#REF!</definedName>
    <definedName name="PROD0205_02_2" localSheetId="9">#REF!</definedName>
    <definedName name="PROD0205_02_2" localSheetId="10">#REF!</definedName>
    <definedName name="PROD0205_02_2" localSheetId="1">#REF!</definedName>
    <definedName name="PROD0205_02_2">#REF!</definedName>
    <definedName name="PROD0205_02_3" localSheetId="6">#REF!</definedName>
    <definedName name="PROD0205_02_3" localSheetId="7">#REF!</definedName>
    <definedName name="PROD0205_02_3" localSheetId="9">#REF!</definedName>
    <definedName name="PROD0205_02_3" localSheetId="10">#REF!</definedName>
    <definedName name="PROD0205_02_3" localSheetId="1">#REF!</definedName>
    <definedName name="PROD0205_02_3">#REF!</definedName>
    <definedName name="PROD0205_02_4" localSheetId="6">#REF!</definedName>
    <definedName name="PROD0205_02_4" localSheetId="7">#REF!</definedName>
    <definedName name="PROD0205_02_4" localSheetId="9">#REF!</definedName>
    <definedName name="PROD0205_02_4" localSheetId="10">#REF!</definedName>
    <definedName name="PROD0205_02_4" localSheetId="1">#REF!</definedName>
    <definedName name="PROD0205_02_4">#REF!</definedName>
    <definedName name="PROD0205_03_1" localSheetId="6">#REF!</definedName>
    <definedName name="PROD0205_03_1" localSheetId="7">#REF!</definedName>
    <definedName name="PROD0205_03_1" localSheetId="9">#REF!</definedName>
    <definedName name="PROD0205_03_1" localSheetId="10">#REF!</definedName>
    <definedName name="PROD0205_03_1" localSheetId="1">#REF!</definedName>
    <definedName name="PROD0205_03_1">#REF!</definedName>
    <definedName name="PROD0205_03_2" localSheetId="6">#REF!</definedName>
    <definedName name="PROD0205_03_2" localSheetId="7">#REF!</definedName>
    <definedName name="PROD0205_03_2" localSheetId="9">#REF!</definedName>
    <definedName name="PROD0205_03_2" localSheetId="10">#REF!</definedName>
    <definedName name="PROD0205_03_2" localSheetId="1">#REF!</definedName>
    <definedName name="PROD0205_03_2">#REF!</definedName>
    <definedName name="PROD0205_03_3" localSheetId="6">#REF!</definedName>
    <definedName name="PROD0205_03_3" localSheetId="7">#REF!</definedName>
    <definedName name="PROD0205_03_3" localSheetId="9">#REF!</definedName>
    <definedName name="PROD0205_03_3" localSheetId="10">#REF!</definedName>
    <definedName name="PROD0205_03_3" localSheetId="1">#REF!</definedName>
    <definedName name="PROD0205_03_3">#REF!</definedName>
    <definedName name="PROD0205_03_4" localSheetId="6">#REF!</definedName>
    <definedName name="PROD0205_03_4" localSheetId="7">#REF!</definedName>
    <definedName name="PROD0205_03_4" localSheetId="9">#REF!</definedName>
    <definedName name="PROD0205_03_4" localSheetId="10">#REF!</definedName>
    <definedName name="PROD0205_03_4" localSheetId="1">#REF!</definedName>
    <definedName name="PROD0205_03_4">#REF!</definedName>
    <definedName name="PROD0205_04_1" localSheetId="6">#REF!</definedName>
    <definedName name="PROD0205_04_1" localSheetId="7">#REF!</definedName>
    <definedName name="PROD0205_04_1" localSheetId="9">#REF!</definedName>
    <definedName name="PROD0205_04_1" localSheetId="10">#REF!</definedName>
    <definedName name="PROD0205_04_1" localSheetId="1">#REF!</definedName>
    <definedName name="PROD0205_04_1">#REF!</definedName>
    <definedName name="PROD0205_04_2" localSheetId="6">#REF!</definedName>
    <definedName name="PROD0205_04_2" localSheetId="7">#REF!</definedName>
    <definedName name="PROD0205_04_2" localSheetId="9">#REF!</definedName>
    <definedName name="PROD0205_04_2" localSheetId="10">#REF!</definedName>
    <definedName name="PROD0205_04_2" localSheetId="1">#REF!</definedName>
    <definedName name="PROD0205_04_2">#REF!</definedName>
    <definedName name="PROD0205_05_1" localSheetId="6">#REF!</definedName>
    <definedName name="PROD0205_05_1" localSheetId="7">#REF!</definedName>
    <definedName name="PROD0205_05_1" localSheetId="9">#REF!</definedName>
    <definedName name="PROD0205_05_1" localSheetId="10">#REF!</definedName>
    <definedName name="PROD0205_05_1" localSheetId="1">#REF!</definedName>
    <definedName name="PROD0205_05_1">#REF!</definedName>
    <definedName name="PROD0205_05_2" localSheetId="6">#REF!</definedName>
    <definedName name="PROD0205_05_2" localSheetId="7">#REF!</definedName>
    <definedName name="PROD0205_05_2" localSheetId="9">#REF!</definedName>
    <definedName name="PROD0205_05_2" localSheetId="10">#REF!</definedName>
    <definedName name="PROD0205_05_2" localSheetId="1">#REF!</definedName>
    <definedName name="PROD0205_05_2">#REF!</definedName>
    <definedName name="PROD0205_05_3" localSheetId="6">#REF!</definedName>
    <definedName name="PROD0205_05_3" localSheetId="7">#REF!</definedName>
    <definedName name="PROD0205_05_3" localSheetId="9">#REF!</definedName>
    <definedName name="PROD0205_05_3" localSheetId="10">#REF!</definedName>
    <definedName name="PROD0205_05_3" localSheetId="1">#REF!</definedName>
    <definedName name="PROD0205_05_3">#REF!</definedName>
    <definedName name="PROD0208_01_1" localSheetId="6">#REF!</definedName>
    <definedName name="PROD0208_01_1" localSheetId="7">#REF!</definedName>
    <definedName name="PROD0208_01_1" localSheetId="9">#REF!</definedName>
    <definedName name="PROD0208_01_1" localSheetId="10">#REF!</definedName>
    <definedName name="PROD0208_01_1" localSheetId="1">#REF!</definedName>
    <definedName name="PROD0208_01_1">#REF!</definedName>
    <definedName name="PROD0208_02_1" localSheetId="6">#REF!</definedName>
    <definedName name="PROD0208_02_1" localSheetId="7">#REF!</definedName>
    <definedName name="PROD0208_02_1" localSheetId="9">#REF!</definedName>
    <definedName name="PROD0208_02_1" localSheetId="10">#REF!</definedName>
    <definedName name="PROD0208_02_1" localSheetId="1">#REF!</definedName>
    <definedName name="PROD0208_02_1">#REF!</definedName>
    <definedName name="PROD0208_02_2" localSheetId="6">#REF!</definedName>
    <definedName name="PROD0208_02_2" localSheetId="7">#REF!</definedName>
    <definedName name="PROD0208_02_2" localSheetId="9">#REF!</definedName>
    <definedName name="PROD0208_02_2" localSheetId="10">#REF!</definedName>
    <definedName name="PROD0208_02_2" localSheetId="1">#REF!</definedName>
    <definedName name="PROD0208_02_2">#REF!</definedName>
    <definedName name="PROD0208_02_3" localSheetId="6">#REF!</definedName>
    <definedName name="PROD0208_02_3" localSheetId="7">#REF!</definedName>
    <definedName name="PROD0208_02_3" localSheetId="9">#REF!</definedName>
    <definedName name="PROD0208_02_3" localSheetId="10">#REF!</definedName>
    <definedName name="PROD0208_02_3" localSheetId="1">#REF!</definedName>
    <definedName name="PROD0208_02_3">#REF!</definedName>
    <definedName name="PROD0208_02_4" localSheetId="6">#REF!</definedName>
    <definedName name="PROD0208_02_4" localSheetId="7">#REF!</definedName>
    <definedName name="PROD0208_02_4" localSheetId="9">#REF!</definedName>
    <definedName name="PROD0208_02_4" localSheetId="10">#REF!</definedName>
    <definedName name="PROD0208_02_4" localSheetId="1">#REF!</definedName>
    <definedName name="PROD0208_02_4">#REF!</definedName>
    <definedName name="PROD0208_02_5" localSheetId="6">#REF!</definedName>
    <definedName name="PROD0208_02_5" localSheetId="7">#REF!</definedName>
    <definedName name="PROD0208_02_5" localSheetId="9">#REF!</definedName>
    <definedName name="PROD0208_02_5" localSheetId="10">#REF!</definedName>
    <definedName name="PROD0208_02_5" localSheetId="1">#REF!</definedName>
    <definedName name="PROD0208_02_5">#REF!</definedName>
    <definedName name="PROD0210_01_1" localSheetId="6">#REF!</definedName>
    <definedName name="PROD0210_01_1" localSheetId="7">#REF!</definedName>
    <definedName name="PROD0210_01_1" localSheetId="9">#REF!</definedName>
    <definedName name="PROD0210_01_1" localSheetId="10">#REF!</definedName>
    <definedName name="PROD0210_01_1" localSheetId="1">#REF!</definedName>
    <definedName name="PROD0210_01_1">#REF!</definedName>
    <definedName name="PROD0213_01_1" localSheetId="6">#REF!</definedName>
    <definedName name="PROD0213_01_1" localSheetId="7">#REF!</definedName>
    <definedName name="PROD0213_01_1" localSheetId="9">#REF!</definedName>
    <definedName name="PROD0213_01_1" localSheetId="10">#REF!</definedName>
    <definedName name="PROD0213_01_1" localSheetId="1">#REF!</definedName>
    <definedName name="PROD0213_01_1">#REF!</definedName>
    <definedName name="PROD0215_01_1" localSheetId="6">#REF!</definedName>
    <definedName name="PROD0215_01_1" localSheetId="7">#REF!</definedName>
    <definedName name="PROD0215_01_1" localSheetId="9">#REF!</definedName>
    <definedName name="PROD0215_01_1" localSheetId="10">#REF!</definedName>
    <definedName name="PROD0215_01_1" localSheetId="1">#REF!</definedName>
    <definedName name="PROD0215_01_1">#REF!</definedName>
    <definedName name="PROD0215_01_2" localSheetId="6">#REF!</definedName>
    <definedName name="PROD0215_01_2" localSheetId="7">#REF!</definedName>
    <definedName name="PROD0215_01_2" localSheetId="9">#REF!</definedName>
    <definedName name="PROD0215_01_2" localSheetId="10">#REF!</definedName>
    <definedName name="PROD0215_01_2" localSheetId="1">#REF!</definedName>
    <definedName name="PROD0215_01_2">#REF!</definedName>
    <definedName name="PROD0215_01_3" localSheetId="6">#REF!</definedName>
    <definedName name="PROD0215_01_3" localSheetId="7">#REF!</definedName>
    <definedName name="PROD0215_01_3" localSheetId="9">#REF!</definedName>
    <definedName name="PROD0215_01_3" localSheetId="10">#REF!</definedName>
    <definedName name="PROD0215_01_3" localSheetId="1">#REF!</definedName>
    <definedName name="PROD0215_01_3">#REF!</definedName>
    <definedName name="PROD0301_01_1" localSheetId="6">#REF!</definedName>
    <definedName name="PROD0301_01_1" localSheetId="7">#REF!</definedName>
    <definedName name="PROD0301_01_1" localSheetId="9">#REF!</definedName>
    <definedName name="PROD0301_01_1" localSheetId="10">#REF!</definedName>
    <definedName name="PROD0301_01_1" localSheetId="1">#REF!</definedName>
    <definedName name="PROD0301_01_1">#REF!</definedName>
    <definedName name="PROD0301_01_2" localSheetId="6">#REF!</definedName>
    <definedName name="PROD0301_01_2" localSheetId="7">#REF!</definedName>
    <definedName name="PROD0301_01_2" localSheetId="9">#REF!</definedName>
    <definedName name="PROD0301_01_2" localSheetId="10">#REF!</definedName>
    <definedName name="PROD0301_01_2" localSheetId="1">#REF!</definedName>
    <definedName name="PROD0301_01_2">#REF!</definedName>
    <definedName name="PROD0401_01_1" localSheetId="6">#REF!</definedName>
    <definedName name="PROD0401_01_1" localSheetId="7">#REF!</definedName>
    <definedName name="PROD0401_01_1" localSheetId="9">#REF!</definedName>
    <definedName name="PROD0401_01_1" localSheetId="10">#REF!</definedName>
    <definedName name="PROD0401_01_1" localSheetId="1">#REF!</definedName>
    <definedName name="PROD0401_01_1">#REF!</definedName>
    <definedName name="PROD0401_01_2" localSheetId="6">#REF!</definedName>
    <definedName name="PROD0401_01_2" localSheetId="7">#REF!</definedName>
    <definedName name="PROD0401_01_2" localSheetId="9">#REF!</definedName>
    <definedName name="PROD0401_01_2" localSheetId="10">#REF!</definedName>
    <definedName name="PROD0401_01_2" localSheetId="1">#REF!</definedName>
    <definedName name="PROD0401_01_2">#REF!</definedName>
    <definedName name="PROD0401_01_3" localSheetId="6">#REF!</definedName>
    <definedName name="PROD0401_01_3" localSheetId="7">#REF!</definedName>
    <definedName name="PROD0401_01_3" localSheetId="9">#REF!</definedName>
    <definedName name="PROD0401_01_3" localSheetId="10">#REF!</definedName>
    <definedName name="PROD0401_01_3" localSheetId="1">#REF!</definedName>
    <definedName name="PROD0401_01_3">#REF!</definedName>
    <definedName name="PROD0401_02_1" localSheetId="6">#REF!</definedName>
    <definedName name="PROD0401_02_1" localSheetId="7">#REF!</definedName>
    <definedName name="PROD0401_02_1" localSheetId="9">#REF!</definedName>
    <definedName name="PROD0401_02_1" localSheetId="10">#REF!</definedName>
    <definedName name="PROD0401_02_1" localSheetId="1">#REF!</definedName>
    <definedName name="PROD0401_02_1">#REF!</definedName>
    <definedName name="PROD0401_02_2" localSheetId="6">#REF!</definedName>
    <definedName name="PROD0401_02_2" localSheetId="7">#REF!</definedName>
    <definedName name="PROD0401_02_2" localSheetId="9">#REF!</definedName>
    <definedName name="PROD0401_02_2" localSheetId="10">#REF!</definedName>
    <definedName name="PROD0401_02_2" localSheetId="1">#REF!</definedName>
    <definedName name="PROD0401_02_2">#REF!</definedName>
    <definedName name="PROD0416_01_1" localSheetId="6">#REF!</definedName>
    <definedName name="PROD0416_01_1" localSheetId="7">#REF!</definedName>
    <definedName name="PROD0416_01_1" localSheetId="9">#REF!</definedName>
    <definedName name="PROD0416_01_1" localSheetId="10">#REF!</definedName>
    <definedName name="PROD0416_01_1" localSheetId="1">#REF!</definedName>
    <definedName name="PROD0416_01_1">#REF!</definedName>
    <definedName name="PROD0416_01_2" localSheetId="6">#REF!</definedName>
    <definedName name="PROD0416_01_2" localSheetId="7">#REF!</definedName>
    <definedName name="PROD0416_01_2" localSheetId="9">#REF!</definedName>
    <definedName name="PROD0416_01_2" localSheetId="10">#REF!</definedName>
    <definedName name="PROD0416_01_2" localSheetId="1">#REF!</definedName>
    <definedName name="PROD0416_01_2">#REF!</definedName>
    <definedName name="PROD0416_02_1" localSheetId="6">#REF!</definedName>
    <definedName name="PROD0416_02_1" localSheetId="7">#REF!</definedName>
    <definedName name="PROD0416_02_1" localSheetId="9">#REF!</definedName>
    <definedName name="PROD0416_02_1" localSheetId="10">#REF!</definedName>
    <definedName name="PROD0416_02_1" localSheetId="1">#REF!</definedName>
    <definedName name="PROD0416_02_1">#REF!</definedName>
    <definedName name="PROD0416_02_2" localSheetId="6">#REF!</definedName>
    <definedName name="PROD0416_02_2" localSheetId="7">#REF!</definedName>
    <definedName name="PROD0416_02_2" localSheetId="9">#REF!</definedName>
    <definedName name="PROD0416_02_2" localSheetId="10">#REF!</definedName>
    <definedName name="PROD0416_02_2" localSheetId="1">#REF!</definedName>
    <definedName name="PROD0416_02_2">#REF!</definedName>
    <definedName name="PROD0417_01_1" localSheetId="6">#REF!</definedName>
    <definedName name="PROD0417_01_1" localSheetId="7">#REF!</definedName>
    <definedName name="PROD0417_01_1" localSheetId="9">#REF!</definedName>
    <definedName name="PROD0417_01_1" localSheetId="10">#REF!</definedName>
    <definedName name="PROD0417_01_1" localSheetId="1">#REF!</definedName>
    <definedName name="PROD0417_01_1">#REF!</definedName>
    <definedName name="PROD0417_02_1" localSheetId="6">#REF!</definedName>
    <definedName name="PROD0417_02_1" localSheetId="7">#REF!</definedName>
    <definedName name="PROD0417_02_1" localSheetId="9">#REF!</definedName>
    <definedName name="PROD0417_02_1" localSheetId="10">#REF!</definedName>
    <definedName name="PROD0417_02_1" localSheetId="1">#REF!</definedName>
    <definedName name="PROD0417_02_1">#REF!</definedName>
    <definedName name="PROD0418_01_1" localSheetId="6">#REF!</definedName>
    <definedName name="PROD0418_01_1" localSheetId="7">#REF!</definedName>
    <definedName name="PROD0418_01_1" localSheetId="9">#REF!</definedName>
    <definedName name="PROD0418_01_1" localSheetId="10">#REF!</definedName>
    <definedName name="PROD0418_01_1" localSheetId="1">#REF!</definedName>
    <definedName name="PROD0418_01_1">#REF!</definedName>
    <definedName name="PROD0418_02_1" localSheetId="6">#REF!</definedName>
    <definedName name="PROD0418_02_1" localSheetId="7">#REF!</definedName>
    <definedName name="PROD0418_02_1" localSheetId="9">#REF!</definedName>
    <definedName name="PROD0418_02_1" localSheetId="10">#REF!</definedName>
    <definedName name="PROD0418_02_1" localSheetId="1">#REF!</definedName>
    <definedName name="PROD0418_02_1">#REF!</definedName>
    <definedName name="PROD0419_01_1" localSheetId="6">#REF!</definedName>
    <definedName name="PROD0419_01_1" localSheetId="7">#REF!</definedName>
    <definedName name="PROD0419_01_1" localSheetId="9">#REF!</definedName>
    <definedName name="PROD0419_01_1" localSheetId="10">#REF!</definedName>
    <definedName name="PROD0419_01_1" localSheetId="1">#REF!</definedName>
    <definedName name="PROD0419_01_1">#REF!</definedName>
    <definedName name="PROD0419_01_2" localSheetId="6">#REF!</definedName>
    <definedName name="PROD0419_01_2" localSheetId="7">#REF!</definedName>
    <definedName name="PROD0419_01_2" localSheetId="9">#REF!</definedName>
    <definedName name="PROD0419_01_2" localSheetId="10">#REF!</definedName>
    <definedName name="PROD0419_01_2" localSheetId="1">#REF!</definedName>
    <definedName name="PROD0419_01_2">#REF!</definedName>
    <definedName name="PROD0420_01_1" localSheetId="6">#REF!</definedName>
    <definedName name="PROD0420_01_1" localSheetId="7">#REF!</definedName>
    <definedName name="PROD0420_01_1" localSheetId="9">#REF!</definedName>
    <definedName name="PROD0420_01_1" localSheetId="10">#REF!</definedName>
    <definedName name="PROD0420_01_1" localSheetId="1">#REF!</definedName>
    <definedName name="PROD0420_01_1">#REF!</definedName>
    <definedName name="PROD0421_01_1" localSheetId="6">#REF!</definedName>
    <definedName name="PROD0421_01_1" localSheetId="7">#REF!</definedName>
    <definedName name="PROD0421_01_1" localSheetId="9">#REF!</definedName>
    <definedName name="PROD0421_01_1" localSheetId="10">#REF!</definedName>
    <definedName name="PROD0421_01_1" localSheetId="1">#REF!</definedName>
    <definedName name="PROD0421_01_1">#REF!</definedName>
    <definedName name="PROD0421_01_2" localSheetId="6">#REF!</definedName>
    <definedName name="PROD0421_01_2" localSheetId="7">#REF!</definedName>
    <definedName name="PROD0421_01_2" localSheetId="9">#REF!</definedName>
    <definedName name="PROD0421_01_2" localSheetId="10">#REF!</definedName>
    <definedName name="PROD0421_01_2" localSheetId="1">#REF!</definedName>
    <definedName name="PROD0421_01_2">#REF!</definedName>
    <definedName name="PROD0421_02_1" localSheetId="6">#REF!</definedName>
    <definedName name="PROD0421_02_1" localSheetId="7">#REF!</definedName>
    <definedName name="PROD0421_02_1" localSheetId="9">#REF!</definedName>
    <definedName name="PROD0421_02_1" localSheetId="10">#REF!</definedName>
    <definedName name="PROD0421_02_1" localSheetId="1">#REF!</definedName>
    <definedName name="PROD0421_02_1">#REF!</definedName>
    <definedName name="PROD0422_01_1" localSheetId="6">#REF!</definedName>
    <definedName name="PROD0422_01_1" localSheetId="7">#REF!</definedName>
    <definedName name="PROD0422_01_1" localSheetId="9">#REF!</definedName>
    <definedName name="PROD0422_01_1" localSheetId="10">#REF!</definedName>
    <definedName name="PROD0422_01_1" localSheetId="1">#REF!</definedName>
    <definedName name="PROD0422_01_1">#REF!</definedName>
    <definedName name="PROD0422_01_2" localSheetId="6">#REF!</definedName>
    <definedName name="PROD0422_01_2" localSheetId="7">#REF!</definedName>
    <definedName name="PROD0422_01_2" localSheetId="9">#REF!</definedName>
    <definedName name="PROD0422_01_2" localSheetId="10">#REF!</definedName>
    <definedName name="PROD0422_01_2" localSheetId="1">#REF!</definedName>
    <definedName name="PROD0422_01_2">#REF!</definedName>
    <definedName name="PROD0423_01_1" localSheetId="6">#REF!</definedName>
    <definedName name="PROD0423_01_1" localSheetId="7">#REF!</definedName>
    <definedName name="PROD0423_01_1" localSheetId="9">#REF!</definedName>
    <definedName name="PROD0423_01_1" localSheetId="10">#REF!</definedName>
    <definedName name="PROD0423_01_1" localSheetId="1">#REF!</definedName>
    <definedName name="PROD0423_01_1">#REF!</definedName>
    <definedName name="PROD0423_01_2" localSheetId="6">#REF!</definedName>
    <definedName name="PROD0423_01_2" localSheetId="7">#REF!</definedName>
    <definedName name="PROD0423_01_2" localSheetId="9">#REF!</definedName>
    <definedName name="PROD0423_01_2" localSheetId="10">#REF!</definedName>
    <definedName name="PROD0423_01_2" localSheetId="1">#REF!</definedName>
    <definedName name="PROD0423_01_2">#REF!</definedName>
    <definedName name="PROD0424_01_1" localSheetId="6">#REF!</definedName>
    <definedName name="PROD0424_01_1" localSheetId="7">#REF!</definedName>
    <definedName name="PROD0424_01_1" localSheetId="9">#REF!</definedName>
    <definedName name="PROD0424_01_1" localSheetId="10">#REF!</definedName>
    <definedName name="PROD0424_01_1" localSheetId="1">#REF!</definedName>
    <definedName name="PROD0424_01_1">#REF!</definedName>
    <definedName name="PROD0424_01_2" localSheetId="6">#REF!</definedName>
    <definedName name="PROD0424_01_2" localSheetId="7">#REF!</definedName>
    <definedName name="PROD0424_01_2" localSheetId="9">#REF!</definedName>
    <definedName name="PROD0424_01_2" localSheetId="10">#REF!</definedName>
    <definedName name="PROD0424_01_2" localSheetId="1">#REF!</definedName>
    <definedName name="PROD0424_01_2">#REF!</definedName>
    <definedName name="PROD0425_01_1" localSheetId="6">#REF!</definedName>
    <definedName name="PROD0425_01_1" localSheetId="7">#REF!</definedName>
    <definedName name="PROD0425_01_1" localSheetId="9">#REF!</definedName>
    <definedName name="PROD0425_01_1" localSheetId="10">#REF!</definedName>
    <definedName name="PROD0425_01_1" localSheetId="1">#REF!</definedName>
    <definedName name="PROD0425_01_1">#REF!</definedName>
    <definedName name="PROD0425_01_2" localSheetId="6">#REF!</definedName>
    <definedName name="PROD0425_01_2" localSheetId="7">#REF!</definedName>
    <definedName name="PROD0425_01_2" localSheetId="9">#REF!</definedName>
    <definedName name="PROD0425_01_2" localSheetId="10">#REF!</definedName>
    <definedName name="PROD0425_01_2" localSheetId="1">#REF!</definedName>
    <definedName name="PROD0425_01_2">#REF!</definedName>
    <definedName name="PROD0426_01_1" localSheetId="6">#REF!</definedName>
    <definedName name="PROD0426_01_1" localSheetId="7">#REF!</definedName>
    <definedName name="PROD0426_01_1" localSheetId="9">#REF!</definedName>
    <definedName name="PROD0426_01_1" localSheetId="10">#REF!</definedName>
    <definedName name="PROD0426_01_1" localSheetId="1">#REF!</definedName>
    <definedName name="PROD0426_01_1">#REF!</definedName>
    <definedName name="PROD0426_01_2" localSheetId="6">#REF!</definedName>
    <definedName name="PROD0426_01_2" localSheetId="7">#REF!</definedName>
    <definedName name="PROD0426_01_2" localSheetId="9">#REF!</definedName>
    <definedName name="PROD0426_01_2" localSheetId="10">#REF!</definedName>
    <definedName name="PROD0426_01_2" localSheetId="1">#REF!</definedName>
    <definedName name="PROD0426_01_2">#REF!</definedName>
    <definedName name="PROD0501_01_1" localSheetId="6">#REF!</definedName>
    <definedName name="PROD0501_01_1" localSheetId="7">#REF!</definedName>
    <definedName name="PROD0501_01_1" localSheetId="9">#REF!</definedName>
    <definedName name="PROD0501_01_1" localSheetId="10">#REF!</definedName>
    <definedName name="PROD0501_01_1" localSheetId="1">#REF!</definedName>
    <definedName name="PROD0501_01_1">#REF!</definedName>
    <definedName name="PROD0501_01_2" localSheetId="6">#REF!</definedName>
    <definedName name="PROD0501_01_2" localSheetId="7">#REF!</definedName>
    <definedName name="PROD0501_01_2" localSheetId="9">#REF!</definedName>
    <definedName name="PROD0501_01_2" localSheetId="10">#REF!</definedName>
    <definedName name="PROD0501_01_2" localSheetId="1">#REF!</definedName>
    <definedName name="PROD0501_01_2">#REF!</definedName>
    <definedName name="PROD0501_01_3" localSheetId="6">#REF!</definedName>
    <definedName name="PROD0501_01_3" localSheetId="7">#REF!</definedName>
    <definedName name="PROD0501_01_3" localSheetId="9">#REF!</definedName>
    <definedName name="PROD0501_01_3" localSheetId="10">#REF!</definedName>
    <definedName name="PROD0501_01_3" localSheetId="1">#REF!</definedName>
    <definedName name="PROD0501_01_3">#REF!</definedName>
    <definedName name="PROD0501_01_4" localSheetId="6">#REF!</definedName>
    <definedName name="PROD0501_01_4" localSheetId="7">#REF!</definedName>
    <definedName name="PROD0501_01_4" localSheetId="9">#REF!</definedName>
    <definedName name="PROD0501_01_4" localSheetId="10">#REF!</definedName>
    <definedName name="PROD0501_01_4" localSheetId="1">#REF!</definedName>
    <definedName name="PROD0501_01_4">#REF!</definedName>
    <definedName name="PROD0501_01_5" localSheetId="6">#REF!</definedName>
    <definedName name="PROD0501_01_5" localSheetId="7">#REF!</definedName>
    <definedName name="PROD0501_01_5" localSheetId="9">#REF!</definedName>
    <definedName name="PROD0501_01_5" localSheetId="10">#REF!</definedName>
    <definedName name="PROD0501_01_5" localSheetId="1">#REF!</definedName>
    <definedName name="PROD0501_01_5">#REF!</definedName>
    <definedName name="PROD0501_02_1" localSheetId="6">#REF!</definedName>
    <definedName name="PROD0501_02_1" localSheetId="7">#REF!</definedName>
    <definedName name="PROD0501_02_1" localSheetId="9">#REF!</definedName>
    <definedName name="PROD0501_02_1" localSheetId="10">#REF!</definedName>
    <definedName name="PROD0501_02_1" localSheetId="1">#REF!</definedName>
    <definedName name="PROD0501_02_1">#REF!</definedName>
    <definedName name="PROD0501_02_2" localSheetId="6">#REF!</definedName>
    <definedName name="PROD0501_02_2" localSheetId="7">#REF!</definedName>
    <definedName name="PROD0501_02_2" localSheetId="9">#REF!</definedName>
    <definedName name="PROD0501_02_2" localSheetId="10">#REF!</definedName>
    <definedName name="PROD0501_02_2" localSheetId="1">#REF!</definedName>
    <definedName name="PROD0501_02_2">#REF!</definedName>
    <definedName name="PROD0501_02_3" localSheetId="6">#REF!</definedName>
    <definedName name="PROD0501_02_3" localSheetId="7">#REF!</definedName>
    <definedName name="PROD0501_02_3" localSheetId="9">#REF!</definedName>
    <definedName name="PROD0501_02_3" localSheetId="10">#REF!</definedName>
    <definedName name="PROD0501_02_3" localSheetId="1">#REF!</definedName>
    <definedName name="PROD0501_02_3">#REF!</definedName>
    <definedName name="PROD0501_02_4" localSheetId="6">#REF!</definedName>
    <definedName name="PROD0501_02_4" localSheetId="7">#REF!</definedName>
    <definedName name="PROD0501_02_4" localSheetId="9">#REF!</definedName>
    <definedName name="PROD0501_02_4" localSheetId="10">#REF!</definedName>
    <definedName name="PROD0501_02_4" localSheetId="1">#REF!</definedName>
    <definedName name="PROD0501_02_4">#REF!</definedName>
    <definedName name="PROD0501_02_5" localSheetId="6">#REF!</definedName>
    <definedName name="PROD0501_02_5" localSheetId="7">#REF!</definedName>
    <definedName name="PROD0501_02_5" localSheetId="9">#REF!</definedName>
    <definedName name="PROD0501_02_5" localSheetId="10">#REF!</definedName>
    <definedName name="PROD0501_02_5" localSheetId="1">#REF!</definedName>
    <definedName name="PROD0501_02_5">#REF!</definedName>
    <definedName name="PROD0501_03_1" localSheetId="6">#REF!</definedName>
    <definedName name="PROD0501_03_1" localSheetId="7">#REF!</definedName>
    <definedName name="PROD0501_03_1" localSheetId="9">#REF!</definedName>
    <definedName name="PROD0501_03_1" localSheetId="10">#REF!</definedName>
    <definedName name="PROD0501_03_1" localSheetId="1">#REF!</definedName>
    <definedName name="PROD0501_03_1">#REF!</definedName>
    <definedName name="PROD0501_03_2" localSheetId="6">#REF!</definedName>
    <definedName name="PROD0501_03_2" localSheetId="7">#REF!</definedName>
    <definedName name="PROD0501_03_2" localSheetId="9">#REF!</definedName>
    <definedName name="PROD0501_03_2" localSheetId="10">#REF!</definedName>
    <definedName name="PROD0501_03_2" localSheetId="1">#REF!</definedName>
    <definedName name="PROD0501_03_2">#REF!</definedName>
    <definedName name="PROD0501_03_3" localSheetId="6">#REF!</definedName>
    <definedName name="PROD0501_03_3" localSheetId="7">#REF!</definedName>
    <definedName name="PROD0501_03_3" localSheetId="9">#REF!</definedName>
    <definedName name="PROD0501_03_3" localSheetId="10">#REF!</definedName>
    <definedName name="PROD0501_03_3" localSheetId="1">#REF!</definedName>
    <definedName name="PROD0501_03_3">#REF!</definedName>
    <definedName name="PROD0501_03_4" localSheetId="6">#REF!</definedName>
    <definedName name="PROD0501_03_4" localSheetId="7">#REF!</definedName>
    <definedName name="PROD0501_03_4" localSheetId="9">#REF!</definedName>
    <definedName name="PROD0501_03_4" localSheetId="10">#REF!</definedName>
    <definedName name="PROD0501_03_4" localSheetId="1">#REF!</definedName>
    <definedName name="PROD0501_03_4">#REF!</definedName>
    <definedName name="PROD0501_03_5" localSheetId="6">#REF!</definedName>
    <definedName name="PROD0501_03_5" localSheetId="7">#REF!</definedName>
    <definedName name="PROD0501_03_5" localSheetId="9">#REF!</definedName>
    <definedName name="PROD0501_03_5" localSheetId="10">#REF!</definedName>
    <definedName name="PROD0501_03_5" localSheetId="1">#REF!</definedName>
    <definedName name="PROD0501_03_5">#REF!</definedName>
    <definedName name="PROD0501_04_1" localSheetId="6">#REF!</definedName>
    <definedName name="PROD0501_04_1" localSheetId="7">#REF!</definedName>
    <definedName name="PROD0501_04_1" localSheetId="9">#REF!</definedName>
    <definedName name="PROD0501_04_1" localSheetId="10">#REF!</definedName>
    <definedName name="PROD0501_04_1" localSheetId="1">#REF!</definedName>
    <definedName name="PROD0501_04_1">#REF!</definedName>
    <definedName name="PROD0501_04_2" localSheetId="6">#REF!</definedName>
    <definedName name="PROD0501_04_2" localSheetId="7">#REF!</definedName>
    <definedName name="PROD0501_04_2" localSheetId="9">#REF!</definedName>
    <definedName name="PROD0501_04_2" localSheetId="10">#REF!</definedName>
    <definedName name="PROD0501_04_2" localSheetId="1">#REF!</definedName>
    <definedName name="PROD0501_04_2">#REF!</definedName>
    <definedName name="PROD0501_04_3" localSheetId="6">#REF!</definedName>
    <definedName name="PROD0501_04_3" localSheetId="7">#REF!</definedName>
    <definedName name="PROD0501_04_3" localSheetId="9">#REF!</definedName>
    <definedName name="PROD0501_04_3" localSheetId="10">#REF!</definedName>
    <definedName name="PROD0501_04_3" localSheetId="1">#REF!</definedName>
    <definedName name="PROD0501_04_3">#REF!</definedName>
    <definedName name="PROD0501_04_4" localSheetId="6">#REF!</definedName>
    <definedName name="PROD0501_04_4" localSheetId="7">#REF!</definedName>
    <definedName name="PROD0501_04_4" localSheetId="9">#REF!</definedName>
    <definedName name="PROD0501_04_4" localSheetId="10">#REF!</definedName>
    <definedName name="PROD0501_04_4" localSheetId="1">#REF!</definedName>
    <definedName name="PROD0501_04_4">#REF!</definedName>
    <definedName name="PROD0501_04_5" localSheetId="6">#REF!</definedName>
    <definedName name="PROD0501_04_5" localSheetId="7">#REF!</definedName>
    <definedName name="PROD0501_04_5" localSheetId="9">#REF!</definedName>
    <definedName name="PROD0501_04_5" localSheetId="10">#REF!</definedName>
    <definedName name="PROD0501_04_5" localSheetId="1">#REF!</definedName>
    <definedName name="PROD0501_04_5">#REF!</definedName>
    <definedName name="PROD0501_05_1" localSheetId="6">#REF!</definedName>
    <definedName name="PROD0501_05_1" localSheetId="7">#REF!</definedName>
    <definedName name="PROD0501_05_1" localSheetId="9">#REF!</definedName>
    <definedName name="PROD0501_05_1" localSheetId="10">#REF!</definedName>
    <definedName name="PROD0501_05_1" localSheetId="1">#REF!</definedName>
    <definedName name="PROD0501_05_1">#REF!</definedName>
    <definedName name="PROD0501_05_2" localSheetId="6">#REF!</definedName>
    <definedName name="PROD0501_05_2" localSheetId="7">#REF!</definedName>
    <definedName name="PROD0501_05_2" localSheetId="9">#REF!</definedName>
    <definedName name="PROD0501_05_2" localSheetId="10">#REF!</definedName>
    <definedName name="PROD0501_05_2" localSheetId="1">#REF!</definedName>
    <definedName name="PROD0501_05_2">#REF!</definedName>
    <definedName name="PROD0501_05_3" localSheetId="6">#REF!</definedName>
    <definedName name="PROD0501_05_3" localSheetId="7">#REF!</definedName>
    <definedName name="PROD0501_05_3" localSheetId="9">#REF!</definedName>
    <definedName name="PROD0501_05_3" localSheetId="10">#REF!</definedName>
    <definedName name="PROD0501_05_3" localSheetId="1">#REF!</definedName>
    <definedName name="PROD0501_05_3">#REF!</definedName>
    <definedName name="PROD0501_05_4" localSheetId="6">#REF!</definedName>
    <definedName name="PROD0501_05_4" localSheetId="7">#REF!</definedName>
    <definedName name="PROD0501_05_4" localSheetId="9">#REF!</definedName>
    <definedName name="PROD0501_05_4" localSheetId="10">#REF!</definedName>
    <definedName name="PROD0501_05_4" localSheetId="1">#REF!</definedName>
    <definedName name="PROD0501_05_4">#REF!</definedName>
    <definedName name="PROD0501_05_5" localSheetId="6">#REF!</definedName>
    <definedName name="PROD0501_05_5" localSheetId="7">#REF!</definedName>
    <definedName name="PROD0501_05_5" localSheetId="9">#REF!</definedName>
    <definedName name="PROD0501_05_5" localSheetId="10">#REF!</definedName>
    <definedName name="PROD0501_05_5" localSheetId="1">#REF!</definedName>
    <definedName name="PROD0501_05_5">#REF!</definedName>
    <definedName name="PROD0501_06_1" localSheetId="6">#REF!</definedName>
    <definedName name="PROD0501_06_1" localSheetId="7">#REF!</definedName>
    <definedName name="PROD0501_06_1" localSheetId="9">#REF!</definedName>
    <definedName name="PROD0501_06_1" localSheetId="10">#REF!</definedName>
    <definedName name="PROD0501_06_1" localSheetId="1">#REF!</definedName>
    <definedName name="PROD0501_06_1">#REF!</definedName>
    <definedName name="PROD0501_06_2" localSheetId="6">#REF!</definedName>
    <definedName name="PROD0501_06_2" localSheetId="7">#REF!</definedName>
    <definedName name="PROD0501_06_2" localSheetId="9">#REF!</definedName>
    <definedName name="PROD0501_06_2" localSheetId="10">#REF!</definedName>
    <definedName name="PROD0501_06_2" localSheetId="1">#REF!</definedName>
    <definedName name="PROD0501_06_2">#REF!</definedName>
    <definedName name="PROD0501_06_3" localSheetId="6">#REF!</definedName>
    <definedName name="PROD0501_06_3" localSheetId="7">#REF!</definedName>
    <definedName name="PROD0501_06_3" localSheetId="9">#REF!</definedName>
    <definedName name="PROD0501_06_3" localSheetId="10">#REF!</definedName>
    <definedName name="PROD0501_06_3" localSheetId="1">#REF!</definedName>
    <definedName name="PROD0501_06_3">#REF!</definedName>
    <definedName name="PROD0501_06_4" localSheetId="6">#REF!</definedName>
    <definedName name="PROD0501_06_4" localSheetId="7">#REF!</definedName>
    <definedName name="PROD0501_06_4" localSheetId="9">#REF!</definedName>
    <definedName name="PROD0501_06_4" localSheetId="10">#REF!</definedName>
    <definedName name="PROD0501_06_4" localSheetId="1">#REF!</definedName>
    <definedName name="PROD0501_06_4">#REF!</definedName>
    <definedName name="PROD0501_06_5" localSheetId="6">#REF!</definedName>
    <definedName name="PROD0501_06_5" localSheetId="7">#REF!</definedName>
    <definedName name="PROD0501_06_5" localSheetId="9">#REF!</definedName>
    <definedName name="PROD0501_06_5" localSheetId="10">#REF!</definedName>
    <definedName name="PROD0501_06_5" localSheetId="1">#REF!</definedName>
    <definedName name="PROD0501_06_5">#REF!</definedName>
    <definedName name="PROD0501_07_1" localSheetId="6">#REF!</definedName>
    <definedName name="PROD0501_07_1" localSheetId="7">#REF!</definedName>
    <definedName name="PROD0501_07_1" localSheetId="9">#REF!</definedName>
    <definedName name="PROD0501_07_1" localSheetId="10">#REF!</definedName>
    <definedName name="PROD0501_07_1" localSheetId="1">#REF!</definedName>
    <definedName name="PROD0501_07_1">#REF!</definedName>
    <definedName name="PROD0501_07_10" localSheetId="6">#REF!</definedName>
    <definedName name="PROD0501_07_10" localSheetId="7">#REF!</definedName>
    <definedName name="PROD0501_07_10" localSheetId="9">#REF!</definedName>
    <definedName name="PROD0501_07_10" localSheetId="10">#REF!</definedName>
    <definedName name="PROD0501_07_10" localSheetId="1">#REF!</definedName>
    <definedName name="PROD0501_07_10">#REF!</definedName>
    <definedName name="PROD0501_07_11" localSheetId="6">#REF!</definedName>
    <definedName name="PROD0501_07_11" localSheetId="7">#REF!</definedName>
    <definedName name="PROD0501_07_11" localSheetId="9">#REF!</definedName>
    <definedName name="PROD0501_07_11" localSheetId="10">#REF!</definedName>
    <definedName name="PROD0501_07_11" localSheetId="1">#REF!</definedName>
    <definedName name="PROD0501_07_11">#REF!</definedName>
    <definedName name="PROD0501_07_12" localSheetId="6">#REF!</definedName>
    <definedName name="PROD0501_07_12" localSheetId="7">#REF!</definedName>
    <definedName name="PROD0501_07_12" localSheetId="9">#REF!</definedName>
    <definedName name="PROD0501_07_12" localSheetId="10">#REF!</definedName>
    <definedName name="PROD0501_07_12" localSheetId="1">#REF!</definedName>
    <definedName name="PROD0501_07_12">#REF!</definedName>
    <definedName name="PROD0501_07_13" localSheetId="6">#REF!</definedName>
    <definedName name="PROD0501_07_13" localSheetId="7">#REF!</definedName>
    <definedName name="PROD0501_07_13" localSheetId="9">#REF!</definedName>
    <definedName name="PROD0501_07_13" localSheetId="10">#REF!</definedName>
    <definedName name="PROD0501_07_13" localSheetId="1">#REF!</definedName>
    <definedName name="PROD0501_07_13">#REF!</definedName>
    <definedName name="PROD0501_07_14" localSheetId="6">#REF!</definedName>
    <definedName name="PROD0501_07_14" localSheetId="7">#REF!</definedName>
    <definedName name="PROD0501_07_14" localSheetId="9">#REF!</definedName>
    <definedName name="PROD0501_07_14" localSheetId="10">#REF!</definedName>
    <definedName name="PROD0501_07_14" localSheetId="1">#REF!</definedName>
    <definedName name="PROD0501_07_14">#REF!</definedName>
    <definedName name="PROD0501_07_15" localSheetId="6">#REF!</definedName>
    <definedName name="PROD0501_07_15" localSheetId="7">#REF!</definedName>
    <definedName name="PROD0501_07_15" localSheetId="9">#REF!</definedName>
    <definedName name="PROD0501_07_15" localSheetId="10">#REF!</definedName>
    <definedName name="PROD0501_07_15" localSheetId="1">#REF!</definedName>
    <definedName name="PROD0501_07_15">#REF!</definedName>
    <definedName name="PROD0501_07_16" localSheetId="6">#REF!</definedName>
    <definedName name="PROD0501_07_16" localSheetId="7">#REF!</definedName>
    <definedName name="PROD0501_07_16" localSheetId="9">#REF!</definedName>
    <definedName name="PROD0501_07_16" localSheetId="10">#REF!</definedName>
    <definedName name="PROD0501_07_16" localSheetId="1">#REF!</definedName>
    <definedName name="PROD0501_07_16">#REF!</definedName>
    <definedName name="PROD0501_07_17" localSheetId="6">#REF!</definedName>
    <definedName name="PROD0501_07_17" localSheetId="7">#REF!</definedName>
    <definedName name="PROD0501_07_17" localSheetId="9">#REF!</definedName>
    <definedName name="PROD0501_07_17" localSheetId="10">#REF!</definedName>
    <definedName name="PROD0501_07_17" localSheetId="1">#REF!</definedName>
    <definedName name="PROD0501_07_17">#REF!</definedName>
    <definedName name="PROD0501_07_18" localSheetId="6">#REF!</definedName>
    <definedName name="PROD0501_07_18" localSheetId="7">#REF!</definedName>
    <definedName name="PROD0501_07_18" localSheetId="9">#REF!</definedName>
    <definedName name="PROD0501_07_18" localSheetId="10">#REF!</definedName>
    <definedName name="PROD0501_07_18" localSheetId="1">#REF!</definedName>
    <definedName name="PROD0501_07_18">#REF!</definedName>
    <definedName name="PROD0501_07_19" localSheetId="6">#REF!</definedName>
    <definedName name="PROD0501_07_19" localSheetId="7">#REF!</definedName>
    <definedName name="PROD0501_07_19" localSheetId="9">#REF!</definedName>
    <definedName name="PROD0501_07_19" localSheetId="10">#REF!</definedName>
    <definedName name="PROD0501_07_19" localSheetId="1">#REF!</definedName>
    <definedName name="PROD0501_07_19">#REF!</definedName>
    <definedName name="PROD0501_07_2" localSheetId="6">#REF!</definedName>
    <definedName name="PROD0501_07_2" localSheetId="7">#REF!</definedName>
    <definedName name="PROD0501_07_2" localSheetId="9">#REF!</definedName>
    <definedName name="PROD0501_07_2" localSheetId="10">#REF!</definedName>
    <definedName name="PROD0501_07_2" localSheetId="1">#REF!</definedName>
    <definedName name="PROD0501_07_2">#REF!</definedName>
    <definedName name="PROD0501_07_20" localSheetId="6">#REF!</definedName>
    <definedName name="PROD0501_07_20" localSheetId="7">#REF!</definedName>
    <definedName name="PROD0501_07_20" localSheetId="9">#REF!</definedName>
    <definedName name="PROD0501_07_20" localSheetId="10">#REF!</definedName>
    <definedName name="PROD0501_07_20" localSheetId="1">#REF!</definedName>
    <definedName name="PROD0501_07_20">#REF!</definedName>
    <definedName name="PROD0501_07_3" localSheetId="6">#REF!</definedName>
    <definedName name="PROD0501_07_3" localSheetId="7">#REF!</definedName>
    <definedName name="PROD0501_07_3" localSheetId="9">#REF!</definedName>
    <definedName name="PROD0501_07_3" localSheetId="10">#REF!</definedName>
    <definedName name="PROD0501_07_3" localSheetId="1">#REF!</definedName>
    <definedName name="PROD0501_07_3">#REF!</definedName>
    <definedName name="PROD0501_07_4" localSheetId="6">#REF!</definedName>
    <definedName name="PROD0501_07_4" localSheetId="7">#REF!</definedName>
    <definedName name="PROD0501_07_4" localSheetId="9">#REF!</definedName>
    <definedName name="PROD0501_07_4" localSheetId="10">#REF!</definedName>
    <definedName name="PROD0501_07_4" localSheetId="1">#REF!</definedName>
    <definedName name="PROD0501_07_4">#REF!</definedName>
    <definedName name="PROD0501_07_5" localSheetId="6">#REF!</definedName>
    <definedName name="PROD0501_07_5" localSheetId="7">#REF!</definedName>
    <definedName name="PROD0501_07_5" localSheetId="9">#REF!</definedName>
    <definedName name="PROD0501_07_5" localSheetId="10">#REF!</definedName>
    <definedName name="PROD0501_07_5" localSheetId="1">#REF!</definedName>
    <definedName name="PROD0501_07_5">#REF!</definedName>
    <definedName name="PROD0501_07_6" localSheetId="6">#REF!</definedName>
    <definedName name="PROD0501_07_6" localSheetId="7">#REF!</definedName>
    <definedName name="PROD0501_07_6" localSheetId="9">#REF!</definedName>
    <definedName name="PROD0501_07_6" localSheetId="10">#REF!</definedName>
    <definedName name="PROD0501_07_6" localSheetId="1">#REF!</definedName>
    <definedName name="PROD0501_07_6">#REF!</definedName>
    <definedName name="PROD0501_07_7" localSheetId="6">#REF!</definedName>
    <definedName name="PROD0501_07_7" localSheetId="7">#REF!</definedName>
    <definedName name="PROD0501_07_7" localSheetId="9">#REF!</definedName>
    <definedName name="PROD0501_07_7" localSheetId="10">#REF!</definedName>
    <definedName name="PROD0501_07_7" localSheetId="1">#REF!</definedName>
    <definedName name="PROD0501_07_7">#REF!</definedName>
    <definedName name="PROD0501_07_8" localSheetId="6">#REF!</definedName>
    <definedName name="PROD0501_07_8" localSheetId="7">#REF!</definedName>
    <definedName name="PROD0501_07_8" localSheetId="9">#REF!</definedName>
    <definedName name="PROD0501_07_8" localSheetId="10">#REF!</definedName>
    <definedName name="PROD0501_07_8" localSheetId="1">#REF!</definedName>
    <definedName name="PROD0501_07_8">#REF!</definedName>
    <definedName name="PROD0501_07_9" localSheetId="6">#REF!</definedName>
    <definedName name="PROD0501_07_9" localSheetId="7">#REF!</definedName>
    <definedName name="PROD0501_07_9" localSheetId="9">#REF!</definedName>
    <definedName name="PROD0501_07_9" localSheetId="10">#REF!</definedName>
    <definedName name="PROD0501_07_9" localSheetId="1">#REF!</definedName>
    <definedName name="PROD0501_07_9">#REF!</definedName>
    <definedName name="PROD0601_01_1" localSheetId="6">#REF!</definedName>
    <definedName name="PROD0601_01_1" localSheetId="7">#REF!</definedName>
    <definedName name="PROD0601_01_1" localSheetId="9">#REF!</definedName>
    <definedName name="PROD0601_01_1" localSheetId="10">#REF!</definedName>
    <definedName name="PROD0601_01_1" localSheetId="1">#REF!</definedName>
    <definedName name="PROD0601_01_1">#REF!</definedName>
    <definedName name="PROD0601_02_1" localSheetId="6">#REF!</definedName>
    <definedName name="PROD0601_02_1" localSheetId="7">#REF!</definedName>
    <definedName name="PROD0601_02_1" localSheetId="9">#REF!</definedName>
    <definedName name="PROD0601_02_1" localSheetId="10">#REF!</definedName>
    <definedName name="PROD0601_02_1" localSheetId="1">#REF!</definedName>
    <definedName name="PROD0601_02_1">#REF!</definedName>
    <definedName name="PROD0601_03_1" localSheetId="6">#REF!</definedName>
    <definedName name="PROD0601_03_1" localSheetId="7">#REF!</definedName>
    <definedName name="PROD0601_03_1" localSheetId="9">#REF!</definedName>
    <definedName name="PROD0601_03_1" localSheetId="10">#REF!</definedName>
    <definedName name="PROD0601_03_1" localSheetId="1">#REF!</definedName>
    <definedName name="PROD0601_03_1">#REF!</definedName>
    <definedName name="PROD0601_03_2" localSheetId="6">#REF!</definedName>
    <definedName name="PROD0601_03_2" localSheetId="7">#REF!</definedName>
    <definedName name="PROD0601_03_2" localSheetId="9">#REF!</definedName>
    <definedName name="PROD0601_03_2" localSheetId="10">#REF!</definedName>
    <definedName name="PROD0601_03_2" localSheetId="1">#REF!</definedName>
    <definedName name="PROD0601_03_2">#REF!</definedName>
    <definedName name="PROD0601_04_1" localSheetId="6">#REF!</definedName>
    <definedName name="PROD0601_04_1" localSheetId="7">#REF!</definedName>
    <definedName name="PROD0601_04_1" localSheetId="9">#REF!</definedName>
    <definedName name="PROD0601_04_1" localSheetId="10">#REF!</definedName>
    <definedName name="PROD0601_04_1" localSheetId="1">#REF!</definedName>
    <definedName name="PROD0601_04_1">#REF!</definedName>
    <definedName name="PROD0601_05_1" localSheetId="6">#REF!</definedName>
    <definedName name="PROD0601_05_1" localSheetId="7">#REF!</definedName>
    <definedName name="PROD0601_05_1" localSheetId="9">#REF!</definedName>
    <definedName name="PROD0601_05_1" localSheetId="10">#REF!</definedName>
    <definedName name="PROD0601_05_1" localSheetId="1">#REF!</definedName>
    <definedName name="PROD0601_05_1">#REF!</definedName>
    <definedName name="PROD0601_06_1" localSheetId="6">#REF!</definedName>
    <definedName name="PROD0601_06_1" localSheetId="7">#REF!</definedName>
    <definedName name="PROD0601_06_1" localSheetId="9">#REF!</definedName>
    <definedName name="PROD0601_06_1" localSheetId="10">#REF!</definedName>
    <definedName name="PROD0601_06_1" localSheetId="1">#REF!</definedName>
    <definedName name="PROD0601_06_1">#REF!</definedName>
    <definedName name="PROD0601_07_1" localSheetId="6">#REF!</definedName>
    <definedName name="PROD0601_07_1" localSheetId="7">#REF!</definedName>
    <definedName name="PROD0601_07_1" localSheetId="9">#REF!</definedName>
    <definedName name="PROD0601_07_1" localSheetId="10">#REF!</definedName>
    <definedName name="PROD0601_07_1" localSheetId="1">#REF!</definedName>
    <definedName name="PROD0601_07_1">#REF!</definedName>
    <definedName name="PROD0601_07_10" localSheetId="6">#REF!</definedName>
    <definedName name="PROD0601_07_10" localSheetId="7">#REF!</definedName>
    <definedName name="PROD0601_07_10" localSheetId="9">#REF!</definedName>
    <definedName name="PROD0601_07_10" localSheetId="10">#REF!</definedName>
    <definedName name="PROD0601_07_10" localSheetId="1">#REF!</definedName>
    <definedName name="PROD0601_07_10">#REF!</definedName>
    <definedName name="PROD0601_07_11" localSheetId="6">#REF!</definedName>
    <definedName name="PROD0601_07_11" localSheetId="7">#REF!</definedName>
    <definedName name="PROD0601_07_11" localSheetId="9">#REF!</definedName>
    <definedName name="PROD0601_07_11" localSheetId="10">#REF!</definedName>
    <definedName name="PROD0601_07_11" localSheetId="1">#REF!</definedName>
    <definedName name="PROD0601_07_11">#REF!</definedName>
    <definedName name="PROD0601_07_2" localSheetId="6">#REF!</definedName>
    <definedName name="PROD0601_07_2" localSheetId="7">#REF!</definedName>
    <definedName name="PROD0601_07_2" localSheetId="9">#REF!</definedName>
    <definedName name="PROD0601_07_2" localSheetId="10">#REF!</definedName>
    <definedName name="PROD0601_07_2" localSheetId="1">#REF!</definedName>
    <definedName name="PROD0601_07_2">#REF!</definedName>
    <definedName name="PROD0601_07_3" localSheetId="6">#REF!</definedName>
    <definedName name="PROD0601_07_3" localSheetId="7">#REF!</definedName>
    <definedName name="PROD0601_07_3" localSheetId="9">#REF!</definedName>
    <definedName name="PROD0601_07_3" localSheetId="10">#REF!</definedName>
    <definedName name="PROD0601_07_3" localSheetId="1">#REF!</definedName>
    <definedName name="PROD0601_07_3">#REF!</definedName>
    <definedName name="PROD0601_07_4" localSheetId="6">#REF!</definedName>
    <definedName name="PROD0601_07_4" localSheetId="7">#REF!</definedName>
    <definedName name="PROD0601_07_4" localSheetId="9">#REF!</definedName>
    <definedName name="PROD0601_07_4" localSheetId="10">#REF!</definedName>
    <definedName name="PROD0601_07_4" localSheetId="1">#REF!</definedName>
    <definedName name="PROD0601_07_4">#REF!</definedName>
    <definedName name="PROD0601_07_5" localSheetId="6">#REF!</definedName>
    <definedName name="PROD0601_07_5" localSheetId="7">#REF!</definedName>
    <definedName name="PROD0601_07_5" localSheetId="9">#REF!</definedName>
    <definedName name="PROD0601_07_5" localSheetId="10">#REF!</definedName>
    <definedName name="PROD0601_07_5" localSheetId="1">#REF!</definedName>
    <definedName name="PROD0601_07_5">#REF!</definedName>
    <definedName name="PROD0601_07_6" localSheetId="6">#REF!</definedName>
    <definedName name="PROD0601_07_6" localSheetId="7">#REF!</definedName>
    <definedName name="PROD0601_07_6" localSheetId="9">#REF!</definedName>
    <definedName name="PROD0601_07_6" localSheetId="10">#REF!</definedName>
    <definedName name="PROD0601_07_6" localSheetId="1">#REF!</definedName>
    <definedName name="PROD0601_07_6">#REF!</definedName>
    <definedName name="PROD0601_07_7" localSheetId="6">#REF!</definedName>
    <definedName name="PROD0601_07_7" localSheetId="7">#REF!</definedName>
    <definedName name="PROD0601_07_7" localSheetId="9">#REF!</definedName>
    <definedName name="PROD0601_07_7" localSheetId="10">#REF!</definedName>
    <definedName name="PROD0601_07_7" localSheetId="1">#REF!</definedName>
    <definedName name="PROD0601_07_7">#REF!</definedName>
    <definedName name="PROD0601_07_8" localSheetId="6">#REF!</definedName>
    <definedName name="PROD0601_07_8" localSheetId="7">#REF!</definedName>
    <definedName name="PROD0601_07_8" localSheetId="9">#REF!</definedName>
    <definedName name="PROD0601_07_8" localSheetId="10">#REF!</definedName>
    <definedName name="PROD0601_07_8" localSheetId="1">#REF!</definedName>
    <definedName name="PROD0601_07_8">#REF!</definedName>
    <definedName name="PROD0601_07_9" localSheetId="6">#REF!</definedName>
    <definedName name="PROD0601_07_9" localSheetId="7">#REF!</definedName>
    <definedName name="PROD0601_07_9" localSheetId="9">#REF!</definedName>
    <definedName name="PROD0601_07_9" localSheetId="10">#REF!</definedName>
    <definedName name="PROD0601_07_9" localSheetId="1">#REF!</definedName>
    <definedName name="PROD0601_07_9">#REF!</definedName>
    <definedName name="PROD0603_01_1" localSheetId="6">#REF!</definedName>
    <definedName name="PROD0603_01_1" localSheetId="7">#REF!</definedName>
    <definedName name="PROD0603_01_1" localSheetId="9">#REF!</definedName>
    <definedName name="PROD0603_01_1" localSheetId="10">#REF!</definedName>
    <definedName name="PROD0603_01_1" localSheetId="1">#REF!</definedName>
    <definedName name="PROD0603_01_1">#REF!</definedName>
    <definedName name="PROD0603_01_2" localSheetId="6">#REF!</definedName>
    <definedName name="PROD0603_01_2" localSheetId="7">#REF!</definedName>
    <definedName name="PROD0603_01_2" localSheetId="9">#REF!</definedName>
    <definedName name="PROD0603_01_2" localSheetId="10">#REF!</definedName>
    <definedName name="PROD0603_01_2" localSheetId="1">#REF!</definedName>
    <definedName name="PROD0603_01_2">#REF!</definedName>
    <definedName name="PROD0603_02_1" localSheetId="6">#REF!</definedName>
    <definedName name="PROD0603_02_1" localSheetId="7">#REF!</definedName>
    <definedName name="PROD0603_02_1" localSheetId="9">#REF!</definedName>
    <definedName name="PROD0603_02_1" localSheetId="10">#REF!</definedName>
    <definedName name="PROD0603_02_1" localSheetId="1">#REF!</definedName>
    <definedName name="PROD0603_02_1">#REF!</definedName>
    <definedName name="PROD0603_02_2" localSheetId="6">#REF!</definedName>
    <definedName name="PROD0603_02_2" localSheetId="7">#REF!</definedName>
    <definedName name="PROD0603_02_2" localSheetId="9">#REF!</definedName>
    <definedName name="PROD0603_02_2" localSheetId="10">#REF!</definedName>
    <definedName name="PROD0603_02_2" localSheetId="1">#REF!</definedName>
    <definedName name="PROD0603_02_2">#REF!</definedName>
    <definedName name="PROD0603_03_1" localSheetId="6">#REF!</definedName>
    <definedName name="PROD0603_03_1" localSheetId="7">#REF!</definedName>
    <definedName name="PROD0603_03_1" localSheetId="9">#REF!</definedName>
    <definedName name="PROD0603_03_1" localSheetId="10">#REF!</definedName>
    <definedName name="PROD0603_03_1" localSheetId="1">#REF!</definedName>
    <definedName name="PROD0603_03_1">#REF!</definedName>
    <definedName name="PROD0603_03_2" localSheetId="6">#REF!</definedName>
    <definedName name="PROD0603_03_2" localSheetId="7">#REF!</definedName>
    <definedName name="PROD0603_03_2" localSheetId="9">#REF!</definedName>
    <definedName name="PROD0603_03_2" localSheetId="10">#REF!</definedName>
    <definedName name="PROD0603_03_2" localSheetId="1">#REF!</definedName>
    <definedName name="PROD0603_03_2">#REF!</definedName>
    <definedName name="PROD0603_04_1" localSheetId="6">#REF!</definedName>
    <definedName name="PROD0603_04_1" localSheetId="7">#REF!</definedName>
    <definedName name="PROD0603_04_1" localSheetId="9">#REF!</definedName>
    <definedName name="PROD0603_04_1" localSheetId="10">#REF!</definedName>
    <definedName name="PROD0603_04_1" localSheetId="1">#REF!</definedName>
    <definedName name="PROD0603_04_1">#REF!</definedName>
    <definedName name="PROD0603_04_2" localSheetId="6">#REF!</definedName>
    <definedName name="PROD0603_04_2" localSheetId="7">#REF!</definedName>
    <definedName name="PROD0603_04_2" localSheetId="9">#REF!</definedName>
    <definedName name="PROD0603_04_2" localSheetId="10">#REF!</definedName>
    <definedName name="PROD0603_04_2" localSheetId="1">#REF!</definedName>
    <definedName name="PROD0603_04_2">#REF!</definedName>
    <definedName name="PROD0603_05_1" localSheetId="6">#REF!</definedName>
    <definedName name="PROD0603_05_1" localSheetId="7">#REF!</definedName>
    <definedName name="PROD0603_05_1" localSheetId="9">#REF!</definedName>
    <definedName name="PROD0603_05_1" localSheetId="10">#REF!</definedName>
    <definedName name="PROD0603_05_1" localSheetId="1">#REF!</definedName>
    <definedName name="PROD0603_05_1">#REF!</definedName>
    <definedName name="PROD0603_05_10" localSheetId="6">#REF!</definedName>
    <definedName name="PROD0603_05_10" localSheetId="7">#REF!</definedName>
    <definedName name="PROD0603_05_10" localSheetId="9">#REF!</definedName>
    <definedName name="PROD0603_05_10" localSheetId="10">#REF!</definedName>
    <definedName name="PROD0603_05_10" localSheetId="1">#REF!</definedName>
    <definedName name="PROD0603_05_10">#REF!</definedName>
    <definedName name="PROD0603_05_11" localSheetId="6">#REF!</definedName>
    <definedName name="PROD0603_05_11" localSheetId="7">#REF!</definedName>
    <definedName name="PROD0603_05_11" localSheetId="9">#REF!</definedName>
    <definedName name="PROD0603_05_11" localSheetId="10">#REF!</definedName>
    <definedName name="PROD0603_05_11" localSheetId="1">#REF!</definedName>
    <definedName name="PROD0603_05_11">#REF!</definedName>
    <definedName name="PROD0603_05_2" localSheetId="6">#REF!</definedName>
    <definedName name="PROD0603_05_2" localSheetId="7">#REF!</definedName>
    <definedName name="PROD0603_05_2" localSheetId="9">#REF!</definedName>
    <definedName name="PROD0603_05_2" localSheetId="10">#REF!</definedName>
    <definedName name="PROD0603_05_2" localSheetId="1">#REF!</definedName>
    <definedName name="PROD0603_05_2">#REF!</definedName>
    <definedName name="PROD0603_05_3" localSheetId="6">#REF!</definedName>
    <definedName name="PROD0603_05_3" localSheetId="7">#REF!</definedName>
    <definedName name="PROD0603_05_3" localSheetId="9">#REF!</definedName>
    <definedName name="PROD0603_05_3" localSheetId="10">#REF!</definedName>
    <definedName name="PROD0603_05_3" localSheetId="1">#REF!</definedName>
    <definedName name="PROD0603_05_3">#REF!</definedName>
    <definedName name="PROD0603_05_4" localSheetId="6">#REF!</definedName>
    <definedName name="PROD0603_05_4" localSheetId="7">#REF!</definedName>
    <definedName name="PROD0603_05_4" localSheetId="9">#REF!</definedName>
    <definedName name="PROD0603_05_4" localSheetId="10">#REF!</definedName>
    <definedName name="PROD0603_05_4" localSheetId="1">#REF!</definedName>
    <definedName name="PROD0603_05_4">#REF!</definedName>
    <definedName name="PROD0603_05_5" localSheetId="6">#REF!</definedName>
    <definedName name="PROD0603_05_5" localSheetId="7">#REF!</definedName>
    <definedName name="PROD0603_05_5" localSheetId="9">#REF!</definedName>
    <definedName name="PROD0603_05_5" localSheetId="10">#REF!</definedName>
    <definedName name="PROD0603_05_5" localSheetId="1">#REF!</definedName>
    <definedName name="PROD0603_05_5">#REF!</definedName>
    <definedName name="PROD0603_05_6" localSheetId="6">#REF!</definedName>
    <definedName name="PROD0603_05_6" localSheetId="7">#REF!</definedName>
    <definedName name="PROD0603_05_6" localSheetId="9">#REF!</definedName>
    <definedName name="PROD0603_05_6" localSheetId="10">#REF!</definedName>
    <definedName name="PROD0603_05_6" localSheetId="1">#REF!</definedName>
    <definedName name="PROD0603_05_6">#REF!</definedName>
    <definedName name="PROD0603_05_7" localSheetId="6">#REF!</definedName>
    <definedName name="PROD0603_05_7" localSheetId="7">#REF!</definedName>
    <definedName name="PROD0603_05_7" localSheetId="9">#REF!</definedName>
    <definedName name="PROD0603_05_7" localSheetId="10">#REF!</definedName>
    <definedName name="PROD0603_05_7" localSheetId="1">#REF!</definedName>
    <definedName name="PROD0603_05_7">#REF!</definedName>
    <definedName name="PROD0603_05_8" localSheetId="6">#REF!</definedName>
    <definedName name="PROD0603_05_8" localSheetId="7">#REF!</definedName>
    <definedName name="PROD0603_05_8" localSheetId="9">#REF!</definedName>
    <definedName name="PROD0603_05_8" localSheetId="10">#REF!</definedName>
    <definedName name="PROD0603_05_8" localSheetId="1">#REF!</definedName>
    <definedName name="PROD0603_05_8">#REF!</definedName>
    <definedName name="PROD0603_05_9" localSheetId="6">#REF!</definedName>
    <definedName name="PROD0603_05_9" localSheetId="7">#REF!</definedName>
    <definedName name="PROD0603_05_9" localSheetId="9">#REF!</definedName>
    <definedName name="PROD0603_05_9" localSheetId="10">#REF!</definedName>
    <definedName name="PROD0603_05_9" localSheetId="1">#REF!</definedName>
    <definedName name="PROD0603_05_9">#REF!</definedName>
    <definedName name="PROD0604_01_1" localSheetId="6">#REF!</definedName>
    <definedName name="PROD0604_01_1" localSheetId="7">#REF!</definedName>
    <definedName name="PROD0604_01_1" localSheetId="9">#REF!</definedName>
    <definedName name="PROD0604_01_1" localSheetId="10">#REF!</definedName>
    <definedName name="PROD0604_01_1" localSheetId="1">#REF!</definedName>
    <definedName name="PROD0604_01_1">#REF!</definedName>
    <definedName name="PROD0604_01_2" localSheetId="6">#REF!</definedName>
    <definedName name="PROD0604_01_2" localSheetId="7">#REF!</definedName>
    <definedName name="PROD0604_01_2" localSheetId="9">#REF!</definedName>
    <definedName name="PROD0604_01_2" localSheetId="10">#REF!</definedName>
    <definedName name="PROD0604_01_2" localSheetId="1">#REF!</definedName>
    <definedName name="PROD0604_01_2">#REF!</definedName>
    <definedName name="PROD0604_01_3" localSheetId="6">#REF!</definedName>
    <definedName name="PROD0604_01_3" localSheetId="7">#REF!</definedName>
    <definedName name="PROD0604_01_3" localSheetId="9">#REF!</definedName>
    <definedName name="PROD0604_01_3" localSheetId="10">#REF!</definedName>
    <definedName name="PROD0604_01_3" localSheetId="1">#REF!</definedName>
    <definedName name="PROD0604_01_3">#REF!</definedName>
    <definedName name="PROD0604_01_4" localSheetId="6">#REF!</definedName>
    <definedName name="PROD0604_01_4" localSheetId="7">#REF!</definedName>
    <definedName name="PROD0604_01_4" localSheetId="9">#REF!</definedName>
    <definedName name="PROD0604_01_4" localSheetId="10">#REF!</definedName>
    <definedName name="PROD0604_01_4" localSheetId="1">#REF!</definedName>
    <definedName name="PROD0604_01_4">#REF!</definedName>
    <definedName name="PROD0605_01_1" localSheetId="6">#REF!</definedName>
    <definedName name="PROD0605_01_1" localSheetId="7">#REF!</definedName>
    <definedName name="PROD0605_01_1" localSheetId="9">#REF!</definedName>
    <definedName name="PROD0605_01_1" localSheetId="10">#REF!</definedName>
    <definedName name="PROD0605_01_1" localSheetId="1">#REF!</definedName>
    <definedName name="PROD0605_01_1">#REF!</definedName>
    <definedName name="PROD0605_01_2" localSheetId="6">#REF!</definedName>
    <definedName name="PROD0605_01_2" localSheetId="7">#REF!</definedName>
    <definedName name="PROD0605_01_2" localSheetId="9">#REF!</definedName>
    <definedName name="PROD0605_01_2" localSheetId="10">#REF!</definedName>
    <definedName name="PROD0605_01_2" localSheetId="1">#REF!</definedName>
    <definedName name="PROD0605_01_2">#REF!</definedName>
    <definedName name="PROD0605_01_3" localSheetId="6">#REF!</definedName>
    <definedName name="PROD0605_01_3" localSheetId="7">#REF!</definedName>
    <definedName name="PROD0605_01_3" localSheetId="9">#REF!</definedName>
    <definedName name="PROD0605_01_3" localSheetId="10">#REF!</definedName>
    <definedName name="PROD0605_01_3" localSheetId="1">#REF!</definedName>
    <definedName name="PROD0605_01_3">#REF!</definedName>
    <definedName name="PROD0605_02_1" localSheetId="6">#REF!</definedName>
    <definedName name="PROD0605_02_1" localSheetId="7">#REF!</definedName>
    <definedName name="PROD0605_02_1" localSheetId="9">#REF!</definedName>
    <definedName name="PROD0605_02_1" localSheetId="10">#REF!</definedName>
    <definedName name="PROD0605_02_1" localSheetId="1">#REF!</definedName>
    <definedName name="PROD0605_02_1">#REF!</definedName>
    <definedName name="PROD0605_02_2" localSheetId="6">#REF!</definedName>
    <definedName name="PROD0605_02_2" localSheetId="7">#REF!</definedName>
    <definedName name="PROD0605_02_2" localSheetId="9">#REF!</definedName>
    <definedName name="PROD0605_02_2" localSheetId="10">#REF!</definedName>
    <definedName name="PROD0605_02_2" localSheetId="1">#REF!</definedName>
    <definedName name="PROD0605_02_2">#REF!</definedName>
    <definedName name="PROD0701_01_1" localSheetId="6">#REF!</definedName>
    <definedName name="PROD0701_01_1" localSheetId="7">#REF!</definedName>
    <definedName name="PROD0701_01_1" localSheetId="9">#REF!</definedName>
    <definedName name="PROD0701_01_1" localSheetId="10">#REF!</definedName>
    <definedName name="PROD0701_01_1" localSheetId="1">#REF!</definedName>
    <definedName name="PROD0701_01_1">#REF!</definedName>
    <definedName name="PROD0701_01_2" localSheetId="6">#REF!</definedName>
    <definedName name="PROD0701_01_2" localSheetId="7">#REF!</definedName>
    <definedName name="PROD0701_01_2" localSheetId="9">#REF!</definedName>
    <definedName name="PROD0701_01_2" localSheetId="10">#REF!</definedName>
    <definedName name="PROD0701_01_2" localSheetId="1">#REF!</definedName>
    <definedName name="PROD0701_01_2">#REF!</definedName>
    <definedName name="PROD0701_01_3" localSheetId="6">#REF!</definedName>
    <definedName name="PROD0701_01_3" localSheetId="7">#REF!</definedName>
    <definedName name="PROD0701_01_3" localSheetId="9">#REF!</definedName>
    <definedName name="PROD0701_01_3" localSheetId="10">#REF!</definedName>
    <definedName name="PROD0701_01_3" localSheetId="1">#REF!</definedName>
    <definedName name="PROD0701_01_3">#REF!</definedName>
    <definedName name="PROD0701_01_4" localSheetId="6">#REF!</definedName>
    <definedName name="PROD0701_01_4" localSheetId="7">#REF!</definedName>
    <definedName name="PROD0701_01_4" localSheetId="9">#REF!</definedName>
    <definedName name="PROD0701_01_4" localSheetId="10">#REF!</definedName>
    <definedName name="PROD0701_01_4" localSheetId="1">#REF!</definedName>
    <definedName name="PROD0701_01_4">#REF!</definedName>
    <definedName name="PROD0701_01_5" localSheetId="6">#REF!</definedName>
    <definedName name="PROD0701_01_5" localSheetId="7">#REF!</definedName>
    <definedName name="PROD0701_01_5" localSheetId="9">#REF!</definedName>
    <definedName name="PROD0701_01_5" localSheetId="10">#REF!</definedName>
    <definedName name="PROD0701_01_5" localSheetId="1">#REF!</definedName>
    <definedName name="PROD0701_01_5">#REF!</definedName>
    <definedName name="PROD0701_01_6" localSheetId="6">#REF!</definedName>
    <definedName name="PROD0701_01_6" localSheetId="7">#REF!</definedName>
    <definedName name="PROD0701_01_6" localSheetId="9">#REF!</definedName>
    <definedName name="PROD0701_01_6" localSheetId="10">#REF!</definedName>
    <definedName name="PROD0701_01_6" localSheetId="1">#REF!</definedName>
    <definedName name="PROD0701_01_6">#REF!</definedName>
    <definedName name="PROD0701_01_7" localSheetId="6">#REF!</definedName>
    <definedName name="PROD0701_01_7" localSheetId="7">#REF!</definedName>
    <definedName name="PROD0701_01_7" localSheetId="9">#REF!</definedName>
    <definedName name="PROD0701_01_7" localSheetId="10">#REF!</definedName>
    <definedName name="PROD0701_01_7" localSheetId="1">#REF!</definedName>
    <definedName name="PROD0701_01_7">#REF!</definedName>
    <definedName name="PROD0701_01_8" localSheetId="6">#REF!</definedName>
    <definedName name="PROD0701_01_8" localSheetId="7">#REF!</definedName>
    <definedName name="PROD0701_01_8" localSheetId="9">#REF!</definedName>
    <definedName name="PROD0701_01_8" localSheetId="10">#REF!</definedName>
    <definedName name="PROD0701_01_8" localSheetId="1">#REF!</definedName>
    <definedName name="PROD0701_01_8">#REF!</definedName>
    <definedName name="PROD0701_01_9" localSheetId="6">#REF!</definedName>
    <definedName name="PROD0701_01_9" localSheetId="7">#REF!</definedName>
    <definedName name="PROD0701_01_9" localSheetId="9">#REF!</definedName>
    <definedName name="PROD0701_01_9" localSheetId="10">#REF!</definedName>
    <definedName name="PROD0701_01_9" localSheetId="1">#REF!</definedName>
    <definedName name="PROD0701_01_9">#REF!</definedName>
    <definedName name="PROD0701_02_1" localSheetId="6">#REF!</definedName>
    <definedName name="PROD0701_02_1" localSheetId="7">#REF!</definedName>
    <definedName name="PROD0701_02_1" localSheetId="9">#REF!</definedName>
    <definedName name="PROD0701_02_1" localSheetId="10">#REF!</definedName>
    <definedName name="PROD0701_02_1" localSheetId="1">#REF!</definedName>
    <definedName name="PROD0701_02_1">#REF!</definedName>
    <definedName name="PROD0701_03_1" localSheetId="6">#REF!</definedName>
    <definedName name="PROD0701_03_1" localSheetId="7">#REF!</definedName>
    <definedName name="PROD0701_03_1" localSheetId="9">#REF!</definedName>
    <definedName name="PROD0701_03_1" localSheetId="10">#REF!</definedName>
    <definedName name="PROD0701_03_1" localSheetId="1">#REF!</definedName>
    <definedName name="PROD0701_03_1">#REF!</definedName>
    <definedName name="PROD0701_03_2" localSheetId="6">#REF!</definedName>
    <definedName name="PROD0701_03_2" localSheetId="7">#REF!</definedName>
    <definedName name="PROD0701_03_2" localSheetId="9">#REF!</definedName>
    <definedName name="PROD0701_03_2" localSheetId="10">#REF!</definedName>
    <definedName name="PROD0701_03_2" localSheetId="1">#REF!</definedName>
    <definedName name="PROD0701_03_2">#REF!</definedName>
    <definedName name="PROD0701_03_3" localSheetId="6">#REF!</definedName>
    <definedName name="PROD0701_03_3" localSheetId="7">#REF!</definedName>
    <definedName name="PROD0701_03_3" localSheetId="9">#REF!</definedName>
    <definedName name="PROD0701_03_3" localSheetId="10">#REF!</definedName>
    <definedName name="PROD0701_03_3" localSheetId="1">#REF!</definedName>
    <definedName name="PROD0701_03_3">#REF!</definedName>
    <definedName name="PROD0701_03_4" localSheetId="6">#REF!</definedName>
    <definedName name="PROD0701_03_4" localSheetId="7">#REF!</definedName>
    <definedName name="PROD0701_03_4" localSheetId="9">#REF!</definedName>
    <definedName name="PROD0701_03_4" localSheetId="10">#REF!</definedName>
    <definedName name="PROD0701_03_4" localSheetId="1">#REF!</definedName>
    <definedName name="PROD0701_03_4">#REF!</definedName>
    <definedName name="PROD0702_01_1" localSheetId="6">#REF!</definedName>
    <definedName name="PROD0702_01_1" localSheetId="7">#REF!</definedName>
    <definedName name="PROD0702_01_1" localSheetId="9">#REF!</definedName>
    <definedName name="PROD0702_01_1" localSheetId="10">#REF!</definedName>
    <definedName name="PROD0702_01_1" localSheetId="1">#REF!</definedName>
    <definedName name="PROD0702_01_1">#REF!</definedName>
    <definedName name="PROD0702_01_2" localSheetId="6">#REF!</definedName>
    <definedName name="PROD0702_01_2" localSheetId="7">#REF!</definedName>
    <definedName name="PROD0702_01_2" localSheetId="9">#REF!</definedName>
    <definedName name="PROD0702_01_2" localSheetId="10">#REF!</definedName>
    <definedName name="PROD0702_01_2" localSheetId="1">#REF!</definedName>
    <definedName name="PROD0702_01_2">#REF!</definedName>
    <definedName name="PROD0702_01_3" localSheetId="6">#REF!</definedName>
    <definedName name="PROD0702_01_3" localSheetId="7">#REF!</definedName>
    <definedName name="PROD0702_01_3" localSheetId="9">#REF!</definedName>
    <definedName name="PROD0702_01_3" localSheetId="10">#REF!</definedName>
    <definedName name="PROD0702_01_3" localSheetId="1">#REF!</definedName>
    <definedName name="PROD0702_01_3">#REF!</definedName>
    <definedName name="PROD0702_01_4" localSheetId="6">#REF!</definedName>
    <definedName name="PROD0702_01_4" localSheetId="7">#REF!</definedName>
    <definedName name="PROD0702_01_4" localSheetId="9">#REF!</definedName>
    <definedName name="PROD0702_01_4" localSheetId="10">#REF!</definedName>
    <definedName name="PROD0702_01_4" localSheetId="1">#REF!</definedName>
    <definedName name="PROD0702_01_4">#REF!</definedName>
    <definedName name="PROD0702_02_1" localSheetId="6">#REF!</definedName>
    <definedName name="PROD0702_02_1" localSheetId="7">#REF!</definedName>
    <definedName name="PROD0702_02_1" localSheetId="9">#REF!</definedName>
    <definedName name="PROD0702_02_1" localSheetId="10">#REF!</definedName>
    <definedName name="PROD0702_02_1" localSheetId="1">#REF!</definedName>
    <definedName name="PROD0702_02_1">#REF!</definedName>
    <definedName name="PROD0702_02_10" localSheetId="6">#REF!</definedName>
    <definedName name="PROD0702_02_10" localSheetId="7">#REF!</definedName>
    <definedName name="PROD0702_02_10" localSheetId="9">#REF!</definedName>
    <definedName name="PROD0702_02_10" localSheetId="10">#REF!</definedName>
    <definedName name="PROD0702_02_10" localSheetId="1">#REF!</definedName>
    <definedName name="PROD0702_02_10">#REF!</definedName>
    <definedName name="PROD0702_02_11" localSheetId="6">#REF!</definedName>
    <definedName name="PROD0702_02_11" localSheetId="7">#REF!</definedName>
    <definedName name="PROD0702_02_11" localSheetId="9">#REF!</definedName>
    <definedName name="PROD0702_02_11" localSheetId="10">#REF!</definedName>
    <definedName name="PROD0702_02_11" localSheetId="1">#REF!</definedName>
    <definedName name="PROD0702_02_11">#REF!</definedName>
    <definedName name="PROD0702_02_12" localSheetId="6">#REF!</definedName>
    <definedName name="PROD0702_02_12" localSheetId="7">#REF!</definedName>
    <definedName name="PROD0702_02_12" localSheetId="9">#REF!</definedName>
    <definedName name="PROD0702_02_12" localSheetId="10">#REF!</definedName>
    <definedName name="PROD0702_02_12" localSheetId="1">#REF!</definedName>
    <definedName name="PROD0702_02_12">#REF!</definedName>
    <definedName name="PROD0702_02_2" localSheetId="6">#REF!</definedName>
    <definedName name="PROD0702_02_2" localSheetId="7">#REF!</definedName>
    <definedName name="PROD0702_02_2" localSheetId="9">#REF!</definedName>
    <definedName name="PROD0702_02_2" localSheetId="10">#REF!</definedName>
    <definedName name="PROD0702_02_2" localSheetId="1">#REF!</definedName>
    <definedName name="PROD0702_02_2">#REF!</definedName>
    <definedName name="PROD0702_02_3" localSheetId="6">#REF!</definedName>
    <definedName name="PROD0702_02_3" localSheetId="7">#REF!</definedName>
    <definedName name="PROD0702_02_3" localSheetId="9">#REF!</definedName>
    <definedName name="PROD0702_02_3" localSheetId="10">#REF!</definedName>
    <definedName name="PROD0702_02_3" localSheetId="1">#REF!</definedName>
    <definedName name="PROD0702_02_3">#REF!</definedName>
    <definedName name="PROD0702_02_4" localSheetId="6">#REF!</definedName>
    <definedName name="PROD0702_02_4" localSheetId="7">#REF!</definedName>
    <definedName name="PROD0702_02_4" localSheetId="9">#REF!</definedName>
    <definedName name="PROD0702_02_4" localSheetId="10">#REF!</definedName>
    <definedName name="PROD0702_02_4" localSheetId="1">#REF!</definedName>
    <definedName name="PROD0702_02_4">#REF!</definedName>
    <definedName name="PROD0702_02_5" localSheetId="6">#REF!</definedName>
    <definedName name="PROD0702_02_5" localSheetId="7">#REF!</definedName>
    <definedName name="PROD0702_02_5" localSheetId="9">#REF!</definedName>
    <definedName name="PROD0702_02_5" localSheetId="10">#REF!</definedName>
    <definedName name="PROD0702_02_5" localSheetId="1">#REF!</definedName>
    <definedName name="PROD0702_02_5">#REF!</definedName>
    <definedName name="PROD0702_02_6" localSheetId="6">#REF!</definedName>
    <definedName name="PROD0702_02_6" localSheetId="7">#REF!</definedName>
    <definedName name="PROD0702_02_6" localSheetId="9">#REF!</definedName>
    <definedName name="PROD0702_02_6" localSheetId="10">#REF!</definedName>
    <definedName name="PROD0702_02_6" localSheetId="1">#REF!</definedName>
    <definedName name="PROD0702_02_6">#REF!</definedName>
    <definedName name="PROD0702_02_7" localSheetId="6">#REF!</definedName>
    <definedName name="PROD0702_02_7" localSheetId="7">#REF!</definedName>
    <definedName name="PROD0702_02_7" localSheetId="9">#REF!</definedName>
    <definedName name="PROD0702_02_7" localSheetId="10">#REF!</definedName>
    <definedName name="PROD0702_02_7" localSheetId="1">#REF!</definedName>
    <definedName name="PROD0702_02_7">#REF!</definedName>
    <definedName name="PROD0702_02_8" localSheetId="6">#REF!</definedName>
    <definedName name="PROD0702_02_8" localSheetId="7">#REF!</definedName>
    <definedName name="PROD0702_02_8" localSheetId="9">#REF!</definedName>
    <definedName name="PROD0702_02_8" localSheetId="10">#REF!</definedName>
    <definedName name="PROD0702_02_8" localSheetId="1">#REF!</definedName>
    <definedName name="PROD0702_02_8">#REF!</definedName>
    <definedName name="PROD0702_02_9" localSheetId="6">#REF!</definedName>
    <definedName name="PROD0702_02_9" localSheetId="7">#REF!</definedName>
    <definedName name="PROD0702_02_9" localSheetId="9">#REF!</definedName>
    <definedName name="PROD0702_02_9" localSheetId="10">#REF!</definedName>
    <definedName name="PROD0702_02_9" localSheetId="1">#REF!</definedName>
    <definedName name="PROD0702_02_9">#REF!</definedName>
    <definedName name="PROD0703_01_1" localSheetId="6">#REF!</definedName>
    <definedName name="PROD0703_01_1" localSheetId="7">#REF!</definedName>
    <definedName name="PROD0703_01_1" localSheetId="9">#REF!</definedName>
    <definedName name="PROD0703_01_1" localSheetId="10">#REF!</definedName>
    <definedName name="PROD0703_01_1" localSheetId="1">#REF!</definedName>
    <definedName name="PROD0703_01_1">#REF!</definedName>
    <definedName name="PROD0703_01_2" localSheetId="6">#REF!</definedName>
    <definedName name="PROD0703_01_2" localSheetId="7">#REF!</definedName>
    <definedName name="PROD0703_01_2" localSheetId="9">#REF!</definedName>
    <definedName name="PROD0703_01_2" localSheetId="10">#REF!</definedName>
    <definedName name="PROD0703_01_2" localSheetId="1">#REF!</definedName>
    <definedName name="PROD0703_01_2">#REF!</definedName>
    <definedName name="PROD0703_01_3" localSheetId="6">#REF!</definedName>
    <definedName name="PROD0703_01_3" localSheetId="7">#REF!</definedName>
    <definedName name="PROD0703_01_3" localSheetId="9">#REF!</definedName>
    <definedName name="PROD0703_01_3" localSheetId="10">#REF!</definedName>
    <definedName name="PROD0703_01_3" localSheetId="1">#REF!</definedName>
    <definedName name="PROD0703_01_3">#REF!</definedName>
    <definedName name="PROD0704_01_1" localSheetId="6">#REF!</definedName>
    <definedName name="PROD0704_01_1" localSheetId="7">#REF!</definedName>
    <definedName name="PROD0704_01_1" localSheetId="9">#REF!</definedName>
    <definedName name="PROD0704_01_1" localSheetId="10">#REF!</definedName>
    <definedName name="PROD0704_01_1" localSheetId="1">#REF!</definedName>
    <definedName name="PROD0704_01_1">#REF!</definedName>
    <definedName name="PROD0704_01_2" localSheetId="6">#REF!</definedName>
    <definedName name="PROD0704_01_2" localSheetId="7">#REF!</definedName>
    <definedName name="PROD0704_01_2" localSheetId="9">#REF!</definedName>
    <definedName name="PROD0704_01_2" localSheetId="10">#REF!</definedName>
    <definedName name="PROD0704_01_2" localSheetId="1">#REF!</definedName>
    <definedName name="PROD0704_01_2">#REF!</definedName>
    <definedName name="PROD0704_01_3" localSheetId="6">#REF!</definedName>
    <definedName name="PROD0704_01_3" localSheetId="7">#REF!</definedName>
    <definedName name="PROD0704_01_3" localSheetId="9">#REF!</definedName>
    <definedName name="PROD0704_01_3" localSheetId="10">#REF!</definedName>
    <definedName name="PROD0704_01_3" localSheetId="1">#REF!</definedName>
    <definedName name="PROD0704_01_3">#REF!</definedName>
    <definedName name="PROD0705_01_1" localSheetId="6">#REF!</definedName>
    <definedName name="PROD0705_01_1" localSheetId="7">#REF!</definedName>
    <definedName name="PROD0705_01_1" localSheetId="9">#REF!</definedName>
    <definedName name="PROD0705_01_1" localSheetId="10">#REF!</definedName>
    <definedName name="PROD0705_01_1" localSheetId="1">#REF!</definedName>
    <definedName name="PROD0705_01_1">#REF!</definedName>
    <definedName name="PROD0705_01_2" localSheetId="6">#REF!</definedName>
    <definedName name="PROD0705_01_2" localSheetId="7">#REF!</definedName>
    <definedName name="PROD0705_01_2" localSheetId="9">#REF!</definedName>
    <definedName name="PROD0705_01_2" localSheetId="10">#REF!</definedName>
    <definedName name="PROD0705_01_2" localSheetId="1">#REF!</definedName>
    <definedName name="PROD0705_01_2">#REF!</definedName>
    <definedName name="PROD0801_01_1" localSheetId="6">#REF!</definedName>
    <definedName name="PROD0801_01_1" localSheetId="7">#REF!</definedName>
    <definedName name="PROD0801_01_1" localSheetId="9">#REF!</definedName>
    <definedName name="PROD0801_01_1" localSheetId="10">#REF!</definedName>
    <definedName name="PROD0801_01_1" localSheetId="1">#REF!</definedName>
    <definedName name="PROD0801_01_1">#REF!</definedName>
    <definedName name="PROD0801_01_2" localSheetId="6">#REF!</definedName>
    <definedName name="PROD0801_01_2" localSheetId="7">#REF!</definedName>
    <definedName name="PROD0801_01_2" localSheetId="9">#REF!</definedName>
    <definedName name="PROD0801_01_2" localSheetId="10">#REF!</definedName>
    <definedName name="PROD0801_01_2" localSheetId="1">#REF!</definedName>
    <definedName name="PROD0801_01_2">#REF!</definedName>
    <definedName name="PROD0801_02_1" localSheetId="6">#REF!</definedName>
    <definedName name="PROD0801_02_1" localSheetId="7">#REF!</definedName>
    <definedName name="PROD0801_02_1" localSheetId="9">#REF!</definedName>
    <definedName name="PROD0801_02_1" localSheetId="10">#REF!</definedName>
    <definedName name="PROD0801_02_1" localSheetId="1">#REF!</definedName>
    <definedName name="PROD0801_02_1">#REF!</definedName>
    <definedName name="PROD0801_03_1" localSheetId="6">#REF!</definedName>
    <definedName name="PROD0801_03_1" localSheetId="7">#REF!</definedName>
    <definedName name="PROD0801_03_1" localSheetId="9">#REF!</definedName>
    <definedName name="PROD0801_03_1" localSheetId="10">#REF!</definedName>
    <definedName name="PROD0801_03_1" localSheetId="1">#REF!</definedName>
    <definedName name="PROD0801_03_1">#REF!</definedName>
    <definedName name="PROD0801_03_10" localSheetId="6">#REF!</definedName>
    <definedName name="PROD0801_03_10" localSheetId="7">#REF!</definedName>
    <definedName name="PROD0801_03_10" localSheetId="9">#REF!</definedName>
    <definedName name="PROD0801_03_10" localSheetId="10">#REF!</definedName>
    <definedName name="PROD0801_03_10" localSheetId="1">#REF!</definedName>
    <definedName name="PROD0801_03_10">#REF!</definedName>
    <definedName name="PROD0801_03_11" localSheetId="6">#REF!</definedName>
    <definedName name="PROD0801_03_11" localSheetId="7">#REF!</definedName>
    <definedName name="PROD0801_03_11" localSheetId="9">#REF!</definedName>
    <definedName name="PROD0801_03_11" localSheetId="10">#REF!</definedName>
    <definedName name="PROD0801_03_11" localSheetId="1">#REF!</definedName>
    <definedName name="PROD0801_03_11">#REF!</definedName>
    <definedName name="PROD0801_03_12" localSheetId="6">#REF!</definedName>
    <definedName name="PROD0801_03_12" localSheetId="7">#REF!</definedName>
    <definedName name="PROD0801_03_12" localSheetId="9">#REF!</definedName>
    <definedName name="PROD0801_03_12" localSheetId="10">#REF!</definedName>
    <definedName name="PROD0801_03_12" localSheetId="1">#REF!</definedName>
    <definedName name="PROD0801_03_12">#REF!</definedName>
    <definedName name="PROD0801_03_13" localSheetId="6">#REF!</definedName>
    <definedName name="PROD0801_03_13" localSheetId="7">#REF!</definedName>
    <definedName name="PROD0801_03_13" localSheetId="9">#REF!</definedName>
    <definedName name="PROD0801_03_13" localSheetId="10">#REF!</definedName>
    <definedName name="PROD0801_03_13" localSheetId="1">#REF!</definedName>
    <definedName name="PROD0801_03_13">#REF!</definedName>
    <definedName name="PROD0801_03_14" localSheetId="6">#REF!</definedName>
    <definedName name="PROD0801_03_14" localSheetId="7">#REF!</definedName>
    <definedName name="PROD0801_03_14" localSheetId="9">#REF!</definedName>
    <definedName name="PROD0801_03_14" localSheetId="10">#REF!</definedName>
    <definedName name="PROD0801_03_14" localSheetId="1">#REF!</definedName>
    <definedName name="PROD0801_03_14">#REF!</definedName>
    <definedName name="PROD0801_03_15" localSheetId="6">#REF!</definedName>
    <definedName name="PROD0801_03_15" localSheetId="7">#REF!</definedName>
    <definedName name="PROD0801_03_15" localSheetId="9">#REF!</definedName>
    <definedName name="PROD0801_03_15" localSheetId="10">#REF!</definedName>
    <definedName name="PROD0801_03_15" localSheetId="1">#REF!</definedName>
    <definedName name="PROD0801_03_15">#REF!</definedName>
    <definedName name="PROD0801_03_16" localSheetId="6">#REF!</definedName>
    <definedName name="PROD0801_03_16" localSheetId="7">#REF!</definedName>
    <definedName name="PROD0801_03_16" localSheetId="9">#REF!</definedName>
    <definedName name="PROD0801_03_16" localSheetId="10">#REF!</definedName>
    <definedName name="PROD0801_03_16" localSheetId="1">#REF!</definedName>
    <definedName name="PROD0801_03_16">#REF!</definedName>
    <definedName name="PROD0801_03_17" localSheetId="6">#REF!</definedName>
    <definedName name="PROD0801_03_17" localSheetId="7">#REF!</definedName>
    <definedName name="PROD0801_03_17" localSheetId="9">#REF!</definedName>
    <definedName name="PROD0801_03_17" localSheetId="10">#REF!</definedName>
    <definedName name="PROD0801_03_17" localSheetId="1">#REF!</definedName>
    <definedName name="PROD0801_03_17">#REF!</definedName>
    <definedName name="PROD0801_03_18" localSheetId="6">#REF!</definedName>
    <definedName name="PROD0801_03_18" localSheetId="7">#REF!</definedName>
    <definedName name="PROD0801_03_18" localSheetId="9">#REF!</definedName>
    <definedName name="PROD0801_03_18" localSheetId="10">#REF!</definedName>
    <definedName name="PROD0801_03_18" localSheetId="1">#REF!</definedName>
    <definedName name="PROD0801_03_18">#REF!</definedName>
    <definedName name="PROD0801_03_19" localSheetId="6">#REF!</definedName>
    <definedName name="PROD0801_03_19" localSheetId="7">#REF!</definedName>
    <definedName name="PROD0801_03_19" localSheetId="9">#REF!</definedName>
    <definedName name="PROD0801_03_19" localSheetId="10">#REF!</definedName>
    <definedName name="PROD0801_03_19" localSheetId="1">#REF!</definedName>
    <definedName name="PROD0801_03_19">#REF!</definedName>
    <definedName name="PROD0801_03_2" localSheetId="6">#REF!</definedName>
    <definedName name="PROD0801_03_2" localSheetId="7">#REF!</definedName>
    <definedName name="PROD0801_03_2" localSheetId="9">#REF!</definedName>
    <definedName name="PROD0801_03_2" localSheetId="10">#REF!</definedName>
    <definedName name="PROD0801_03_2" localSheetId="1">#REF!</definedName>
    <definedName name="PROD0801_03_2">#REF!</definedName>
    <definedName name="PROD0801_03_20" localSheetId="6">#REF!</definedName>
    <definedName name="PROD0801_03_20" localSheetId="7">#REF!</definedName>
    <definedName name="PROD0801_03_20" localSheetId="9">#REF!</definedName>
    <definedName name="PROD0801_03_20" localSheetId="10">#REF!</definedName>
    <definedName name="PROD0801_03_20" localSheetId="1">#REF!</definedName>
    <definedName name="PROD0801_03_20">#REF!</definedName>
    <definedName name="PROD0801_03_21" localSheetId="6">#REF!</definedName>
    <definedName name="PROD0801_03_21" localSheetId="7">#REF!</definedName>
    <definedName name="PROD0801_03_21" localSheetId="9">#REF!</definedName>
    <definedName name="PROD0801_03_21" localSheetId="10">#REF!</definedName>
    <definedName name="PROD0801_03_21" localSheetId="1">#REF!</definedName>
    <definedName name="PROD0801_03_21">#REF!</definedName>
    <definedName name="PROD0801_03_22" localSheetId="6">#REF!</definedName>
    <definedName name="PROD0801_03_22" localSheetId="7">#REF!</definedName>
    <definedName name="PROD0801_03_22" localSheetId="9">#REF!</definedName>
    <definedName name="PROD0801_03_22" localSheetId="10">#REF!</definedName>
    <definedName name="PROD0801_03_22" localSheetId="1">#REF!</definedName>
    <definedName name="PROD0801_03_22">#REF!</definedName>
    <definedName name="PROD0801_03_23" localSheetId="6">#REF!</definedName>
    <definedName name="PROD0801_03_23" localSheetId="7">#REF!</definedName>
    <definedName name="PROD0801_03_23" localSheetId="9">#REF!</definedName>
    <definedName name="PROD0801_03_23" localSheetId="10">#REF!</definedName>
    <definedName name="PROD0801_03_23" localSheetId="1">#REF!</definedName>
    <definedName name="PROD0801_03_23">#REF!</definedName>
    <definedName name="PROD0801_03_3" localSheetId="6">#REF!</definedName>
    <definedName name="PROD0801_03_3" localSheetId="7">#REF!</definedName>
    <definedName name="PROD0801_03_3" localSheetId="9">#REF!</definedName>
    <definedName name="PROD0801_03_3" localSheetId="10">#REF!</definedName>
    <definedName name="PROD0801_03_3" localSheetId="1">#REF!</definedName>
    <definedName name="PROD0801_03_3">#REF!</definedName>
    <definedName name="PROD0801_03_4" localSheetId="6">#REF!</definedName>
    <definedName name="PROD0801_03_4" localSheetId="7">#REF!</definedName>
    <definedName name="PROD0801_03_4" localSheetId="9">#REF!</definedName>
    <definedName name="PROD0801_03_4" localSheetId="10">#REF!</definedName>
    <definedName name="PROD0801_03_4" localSheetId="1">#REF!</definedName>
    <definedName name="PROD0801_03_4">#REF!</definedName>
    <definedName name="PROD0801_03_5" localSheetId="6">#REF!</definedName>
    <definedName name="PROD0801_03_5" localSheetId="7">#REF!</definedName>
    <definedName name="PROD0801_03_5" localSheetId="9">#REF!</definedName>
    <definedName name="PROD0801_03_5" localSheetId="10">#REF!</definedName>
    <definedName name="PROD0801_03_5" localSheetId="1">#REF!</definedName>
    <definedName name="PROD0801_03_5">#REF!</definedName>
    <definedName name="PROD0801_03_6" localSheetId="6">#REF!</definedName>
    <definedName name="PROD0801_03_6" localSheetId="7">#REF!</definedName>
    <definedName name="PROD0801_03_6" localSheetId="9">#REF!</definedName>
    <definedName name="PROD0801_03_6" localSheetId="10">#REF!</definedName>
    <definedName name="PROD0801_03_6" localSheetId="1">#REF!</definedName>
    <definedName name="PROD0801_03_6">#REF!</definedName>
    <definedName name="PROD0801_03_7" localSheetId="6">#REF!</definedName>
    <definedName name="PROD0801_03_7" localSheetId="7">#REF!</definedName>
    <definedName name="PROD0801_03_7" localSheetId="9">#REF!</definedName>
    <definedName name="PROD0801_03_7" localSheetId="10">#REF!</definedName>
    <definedName name="PROD0801_03_7" localSheetId="1">#REF!</definedName>
    <definedName name="PROD0801_03_7">#REF!</definedName>
    <definedName name="PROD0801_03_8" localSheetId="6">#REF!</definedName>
    <definedName name="PROD0801_03_8" localSheetId="7">#REF!</definedName>
    <definedName name="PROD0801_03_8" localSheetId="9">#REF!</definedName>
    <definedName name="PROD0801_03_8" localSheetId="10">#REF!</definedName>
    <definedName name="PROD0801_03_8" localSheetId="1">#REF!</definedName>
    <definedName name="PROD0801_03_8">#REF!</definedName>
    <definedName name="PROD0801_03_9" localSheetId="6">#REF!</definedName>
    <definedName name="PROD0801_03_9" localSheetId="7">#REF!</definedName>
    <definedName name="PROD0801_03_9" localSheetId="9">#REF!</definedName>
    <definedName name="PROD0801_03_9" localSheetId="10">#REF!</definedName>
    <definedName name="PROD0801_03_9" localSheetId="1">#REF!</definedName>
    <definedName name="PROD0801_03_9">#REF!</definedName>
    <definedName name="PROD0901_01_1" localSheetId="6">#REF!</definedName>
    <definedName name="PROD0901_01_1" localSheetId="7">#REF!</definedName>
    <definedName name="PROD0901_01_1" localSheetId="9">#REF!</definedName>
    <definedName name="PROD0901_01_1" localSheetId="10">#REF!</definedName>
    <definedName name="PROD0901_01_1" localSheetId="1">#REF!</definedName>
    <definedName name="PROD0901_01_1">#REF!</definedName>
    <definedName name="PROD0901_01_2" localSheetId="6">#REF!</definedName>
    <definedName name="PROD0901_01_2" localSheetId="7">#REF!</definedName>
    <definedName name="PROD0901_01_2" localSheetId="9">#REF!</definedName>
    <definedName name="PROD0901_01_2" localSheetId="10">#REF!</definedName>
    <definedName name="PROD0901_01_2" localSheetId="1">#REF!</definedName>
    <definedName name="PROD0901_01_2">#REF!</definedName>
    <definedName name="PROD0901_02_1" localSheetId="6">#REF!</definedName>
    <definedName name="PROD0901_02_1" localSheetId="7">#REF!</definedName>
    <definedName name="PROD0901_02_1" localSheetId="9">#REF!</definedName>
    <definedName name="PROD0901_02_1" localSheetId="10">#REF!</definedName>
    <definedName name="PROD0901_02_1" localSheetId="1">#REF!</definedName>
    <definedName name="PROD0901_02_1">#REF!</definedName>
    <definedName name="PROD0901_03_1" localSheetId="6">#REF!</definedName>
    <definedName name="PROD0901_03_1" localSheetId="7">#REF!</definedName>
    <definedName name="PROD0901_03_1" localSheetId="9">#REF!</definedName>
    <definedName name="PROD0901_03_1" localSheetId="10">#REF!</definedName>
    <definedName name="PROD0901_03_1" localSheetId="1">#REF!</definedName>
    <definedName name="PROD0901_03_1">#REF!</definedName>
    <definedName name="PROD0901_03_10" localSheetId="6">#REF!</definedName>
    <definedName name="PROD0901_03_10" localSheetId="7">#REF!</definedName>
    <definedName name="PROD0901_03_10" localSheetId="9">#REF!</definedName>
    <definedName name="PROD0901_03_10" localSheetId="10">#REF!</definedName>
    <definedName name="PROD0901_03_10" localSheetId="1">#REF!</definedName>
    <definedName name="PROD0901_03_10">#REF!</definedName>
    <definedName name="PROD0901_03_11" localSheetId="6">#REF!</definedName>
    <definedName name="PROD0901_03_11" localSheetId="7">#REF!</definedName>
    <definedName name="PROD0901_03_11" localSheetId="9">#REF!</definedName>
    <definedName name="PROD0901_03_11" localSheetId="10">#REF!</definedName>
    <definedName name="PROD0901_03_11" localSheetId="1">#REF!</definedName>
    <definedName name="PROD0901_03_11">#REF!</definedName>
    <definedName name="PROD0901_03_12" localSheetId="6">#REF!</definedName>
    <definedName name="PROD0901_03_12" localSheetId="7">#REF!</definedName>
    <definedName name="PROD0901_03_12" localSheetId="9">#REF!</definedName>
    <definedName name="PROD0901_03_12" localSheetId="10">#REF!</definedName>
    <definedName name="PROD0901_03_12" localSheetId="1">#REF!</definedName>
    <definedName name="PROD0901_03_12">#REF!</definedName>
    <definedName name="PROD0901_03_13" localSheetId="6">#REF!</definedName>
    <definedName name="PROD0901_03_13" localSheetId="7">#REF!</definedName>
    <definedName name="PROD0901_03_13" localSheetId="9">#REF!</definedName>
    <definedName name="PROD0901_03_13" localSheetId="10">#REF!</definedName>
    <definedName name="PROD0901_03_13" localSheetId="1">#REF!</definedName>
    <definedName name="PROD0901_03_13">#REF!</definedName>
    <definedName name="PROD0901_03_14" localSheetId="6">#REF!</definedName>
    <definedName name="PROD0901_03_14" localSheetId="7">#REF!</definedName>
    <definedName name="PROD0901_03_14" localSheetId="9">#REF!</definedName>
    <definedName name="PROD0901_03_14" localSheetId="10">#REF!</definedName>
    <definedName name="PROD0901_03_14" localSheetId="1">#REF!</definedName>
    <definedName name="PROD0901_03_14">#REF!</definedName>
    <definedName name="PROD0901_03_15" localSheetId="6">#REF!</definedName>
    <definedName name="PROD0901_03_15" localSheetId="7">#REF!</definedName>
    <definedName name="PROD0901_03_15" localSheetId="9">#REF!</definedName>
    <definedName name="PROD0901_03_15" localSheetId="10">#REF!</definedName>
    <definedName name="PROD0901_03_15" localSheetId="1">#REF!</definedName>
    <definedName name="PROD0901_03_15">#REF!</definedName>
    <definedName name="PROD0901_03_16" localSheetId="6">#REF!</definedName>
    <definedName name="PROD0901_03_16" localSheetId="7">#REF!</definedName>
    <definedName name="PROD0901_03_16" localSheetId="9">#REF!</definedName>
    <definedName name="PROD0901_03_16" localSheetId="10">#REF!</definedName>
    <definedName name="PROD0901_03_16" localSheetId="1">#REF!</definedName>
    <definedName name="PROD0901_03_16">#REF!</definedName>
    <definedName name="PROD0901_03_17" localSheetId="6">#REF!</definedName>
    <definedName name="PROD0901_03_17" localSheetId="7">#REF!</definedName>
    <definedName name="PROD0901_03_17" localSheetId="9">#REF!</definedName>
    <definedName name="PROD0901_03_17" localSheetId="10">#REF!</definedName>
    <definedName name="PROD0901_03_17" localSheetId="1">#REF!</definedName>
    <definedName name="PROD0901_03_17">#REF!</definedName>
    <definedName name="PROD0901_03_18" localSheetId="6">#REF!</definedName>
    <definedName name="PROD0901_03_18" localSheetId="7">#REF!</definedName>
    <definedName name="PROD0901_03_18" localSheetId="9">#REF!</definedName>
    <definedName name="PROD0901_03_18" localSheetId="10">#REF!</definedName>
    <definedName name="PROD0901_03_18" localSheetId="1">#REF!</definedName>
    <definedName name="PROD0901_03_18">#REF!</definedName>
    <definedName name="PROD0901_03_19" localSheetId="6">#REF!</definedName>
    <definedName name="PROD0901_03_19" localSheetId="7">#REF!</definedName>
    <definedName name="PROD0901_03_19" localSheetId="9">#REF!</definedName>
    <definedName name="PROD0901_03_19" localSheetId="10">#REF!</definedName>
    <definedName name="PROD0901_03_19" localSheetId="1">#REF!</definedName>
    <definedName name="PROD0901_03_19">#REF!</definedName>
    <definedName name="PROD0901_03_2" localSheetId="6">#REF!</definedName>
    <definedName name="PROD0901_03_2" localSheetId="7">#REF!</definedName>
    <definedName name="PROD0901_03_2" localSheetId="9">#REF!</definedName>
    <definedName name="PROD0901_03_2" localSheetId="10">#REF!</definedName>
    <definedName name="PROD0901_03_2" localSheetId="1">#REF!</definedName>
    <definedName name="PROD0901_03_2">#REF!</definedName>
    <definedName name="PROD0901_03_20" localSheetId="6">#REF!</definedName>
    <definedName name="PROD0901_03_20" localSheetId="7">#REF!</definedName>
    <definedName name="PROD0901_03_20" localSheetId="9">#REF!</definedName>
    <definedName name="PROD0901_03_20" localSheetId="10">#REF!</definedName>
    <definedName name="PROD0901_03_20" localSheetId="1">#REF!</definedName>
    <definedName name="PROD0901_03_20">#REF!</definedName>
    <definedName name="PROD0901_03_21" localSheetId="6">#REF!</definedName>
    <definedName name="PROD0901_03_21" localSheetId="7">#REF!</definedName>
    <definedName name="PROD0901_03_21" localSheetId="9">#REF!</definedName>
    <definedName name="PROD0901_03_21" localSheetId="10">#REF!</definedName>
    <definedName name="PROD0901_03_21" localSheetId="1">#REF!</definedName>
    <definedName name="PROD0901_03_21">#REF!</definedName>
    <definedName name="PROD0901_03_22" localSheetId="6">#REF!</definedName>
    <definedName name="PROD0901_03_22" localSheetId="7">#REF!</definedName>
    <definedName name="PROD0901_03_22" localSheetId="9">#REF!</definedName>
    <definedName name="PROD0901_03_22" localSheetId="10">#REF!</definedName>
    <definedName name="PROD0901_03_22" localSheetId="1">#REF!</definedName>
    <definedName name="PROD0901_03_22">#REF!</definedName>
    <definedName name="PROD0901_03_23" localSheetId="6">#REF!</definedName>
    <definedName name="PROD0901_03_23" localSheetId="7">#REF!</definedName>
    <definedName name="PROD0901_03_23" localSheetId="9">#REF!</definedName>
    <definedName name="PROD0901_03_23" localSheetId="10">#REF!</definedName>
    <definedName name="PROD0901_03_23" localSheetId="1">#REF!</definedName>
    <definedName name="PROD0901_03_23">#REF!</definedName>
    <definedName name="PROD0901_03_24" localSheetId="6">#REF!</definedName>
    <definedName name="PROD0901_03_24" localSheetId="7">#REF!</definedName>
    <definedName name="PROD0901_03_24" localSheetId="9">#REF!</definedName>
    <definedName name="PROD0901_03_24" localSheetId="10">#REF!</definedName>
    <definedName name="PROD0901_03_24" localSheetId="1">#REF!</definedName>
    <definedName name="PROD0901_03_24">#REF!</definedName>
    <definedName name="PROD0901_03_25" localSheetId="6">#REF!</definedName>
    <definedName name="PROD0901_03_25" localSheetId="7">#REF!</definedName>
    <definedName name="PROD0901_03_25" localSheetId="9">#REF!</definedName>
    <definedName name="PROD0901_03_25" localSheetId="10">#REF!</definedName>
    <definedName name="PROD0901_03_25" localSheetId="1">#REF!</definedName>
    <definedName name="PROD0901_03_25">#REF!</definedName>
    <definedName name="PROD0901_03_26" localSheetId="6">#REF!</definedName>
    <definedName name="PROD0901_03_26" localSheetId="7">#REF!</definedName>
    <definedName name="PROD0901_03_26" localSheetId="9">#REF!</definedName>
    <definedName name="PROD0901_03_26" localSheetId="10">#REF!</definedName>
    <definedName name="PROD0901_03_26" localSheetId="1">#REF!</definedName>
    <definedName name="PROD0901_03_26">#REF!</definedName>
    <definedName name="PROD0901_03_27" localSheetId="6">#REF!</definedName>
    <definedName name="PROD0901_03_27" localSheetId="7">#REF!</definedName>
    <definedName name="PROD0901_03_27" localSheetId="9">#REF!</definedName>
    <definedName name="PROD0901_03_27" localSheetId="10">#REF!</definedName>
    <definedName name="PROD0901_03_27" localSheetId="1">#REF!</definedName>
    <definedName name="PROD0901_03_27">#REF!</definedName>
    <definedName name="PROD0901_03_3" localSheetId="6">#REF!</definedName>
    <definedName name="PROD0901_03_3" localSheetId="7">#REF!</definedName>
    <definedName name="PROD0901_03_3" localSheetId="9">#REF!</definedName>
    <definedName name="PROD0901_03_3" localSheetId="10">#REF!</definedName>
    <definedName name="PROD0901_03_3" localSheetId="1">#REF!</definedName>
    <definedName name="PROD0901_03_3">#REF!</definedName>
    <definedName name="PROD0901_03_4" localSheetId="6">#REF!</definedName>
    <definedName name="PROD0901_03_4" localSheetId="7">#REF!</definedName>
    <definedName name="PROD0901_03_4" localSheetId="9">#REF!</definedName>
    <definedName name="PROD0901_03_4" localSheetId="10">#REF!</definedName>
    <definedName name="PROD0901_03_4" localSheetId="1">#REF!</definedName>
    <definedName name="PROD0901_03_4">#REF!</definedName>
    <definedName name="PROD0901_03_5" localSheetId="6">#REF!</definedName>
    <definedName name="PROD0901_03_5" localSheetId="7">#REF!</definedName>
    <definedName name="PROD0901_03_5" localSheetId="9">#REF!</definedName>
    <definedName name="PROD0901_03_5" localSheetId="10">#REF!</definedName>
    <definedName name="PROD0901_03_5" localSheetId="1">#REF!</definedName>
    <definedName name="PROD0901_03_5">#REF!</definedName>
    <definedName name="PROD0901_03_6" localSheetId="6">#REF!</definedName>
    <definedName name="PROD0901_03_6" localSheetId="7">#REF!</definedName>
    <definedName name="PROD0901_03_6" localSheetId="9">#REF!</definedName>
    <definedName name="PROD0901_03_6" localSheetId="10">#REF!</definedName>
    <definedName name="PROD0901_03_6" localSheetId="1">#REF!</definedName>
    <definedName name="PROD0901_03_6">#REF!</definedName>
    <definedName name="PROD0901_03_7" localSheetId="6">#REF!</definedName>
    <definedName name="PROD0901_03_7" localSheetId="7">#REF!</definedName>
    <definedName name="PROD0901_03_7" localSheetId="9">#REF!</definedName>
    <definedName name="PROD0901_03_7" localSheetId="10">#REF!</definedName>
    <definedName name="PROD0901_03_7" localSheetId="1">#REF!</definedName>
    <definedName name="PROD0901_03_7">#REF!</definedName>
    <definedName name="PROD0901_03_8" localSheetId="6">#REF!</definedName>
    <definedName name="PROD0901_03_8" localSheetId="7">#REF!</definedName>
    <definedName name="PROD0901_03_8" localSheetId="9">#REF!</definedName>
    <definedName name="PROD0901_03_8" localSheetId="10">#REF!</definedName>
    <definedName name="PROD0901_03_8" localSheetId="1">#REF!</definedName>
    <definedName name="PROD0901_03_8">#REF!</definedName>
    <definedName name="PROD0901_03_9" localSheetId="6">#REF!</definedName>
    <definedName name="PROD0901_03_9" localSheetId="7">#REF!</definedName>
    <definedName name="PROD0901_03_9" localSheetId="9">#REF!</definedName>
    <definedName name="PROD0901_03_9" localSheetId="10">#REF!</definedName>
    <definedName name="PROD0901_03_9" localSheetId="1">#REF!</definedName>
    <definedName name="PROD0901_03_9">#REF!</definedName>
    <definedName name="PROD1401_01_1" localSheetId="6">#REF!</definedName>
    <definedName name="PROD1401_01_1" localSheetId="7">#REF!</definedName>
    <definedName name="PROD1401_01_1" localSheetId="9">#REF!</definedName>
    <definedName name="PROD1401_01_1" localSheetId="10">#REF!</definedName>
    <definedName name="PROD1401_01_1" localSheetId="1">#REF!</definedName>
    <definedName name="PROD1401_01_1">#REF!</definedName>
    <definedName name="PROD1401_01_2" localSheetId="6">#REF!</definedName>
    <definedName name="PROD1401_01_2" localSheetId="7">#REF!</definedName>
    <definedName name="PROD1401_01_2" localSheetId="9">#REF!</definedName>
    <definedName name="PROD1401_01_2" localSheetId="10">#REF!</definedName>
    <definedName name="PROD1401_01_2" localSheetId="1">#REF!</definedName>
    <definedName name="PROD1401_01_2">#REF!</definedName>
    <definedName name="PROD1401_01_3" localSheetId="6">#REF!</definedName>
    <definedName name="PROD1401_01_3" localSheetId="7">#REF!</definedName>
    <definedName name="PROD1401_01_3" localSheetId="9">#REF!</definedName>
    <definedName name="PROD1401_01_3" localSheetId="10">#REF!</definedName>
    <definedName name="PROD1401_01_3" localSheetId="1">#REF!</definedName>
    <definedName name="PROD1401_01_3">#REF!</definedName>
    <definedName name="PROD1401_01_4" localSheetId="6">#REF!</definedName>
    <definedName name="PROD1401_01_4" localSheetId="7">#REF!</definedName>
    <definedName name="PROD1401_01_4" localSheetId="9">#REF!</definedName>
    <definedName name="PROD1401_01_4" localSheetId="10">#REF!</definedName>
    <definedName name="PROD1401_01_4" localSheetId="1">#REF!</definedName>
    <definedName name="PROD1401_01_4">#REF!</definedName>
    <definedName name="PROD1401_02_1" localSheetId="6">#REF!</definedName>
    <definedName name="PROD1401_02_1" localSheetId="7">#REF!</definedName>
    <definedName name="PROD1401_02_1" localSheetId="9">#REF!</definedName>
    <definedName name="PROD1401_02_1" localSheetId="10">#REF!</definedName>
    <definedName name="PROD1401_02_1" localSheetId="1">#REF!</definedName>
    <definedName name="PROD1401_02_1">#REF!</definedName>
    <definedName name="PROD1401_02_2" localSheetId="6">#REF!</definedName>
    <definedName name="PROD1401_02_2" localSheetId="7">#REF!</definedName>
    <definedName name="PROD1401_02_2" localSheetId="9">#REF!</definedName>
    <definedName name="PROD1401_02_2" localSheetId="10">#REF!</definedName>
    <definedName name="PROD1401_02_2" localSheetId="1">#REF!</definedName>
    <definedName name="PROD1401_02_2">#REF!</definedName>
    <definedName name="PROD1401_02_3" localSheetId="6">#REF!</definedName>
    <definedName name="PROD1401_02_3" localSheetId="7">#REF!</definedName>
    <definedName name="PROD1401_02_3" localSheetId="9">#REF!</definedName>
    <definedName name="PROD1401_02_3" localSheetId="10">#REF!</definedName>
    <definedName name="PROD1401_02_3" localSheetId="1">#REF!</definedName>
    <definedName name="PROD1401_02_3">#REF!</definedName>
    <definedName name="PROD1402_01_1" localSheetId="6">#REF!</definedName>
    <definedName name="PROD1402_01_1" localSheetId="7">#REF!</definedName>
    <definedName name="PROD1402_01_1" localSheetId="9">#REF!</definedName>
    <definedName name="PROD1402_01_1" localSheetId="10">#REF!</definedName>
    <definedName name="PROD1402_01_1" localSheetId="1">#REF!</definedName>
    <definedName name="PROD1402_01_1">#REF!</definedName>
    <definedName name="PROD1402_01_2" localSheetId="6">#REF!</definedName>
    <definedName name="PROD1402_01_2" localSheetId="7">#REF!</definedName>
    <definedName name="PROD1402_01_2" localSheetId="9">#REF!</definedName>
    <definedName name="PROD1402_01_2" localSheetId="10">#REF!</definedName>
    <definedName name="PROD1402_01_2" localSheetId="1">#REF!</definedName>
    <definedName name="PROD1402_01_2">#REF!</definedName>
    <definedName name="PROD1402_01_3" localSheetId="6">#REF!</definedName>
    <definedName name="PROD1402_01_3" localSheetId="7">#REF!</definedName>
    <definedName name="PROD1402_01_3" localSheetId="9">#REF!</definedName>
    <definedName name="PROD1402_01_3" localSheetId="10">#REF!</definedName>
    <definedName name="PROD1402_01_3" localSheetId="1">#REF!</definedName>
    <definedName name="PROD1402_01_3">#REF!</definedName>
    <definedName name="PROD1402_02_1" localSheetId="6">#REF!</definedName>
    <definedName name="PROD1402_02_1" localSheetId="7">#REF!</definedName>
    <definedName name="PROD1402_02_1" localSheetId="9">#REF!</definedName>
    <definedName name="PROD1402_02_1" localSheetId="10">#REF!</definedName>
    <definedName name="PROD1402_02_1" localSheetId="1">#REF!</definedName>
    <definedName name="PROD1402_02_1">#REF!</definedName>
    <definedName name="PROD1402_02_2" localSheetId="6">#REF!</definedName>
    <definedName name="PROD1402_02_2" localSheetId="7">#REF!</definedName>
    <definedName name="PROD1402_02_2" localSheetId="9">#REF!</definedName>
    <definedName name="PROD1402_02_2" localSheetId="10">#REF!</definedName>
    <definedName name="PROD1402_02_2" localSheetId="1">#REF!</definedName>
    <definedName name="PROD1402_02_2">#REF!</definedName>
    <definedName name="PROD1402_02_3" localSheetId="6">#REF!</definedName>
    <definedName name="PROD1402_02_3" localSheetId="7">#REF!</definedName>
    <definedName name="PROD1402_02_3" localSheetId="9">#REF!</definedName>
    <definedName name="PROD1402_02_3" localSheetId="10">#REF!</definedName>
    <definedName name="PROD1402_02_3" localSheetId="1">#REF!</definedName>
    <definedName name="PROD1402_02_3">#REF!</definedName>
    <definedName name="PROD1403_01_1" localSheetId="6">#REF!</definedName>
    <definedName name="PROD1403_01_1" localSheetId="7">#REF!</definedName>
    <definedName name="PROD1403_01_1" localSheetId="9">#REF!</definedName>
    <definedName name="PROD1403_01_1" localSheetId="10">#REF!</definedName>
    <definedName name="PROD1403_01_1" localSheetId="1">#REF!</definedName>
    <definedName name="PROD1403_01_1">#REF!</definedName>
    <definedName name="PROD1403_02_1" localSheetId="6">#REF!</definedName>
    <definedName name="PROD1403_02_1" localSheetId="7">#REF!</definedName>
    <definedName name="PROD1403_02_1" localSheetId="9">#REF!</definedName>
    <definedName name="PROD1403_02_1" localSheetId="10">#REF!</definedName>
    <definedName name="PROD1403_02_1" localSheetId="1">#REF!</definedName>
    <definedName name="PROD1403_02_1">#REF!</definedName>
    <definedName name="PROD1404_01_1" localSheetId="6">#REF!</definedName>
    <definedName name="PROD1404_01_1" localSheetId="7">#REF!</definedName>
    <definedName name="PROD1404_01_1" localSheetId="9">#REF!</definedName>
    <definedName name="PROD1404_01_1" localSheetId="10">#REF!</definedName>
    <definedName name="PROD1404_01_1" localSheetId="1">#REF!</definedName>
    <definedName name="PROD1404_01_1">#REF!</definedName>
    <definedName name="PROD1404_02_1" localSheetId="6">#REF!</definedName>
    <definedName name="PROD1404_02_1" localSheetId="7">#REF!</definedName>
    <definedName name="PROD1404_02_1" localSheetId="9">#REF!</definedName>
    <definedName name="PROD1404_02_1" localSheetId="10">#REF!</definedName>
    <definedName name="PROD1404_02_1" localSheetId="1">#REF!</definedName>
    <definedName name="PROD1404_02_1">#REF!</definedName>
    <definedName name="PROD1405_01_1" localSheetId="6">#REF!</definedName>
    <definedName name="PROD1405_01_1" localSheetId="7">#REF!</definedName>
    <definedName name="PROD1405_01_1" localSheetId="9">#REF!</definedName>
    <definedName name="PROD1405_01_1" localSheetId="10">#REF!</definedName>
    <definedName name="PROD1405_01_1" localSheetId="1">#REF!</definedName>
    <definedName name="PROD1405_01_1">#REF!</definedName>
    <definedName name="PROD1405_02_1" localSheetId="6">#REF!</definedName>
    <definedName name="PROD1405_02_1" localSheetId="7">#REF!</definedName>
    <definedName name="PROD1405_02_1" localSheetId="9">#REF!</definedName>
    <definedName name="PROD1405_02_1" localSheetId="10">#REF!</definedName>
    <definedName name="PROD1405_02_1" localSheetId="1">#REF!</definedName>
    <definedName name="PROD1405_02_1">#REF!</definedName>
    <definedName name="PROD1406_01_1" localSheetId="6">#REF!</definedName>
    <definedName name="PROD1406_01_1" localSheetId="7">#REF!</definedName>
    <definedName name="PROD1406_01_1" localSheetId="9">#REF!</definedName>
    <definedName name="PROD1406_01_1" localSheetId="10">#REF!</definedName>
    <definedName name="PROD1406_01_1" localSheetId="1">#REF!</definedName>
    <definedName name="PROD1406_01_1">#REF!</definedName>
    <definedName name="PROD1406_01_2" localSheetId="6">#REF!</definedName>
    <definedName name="PROD1406_01_2" localSheetId="7">#REF!</definedName>
    <definedName name="PROD1406_01_2" localSheetId="9">#REF!</definedName>
    <definedName name="PROD1406_01_2" localSheetId="10">#REF!</definedName>
    <definedName name="PROD1406_01_2" localSheetId="1">#REF!</definedName>
    <definedName name="PROD1406_01_2">#REF!</definedName>
    <definedName name="PROD1501_01_1" localSheetId="6">#REF!</definedName>
    <definedName name="PROD1501_01_1" localSheetId="7">#REF!</definedName>
    <definedName name="PROD1501_01_1" localSheetId="9">#REF!</definedName>
    <definedName name="PROD1501_01_1" localSheetId="10">#REF!</definedName>
    <definedName name="PROD1501_01_1" localSheetId="1">#REF!</definedName>
    <definedName name="PROD1501_01_1">#REF!</definedName>
    <definedName name="PROD1501_01_2" localSheetId="6">#REF!</definedName>
    <definedName name="PROD1501_01_2" localSheetId="7">#REF!</definedName>
    <definedName name="PROD1501_01_2" localSheetId="9">#REF!</definedName>
    <definedName name="PROD1501_01_2" localSheetId="10">#REF!</definedName>
    <definedName name="PROD1501_01_2" localSheetId="1">#REF!</definedName>
    <definedName name="PROD1501_01_2">#REF!</definedName>
    <definedName name="PROD1501_01_3" localSheetId="6">#REF!</definedName>
    <definedName name="PROD1501_01_3" localSheetId="7">#REF!</definedName>
    <definedName name="PROD1501_01_3" localSheetId="9">#REF!</definedName>
    <definedName name="PROD1501_01_3" localSheetId="10">#REF!</definedName>
    <definedName name="PROD1501_01_3" localSheetId="1">#REF!</definedName>
    <definedName name="PROD1501_01_3">#REF!</definedName>
    <definedName name="PROD1501_01_4" localSheetId="6">#REF!</definedName>
    <definedName name="PROD1501_01_4" localSheetId="7">#REF!</definedName>
    <definedName name="PROD1501_01_4" localSheetId="9">#REF!</definedName>
    <definedName name="PROD1501_01_4" localSheetId="10">#REF!</definedName>
    <definedName name="PROD1501_01_4" localSheetId="1">#REF!</definedName>
    <definedName name="PROD1501_01_4">#REF!</definedName>
    <definedName name="PROD1501_01_5" localSheetId="6">#REF!</definedName>
    <definedName name="PROD1501_01_5" localSheetId="7">#REF!</definedName>
    <definedName name="PROD1501_01_5" localSheetId="9">#REF!</definedName>
    <definedName name="PROD1501_01_5" localSheetId="10">#REF!</definedName>
    <definedName name="PROD1501_01_5" localSheetId="1">#REF!</definedName>
    <definedName name="PROD1501_01_5">#REF!</definedName>
    <definedName name="PROD1501_02_1" localSheetId="6">#REF!</definedName>
    <definedName name="PROD1501_02_1" localSheetId="7">#REF!</definedName>
    <definedName name="PROD1501_02_1" localSheetId="9">#REF!</definedName>
    <definedName name="PROD1501_02_1" localSheetId="10">#REF!</definedName>
    <definedName name="PROD1501_02_1" localSheetId="1">#REF!</definedName>
    <definedName name="PROD1501_02_1">#REF!</definedName>
    <definedName name="PROD1501_02_2" localSheetId="6">#REF!</definedName>
    <definedName name="PROD1501_02_2" localSheetId="7">#REF!</definedName>
    <definedName name="PROD1501_02_2" localSheetId="9">#REF!</definedName>
    <definedName name="PROD1501_02_2" localSheetId="10">#REF!</definedName>
    <definedName name="PROD1501_02_2" localSheetId="1">#REF!</definedName>
    <definedName name="PROD1501_02_2">#REF!</definedName>
    <definedName name="PROD1501_02_3" localSheetId="6">#REF!</definedName>
    <definedName name="PROD1501_02_3" localSheetId="7">#REF!</definedName>
    <definedName name="PROD1501_02_3" localSheetId="9">#REF!</definedName>
    <definedName name="PROD1501_02_3" localSheetId="10">#REF!</definedName>
    <definedName name="PROD1501_02_3" localSheetId="1">#REF!</definedName>
    <definedName name="PROD1501_02_3">#REF!</definedName>
    <definedName name="PROD1501_02_4" localSheetId="6">#REF!</definedName>
    <definedName name="PROD1501_02_4" localSheetId="7">#REF!</definedName>
    <definedName name="PROD1501_02_4" localSheetId="9">#REF!</definedName>
    <definedName name="PROD1501_02_4" localSheetId="10">#REF!</definedName>
    <definedName name="PROD1501_02_4" localSheetId="1">#REF!</definedName>
    <definedName name="PROD1501_02_4">#REF!</definedName>
    <definedName name="PROD1501_02_5" localSheetId="6">#REF!</definedName>
    <definedName name="PROD1501_02_5" localSheetId="7">#REF!</definedName>
    <definedName name="PROD1501_02_5" localSheetId="9">#REF!</definedName>
    <definedName name="PROD1501_02_5" localSheetId="10">#REF!</definedName>
    <definedName name="PROD1501_02_5" localSheetId="1">#REF!</definedName>
    <definedName name="PROD1501_02_5">#REF!</definedName>
    <definedName name="PROD1501_03_1" localSheetId="6">#REF!</definedName>
    <definedName name="PROD1501_03_1" localSheetId="7">#REF!</definedName>
    <definedName name="PROD1501_03_1" localSheetId="9">#REF!</definedName>
    <definedName name="PROD1501_03_1" localSheetId="10">#REF!</definedName>
    <definedName name="PROD1501_03_1" localSheetId="1">#REF!</definedName>
    <definedName name="PROD1501_03_1">#REF!</definedName>
    <definedName name="PROD1501_03_2" localSheetId="6">#REF!</definedName>
    <definedName name="PROD1501_03_2" localSheetId="7">#REF!</definedName>
    <definedName name="PROD1501_03_2" localSheetId="9">#REF!</definedName>
    <definedName name="PROD1501_03_2" localSheetId="10">#REF!</definedName>
    <definedName name="PROD1501_03_2" localSheetId="1">#REF!</definedName>
    <definedName name="PROD1501_03_2">#REF!</definedName>
    <definedName name="PROD1501_03_3" localSheetId="6">#REF!</definedName>
    <definedName name="PROD1501_03_3" localSheetId="7">#REF!</definedName>
    <definedName name="PROD1501_03_3" localSheetId="9">#REF!</definedName>
    <definedName name="PROD1501_03_3" localSheetId="10">#REF!</definedName>
    <definedName name="PROD1501_03_3" localSheetId="1">#REF!</definedName>
    <definedName name="PROD1501_03_3">#REF!</definedName>
    <definedName name="PROD1501_04_1" localSheetId="6">#REF!</definedName>
    <definedName name="PROD1501_04_1" localSheetId="7">#REF!</definedName>
    <definedName name="PROD1501_04_1" localSheetId="9">#REF!</definedName>
    <definedName name="PROD1501_04_1" localSheetId="10">#REF!</definedName>
    <definedName name="PROD1501_04_1" localSheetId="1">#REF!</definedName>
    <definedName name="PROD1501_04_1">#REF!</definedName>
    <definedName name="PROD1501_04_2" localSheetId="6">#REF!</definedName>
    <definedName name="PROD1501_04_2" localSheetId="7">#REF!</definedName>
    <definedName name="PROD1501_04_2" localSheetId="9">#REF!</definedName>
    <definedName name="PROD1501_04_2" localSheetId="10">#REF!</definedName>
    <definedName name="PROD1501_04_2" localSheetId="1">#REF!</definedName>
    <definedName name="PROD1501_04_2">#REF!</definedName>
    <definedName name="PROD1501_04_3" localSheetId="6">#REF!</definedName>
    <definedName name="PROD1501_04_3" localSheetId="7">#REF!</definedName>
    <definedName name="PROD1501_04_3" localSheetId="9">#REF!</definedName>
    <definedName name="PROD1501_04_3" localSheetId="10">#REF!</definedName>
    <definedName name="PROD1501_04_3" localSheetId="1">#REF!</definedName>
    <definedName name="PROD1501_04_3">#REF!</definedName>
    <definedName name="PROD1501_04_4" localSheetId="6">#REF!</definedName>
    <definedName name="PROD1501_04_4" localSheetId="7">#REF!</definedName>
    <definedName name="PROD1501_04_4" localSheetId="9">#REF!</definedName>
    <definedName name="PROD1501_04_4" localSheetId="10">#REF!</definedName>
    <definedName name="PROD1501_04_4" localSheetId="1">#REF!</definedName>
    <definedName name="PROD1501_04_4">#REF!</definedName>
    <definedName name="PROD1501_04_5" localSheetId="6">#REF!</definedName>
    <definedName name="PROD1501_04_5" localSheetId="7">#REF!</definedName>
    <definedName name="PROD1501_04_5" localSheetId="9">#REF!</definedName>
    <definedName name="PROD1501_04_5" localSheetId="10">#REF!</definedName>
    <definedName name="PROD1501_04_5" localSheetId="1">#REF!</definedName>
    <definedName name="PROD1501_04_5">#REF!</definedName>
    <definedName name="PROD1901_01_1" localSheetId="6">#REF!</definedName>
    <definedName name="PROD1901_01_1" localSheetId="7">#REF!</definedName>
    <definedName name="PROD1901_01_1" localSheetId="9">#REF!</definedName>
    <definedName name="PROD1901_01_1" localSheetId="10">#REF!</definedName>
    <definedName name="PROD1901_01_1" localSheetId="1">#REF!</definedName>
    <definedName name="PROD1901_01_1">#REF!</definedName>
    <definedName name="PROD1901_01_2" localSheetId="6">#REF!</definedName>
    <definedName name="PROD1901_01_2" localSheetId="7">#REF!</definedName>
    <definedName name="PROD1901_01_2" localSheetId="9">#REF!</definedName>
    <definedName name="PROD1901_01_2" localSheetId="10">#REF!</definedName>
    <definedName name="PROD1901_01_2" localSheetId="1">#REF!</definedName>
    <definedName name="PROD1901_01_2">#REF!</definedName>
    <definedName name="PROD1901_01_3" localSheetId="6">#REF!</definedName>
    <definedName name="PROD1901_01_3" localSheetId="7">#REF!</definedName>
    <definedName name="PROD1901_01_3" localSheetId="9">#REF!</definedName>
    <definedName name="PROD1901_01_3" localSheetId="10">#REF!</definedName>
    <definedName name="PROD1901_01_3" localSheetId="1">#REF!</definedName>
    <definedName name="PROD1901_01_3">#REF!</definedName>
    <definedName name="PROD1901_02_1" localSheetId="6">#REF!</definedName>
    <definedName name="PROD1901_02_1" localSheetId="7">#REF!</definedName>
    <definedName name="PROD1901_02_1" localSheetId="9">#REF!</definedName>
    <definedName name="PROD1901_02_1" localSheetId="10">#REF!</definedName>
    <definedName name="PROD1901_02_1" localSheetId="1">#REF!</definedName>
    <definedName name="PROD1901_02_1">#REF!</definedName>
    <definedName name="PROD1901_02_2" localSheetId="6">#REF!</definedName>
    <definedName name="PROD1901_02_2" localSheetId="7">#REF!</definedName>
    <definedName name="PROD1901_02_2" localSheetId="9">#REF!</definedName>
    <definedName name="PROD1901_02_2" localSheetId="10">#REF!</definedName>
    <definedName name="PROD1901_02_2" localSheetId="1">#REF!</definedName>
    <definedName name="PROD1901_02_2">#REF!</definedName>
    <definedName name="PROD1901_02_3" localSheetId="6">#REF!</definedName>
    <definedName name="PROD1901_02_3" localSheetId="7">#REF!</definedName>
    <definedName name="PROD1901_02_3" localSheetId="9">#REF!</definedName>
    <definedName name="PROD1901_02_3" localSheetId="10">#REF!</definedName>
    <definedName name="PROD1901_02_3" localSheetId="1">#REF!</definedName>
    <definedName name="PROD1901_02_3">#REF!</definedName>
    <definedName name="PROD1901_02_4" localSheetId="6">#REF!</definedName>
    <definedName name="PROD1901_02_4" localSheetId="7">#REF!</definedName>
    <definedName name="PROD1901_02_4" localSheetId="9">#REF!</definedName>
    <definedName name="PROD1901_02_4" localSheetId="10">#REF!</definedName>
    <definedName name="PROD1901_02_4" localSheetId="1">#REF!</definedName>
    <definedName name="PROD1901_02_4">#REF!</definedName>
    <definedName name="PROD2001_01_1" localSheetId="6">#REF!</definedName>
    <definedName name="PROD2001_01_1" localSheetId="7">#REF!</definedName>
    <definedName name="PROD2001_01_1" localSheetId="9">#REF!</definedName>
    <definedName name="PROD2001_01_1" localSheetId="10">#REF!</definedName>
    <definedName name="PROD2001_01_1" localSheetId="1">#REF!</definedName>
    <definedName name="PROD2001_01_1">#REF!</definedName>
    <definedName name="PROD2001_01_2" localSheetId="6">#REF!</definedName>
    <definedName name="PROD2001_01_2" localSheetId="7">#REF!</definedName>
    <definedName name="PROD2001_01_2" localSheetId="9">#REF!</definedName>
    <definedName name="PROD2001_01_2" localSheetId="10">#REF!</definedName>
    <definedName name="PROD2001_01_2" localSheetId="1">#REF!</definedName>
    <definedName name="PROD2001_01_2">#REF!</definedName>
    <definedName name="PROD2001_01_3" localSheetId="6">#REF!</definedName>
    <definedName name="PROD2001_01_3" localSheetId="7">#REF!</definedName>
    <definedName name="PROD2001_01_3" localSheetId="9">#REF!</definedName>
    <definedName name="PROD2001_01_3" localSheetId="10">#REF!</definedName>
    <definedName name="PROD2001_01_3" localSheetId="1">#REF!</definedName>
    <definedName name="PROD2001_01_3">#REF!</definedName>
    <definedName name="PROD2001_02_1" localSheetId="6">#REF!</definedName>
    <definedName name="PROD2001_02_1" localSheetId="7">#REF!</definedName>
    <definedName name="PROD2001_02_1" localSheetId="9">#REF!</definedName>
    <definedName name="PROD2001_02_1" localSheetId="10">#REF!</definedName>
    <definedName name="PROD2001_02_1" localSheetId="1">#REF!</definedName>
    <definedName name="PROD2001_02_1">#REF!</definedName>
    <definedName name="PROD2001_02_2" localSheetId="6">#REF!</definedName>
    <definedName name="PROD2001_02_2" localSheetId="7">#REF!</definedName>
    <definedName name="PROD2001_02_2" localSheetId="9">#REF!</definedName>
    <definedName name="PROD2001_02_2" localSheetId="10">#REF!</definedName>
    <definedName name="PROD2001_02_2" localSheetId="1">#REF!</definedName>
    <definedName name="PROD2001_02_2">#REF!</definedName>
    <definedName name="PROD2001_02_3" localSheetId="6">#REF!</definedName>
    <definedName name="PROD2001_02_3" localSheetId="7">#REF!</definedName>
    <definedName name="PROD2001_02_3" localSheetId="9">#REF!</definedName>
    <definedName name="PROD2001_02_3" localSheetId="10">#REF!</definedName>
    <definedName name="PROD2001_02_3" localSheetId="1">#REF!</definedName>
    <definedName name="PROD2001_02_3">#REF!</definedName>
    <definedName name="PROD2001_03_1" localSheetId="6">#REF!</definedName>
    <definedName name="PROD2001_03_1" localSheetId="7">#REF!</definedName>
    <definedName name="PROD2001_03_1" localSheetId="9">#REF!</definedName>
    <definedName name="PROD2001_03_1" localSheetId="10">#REF!</definedName>
    <definedName name="PROD2001_03_1" localSheetId="1">#REF!</definedName>
    <definedName name="PROD2001_03_1">#REF!</definedName>
    <definedName name="PROD2001_03_2" localSheetId="6">#REF!</definedName>
    <definedName name="PROD2001_03_2" localSheetId="7">#REF!</definedName>
    <definedName name="PROD2001_03_2" localSheetId="9">#REF!</definedName>
    <definedName name="PROD2001_03_2" localSheetId="10">#REF!</definedName>
    <definedName name="PROD2001_03_2" localSheetId="1">#REF!</definedName>
    <definedName name="PROD2001_03_2">#REF!</definedName>
    <definedName name="PROD2001_03_3" localSheetId="6">#REF!</definedName>
    <definedName name="PROD2001_03_3" localSheetId="7">#REF!</definedName>
    <definedName name="PROD2001_03_3" localSheetId="9">#REF!</definedName>
    <definedName name="PROD2001_03_3" localSheetId="10">#REF!</definedName>
    <definedName name="PROD2001_03_3" localSheetId="1">#REF!</definedName>
    <definedName name="PROD2001_03_3">#REF!</definedName>
    <definedName name="PROD2001_04_1" localSheetId="6">#REF!</definedName>
    <definedName name="PROD2001_04_1" localSheetId="7">#REF!</definedName>
    <definedName name="PROD2001_04_1" localSheetId="9">#REF!</definedName>
    <definedName name="PROD2001_04_1" localSheetId="10">#REF!</definedName>
    <definedName name="PROD2001_04_1" localSheetId="1">#REF!</definedName>
    <definedName name="PROD2001_04_1">#REF!</definedName>
    <definedName name="PROD2001_04_2" localSheetId="6">#REF!</definedName>
    <definedName name="PROD2001_04_2" localSheetId="7">#REF!</definedName>
    <definedName name="PROD2001_04_2" localSheetId="9">#REF!</definedName>
    <definedName name="PROD2001_04_2" localSheetId="10">#REF!</definedName>
    <definedName name="PROD2001_04_2" localSheetId="1">#REF!</definedName>
    <definedName name="PROD2001_04_2">#REF!</definedName>
    <definedName name="PROD2101_01_1" localSheetId="6">#REF!</definedName>
    <definedName name="PROD2101_01_1" localSheetId="7">#REF!</definedName>
    <definedName name="PROD2101_01_1" localSheetId="9">#REF!</definedName>
    <definedName name="PROD2101_01_1" localSheetId="10">#REF!</definedName>
    <definedName name="PROD2101_01_1" localSheetId="1">#REF!</definedName>
    <definedName name="PROD2101_01_1">#REF!</definedName>
    <definedName name="PROD2101_01_2" localSheetId="6">#REF!</definedName>
    <definedName name="PROD2101_01_2" localSheetId="7">#REF!</definedName>
    <definedName name="PROD2101_01_2" localSheetId="9">#REF!</definedName>
    <definedName name="PROD2101_01_2" localSheetId="10">#REF!</definedName>
    <definedName name="PROD2101_01_2" localSheetId="1">#REF!</definedName>
    <definedName name="PROD2101_01_2">#REF!</definedName>
    <definedName name="PROD2101_03_1" localSheetId="6">#REF!</definedName>
    <definedName name="PROD2101_03_1" localSheetId="7">#REF!</definedName>
    <definedName name="PROD2101_03_1" localSheetId="9">#REF!</definedName>
    <definedName name="PROD2101_03_1" localSheetId="10">#REF!</definedName>
    <definedName name="PROD2101_03_1" localSheetId="1">#REF!</definedName>
    <definedName name="PROD2101_03_1">#REF!</definedName>
    <definedName name="PROD2101_03_2" localSheetId="6">#REF!</definedName>
    <definedName name="PROD2101_03_2" localSheetId="7">#REF!</definedName>
    <definedName name="PROD2101_03_2" localSheetId="9">#REF!</definedName>
    <definedName name="PROD2101_03_2" localSheetId="10">#REF!</definedName>
    <definedName name="PROD2101_03_2" localSheetId="1">#REF!</definedName>
    <definedName name="PROD2101_03_2">#REF!</definedName>
    <definedName name="PROD2101_04_1" localSheetId="6">#REF!</definedName>
    <definedName name="PROD2101_04_1" localSheetId="7">#REF!</definedName>
    <definedName name="PROD2101_04_1" localSheetId="9">#REF!</definedName>
    <definedName name="PROD2101_04_1" localSheetId="10">#REF!</definedName>
    <definedName name="PROD2101_04_1" localSheetId="1">#REF!</definedName>
    <definedName name="PROD2101_04_1">#REF!</definedName>
    <definedName name="PROD2101_04_10" localSheetId="6">#REF!</definedName>
    <definedName name="PROD2101_04_10" localSheetId="7">#REF!</definedName>
    <definedName name="PROD2101_04_10" localSheetId="9">#REF!</definedName>
    <definedName name="PROD2101_04_10" localSheetId="10">#REF!</definedName>
    <definedName name="PROD2101_04_10" localSheetId="1">#REF!</definedName>
    <definedName name="PROD2101_04_10">#REF!</definedName>
    <definedName name="PROD2101_04_11" localSheetId="6">#REF!</definedName>
    <definedName name="PROD2101_04_11" localSheetId="7">#REF!</definedName>
    <definedName name="PROD2101_04_11" localSheetId="9">#REF!</definedName>
    <definedName name="PROD2101_04_11" localSheetId="10">#REF!</definedName>
    <definedName name="PROD2101_04_11" localSheetId="1">#REF!</definedName>
    <definedName name="PROD2101_04_11">#REF!</definedName>
    <definedName name="PROD2101_04_12" localSheetId="6">#REF!</definedName>
    <definedName name="PROD2101_04_12" localSheetId="7">#REF!</definedName>
    <definedName name="PROD2101_04_12" localSheetId="9">#REF!</definedName>
    <definedName name="PROD2101_04_12" localSheetId="10">#REF!</definedName>
    <definedName name="PROD2101_04_12" localSheetId="1">#REF!</definedName>
    <definedName name="PROD2101_04_12">#REF!</definedName>
    <definedName name="PROD2101_04_13" localSheetId="6">#REF!</definedName>
    <definedName name="PROD2101_04_13" localSheetId="7">#REF!</definedName>
    <definedName name="PROD2101_04_13" localSheetId="9">#REF!</definedName>
    <definedName name="PROD2101_04_13" localSheetId="10">#REF!</definedName>
    <definedName name="PROD2101_04_13" localSheetId="1">#REF!</definedName>
    <definedName name="PROD2101_04_13">#REF!</definedName>
    <definedName name="PROD2101_04_14" localSheetId="6">#REF!</definedName>
    <definedName name="PROD2101_04_14" localSheetId="7">#REF!</definedName>
    <definedName name="PROD2101_04_14" localSheetId="9">#REF!</definedName>
    <definedName name="PROD2101_04_14" localSheetId="10">#REF!</definedName>
    <definedName name="PROD2101_04_14" localSheetId="1">#REF!</definedName>
    <definedName name="PROD2101_04_14">#REF!</definedName>
    <definedName name="PROD2101_04_15" localSheetId="6">#REF!</definedName>
    <definedName name="PROD2101_04_15" localSheetId="7">#REF!</definedName>
    <definedName name="PROD2101_04_15" localSheetId="9">#REF!</definedName>
    <definedName name="PROD2101_04_15" localSheetId="10">#REF!</definedName>
    <definedName name="PROD2101_04_15" localSheetId="1">#REF!</definedName>
    <definedName name="PROD2101_04_15">#REF!</definedName>
    <definedName name="PROD2101_04_16" localSheetId="6">#REF!</definedName>
    <definedName name="PROD2101_04_16" localSheetId="7">#REF!</definedName>
    <definedName name="PROD2101_04_16" localSheetId="9">#REF!</definedName>
    <definedName name="PROD2101_04_16" localSheetId="10">#REF!</definedName>
    <definedName name="PROD2101_04_16" localSheetId="1">#REF!</definedName>
    <definedName name="PROD2101_04_16">#REF!</definedName>
    <definedName name="PROD2101_04_17" localSheetId="6">#REF!</definedName>
    <definedName name="PROD2101_04_17" localSheetId="7">#REF!</definedName>
    <definedName name="PROD2101_04_17" localSheetId="9">#REF!</definedName>
    <definedName name="PROD2101_04_17" localSheetId="10">#REF!</definedName>
    <definedName name="PROD2101_04_17" localSheetId="1">#REF!</definedName>
    <definedName name="PROD2101_04_17">#REF!</definedName>
    <definedName name="PROD2101_04_18" localSheetId="6">#REF!</definedName>
    <definedName name="PROD2101_04_18" localSheetId="7">#REF!</definedName>
    <definedName name="PROD2101_04_18" localSheetId="9">#REF!</definedName>
    <definedName name="PROD2101_04_18" localSheetId="10">#REF!</definedName>
    <definedName name="PROD2101_04_18" localSheetId="1">#REF!</definedName>
    <definedName name="PROD2101_04_18">#REF!</definedName>
    <definedName name="PROD2101_04_2" localSheetId="6">#REF!</definedName>
    <definedName name="PROD2101_04_2" localSheetId="7">#REF!</definedName>
    <definedName name="PROD2101_04_2" localSheetId="9">#REF!</definedName>
    <definedName name="PROD2101_04_2" localSheetId="10">#REF!</definedName>
    <definedName name="PROD2101_04_2" localSheetId="1">#REF!</definedName>
    <definedName name="PROD2101_04_2">#REF!</definedName>
    <definedName name="PROD2101_04_3" localSheetId="6">#REF!</definedName>
    <definedName name="PROD2101_04_3" localSheetId="7">#REF!</definedName>
    <definedName name="PROD2101_04_3" localSheetId="9">#REF!</definedName>
    <definedName name="PROD2101_04_3" localSheetId="10">#REF!</definedName>
    <definedName name="PROD2101_04_3" localSheetId="1">#REF!</definedName>
    <definedName name="PROD2101_04_3">#REF!</definedName>
    <definedName name="PROD2101_04_4" localSheetId="6">#REF!</definedName>
    <definedName name="PROD2101_04_4" localSheetId="7">#REF!</definedName>
    <definedName name="PROD2101_04_4" localSheetId="9">#REF!</definedName>
    <definedName name="PROD2101_04_4" localSheetId="10">#REF!</definedName>
    <definedName name="PROD2101_04_4" localSheetId="1">#REF!</definedName>
    <definedName name="PROD2101_04_4">#REF!</definedName>
    <definedName name="PROD2101_04_5" localSheetId="6">#REF!</definedName>
    <definedName name="PROD2101_04_5" localSheetId="7">#REF!</definedName>
    <definedName name="PROD2101_04_5" localSheetId="9">#REF!</definedName>
    <definedName name="PROD2101_04_5" localSheetId="10">#REF!</definedName>
    <definedName name="PROD2101_04_5" localSheetId="1">#REF!</definedName>
    <definedName name="PROD2101_04_5">#REF!</definedName>
    <definedName name="PROD2101_04_6" localSheetId="6">#REF!</definedName>
    <definedName name="PROD2101_04_6" localSheetId="7">#REF!</definedName>
    <definedName name="PROD2101_04_6" localSheetId="9">#REF!</definedName>
    <definedName name="PROD2101_04_6" localSheetId="10">#REF!</definedName>
    <definedName name="PROD2101_04_6" localSheetId="1">#REF!</definedName>
    <definedName name="PROD2101_04_6">#REF!</definedName>
    <definedName name="PROD2101_04_7" localSheetId="6">#REF!</definedName>
    <definedName name="PROD2101_04_7" localSheetId="7">#REF!</definedName>
    <definedName name="PROD2101_04_7" localSheetId="9">#REF!</definedName>
    <definedName name="PROD2101_04_7" localSheetId="10">#REF!</definedName>
    <definedName name="PROD2101_04_7" localSheetId="1">#REF!</definedName>
    <definedName name="PROD2101_04_7">#REF!</definedName>
    <definedName name="PROD2101_04_8" localSheetId="6">#REF!</definedName>
    <definedName name="PROD2101_04_8" localSheetId="7">#REF!</definedName>
    <definedName name="PROD2101_04_8" localSheetId="9">#REF!</definedName>
    <definedName name="PROD2101_04_8" localSheetId="10">#REF!</definedName>
    <definedName name="PROD2101_04_8" localSheetId="1">#REF!</definedName>
    <definedName name="PROD2101_04_8">#REF!</definedName>
    <definedName name="PROD2101_04_9" localSheetId="6">#REF!</definedName>
    <definedName name="PROD2101_04_9" localSheetId="7">#REF!</definedName>
    <definedName name="PROD2101_04_9" localSheetId="9">#REF!</definedName>
    <definedName name="PROD2101_04_9" localSheetId="10">#REF!</definedName>
    <definedName name="PROD2101_04_9" localSheetId="1">#REF!</definedName>
    <definedName name="PROD2101_04_9">#REF!</definedName>
    <definedName name="PRODUCTO1" localSheetId="6">#REF!</definedName>
    <definedName name="PRODUCTO1" localSheetId="9">#REF!</definedName>
    <definedName name="PRODUCTO1">#REF!</definedName>
    <definedName name="PROGRAMA" localSheetId="6">#REF!</definedName>
    <definedName name="PROGRAMA" localSheetId="7">#REF!</definedName>
    <definedName name="PROGRAMA" localSheetId="9">#REF!</definedName>
    <definedName name="PROGRAMA" localSheetId="10">#REF!</definedName>
    <definedName name="PROGRAMA" localSheetId="1">#REF!</definedName>
    <definedName name="PROGRAMA">#REF!</definedName>
    <definedName name="proyec" localSheetId="6">#REF!</definedName>
    <definedName name="proyec" localSheetId="7">#REF!</definedName>
    <definedName name="proyec" localSheetId="9">#REF!</definedName>
    <definedName name="proyec" localSheetId="10">#REF!</definedName>
    <definedName name="proyec" localSheetId="1">#REF!</definedName>
    <definedName name="proyec">#REF!</definedName>
    <definedName name="proyectos" localSheetId="6">#REF!</definedName>
    <definedName name="proyectos" localSheetId="7">#REF!</definedName>
    <definedName name="proyectos" localSheetId="9">#REF!</definedName>
    <definedName name="proyectos" localSheetId="10">#REF!</definedName>
    <definedName name="proyectos" localSheetId="1">#REF!</definedName>
    <definedName name="proyectos">#REF!</definedName>
    <definedName name="PUNT1" localSheetId="6">#REF!</definedName>
    <definedName name="PUNT1" localSheetId="7">#REF!</definedName>
    <definedName name="PUNT1" localSheetId="9">#REF!</definedName>
    <definedName name="PUNT1" localSheetId="8">#REF!</definedName>
    <definedName name="PUNT1" localSheetId="10">#REF!</definedName>
    <definedName name="PUNT1" localSheetId="12">#REF!</definedName>
    <definedName name="PUNT1" localSheetId="13">#REF!</definedName>
    <definedName name="PUNT1" localSheetId="14">#REF!</definedName>
    <definedName name="PUNT1" localSheetId="25">#REF!</definedName>
    <definedName name="PUNT1" localSheetId="23">#REF!</definedName>
    <definedName name="PUNT1" localSheetId="22">#REF!</definedName>
    <definedName name="PUNT1" localSheetId="1">#REF!</definedName>
    <definedName name="PUNT1">#REF!</definedName>
    <definedName name="PUNT2" localSheetId="6">#REF!</definedName>
    <definedName name="PUNT2" localSheetId="7">#REF!</definedName>
    <definedName name="PUNT2" localSheetId="9">#REF!</definedName>
    <definedName name="PUNT2" localSheetId="8">#REF!</definedName>
    <definedName name="PUNT2" localSheetId="10">#REF!</definedName>
    <definedName name="PUNT2" localSheetId="12">#REF!</definedName>
    <definedName name="PUNT2" localSheetId="13">#REF!</definedName>
    <definedName name="PUNT2" localSheetId="14">#REF!</definedName>
    <definedName name="PUNT2" localSheetId="25">#REF!</definedName>
    <definedName name="PUNT2" localSheetId="23">#REF!</definedName>
    <definedName name="PUNT2" localSheetId="22">#REF!</definedName>
    <definedName name="PUNT2" localSheetId="1">#REF!</definedName>
    <definedName name="PUNT2">#REF!</definedName>
    <definedName name="RANGO1" localSheetId="6">#REF!</definedName>
    <definedName name="RANGO1" localSheetId="7">#REF!</definedName>
    <definedName name="RANGO1" localSheetId="9">#REF!</definedName>
    <definedName name="RANGO1" localSheetId="8">#REF!</definedName>
    <definedName name="RANGO1" localSheetId="10">#REF!</definedName>
    <definedName name="RANGO1" localSheetId="12">#REF!</definedName>
    <definedName name="RANGO1" localSheetId="13">#REF!</definedName>
    <definedName name="RANGO1" localSheetId="14">#REF!</definedName>
    <definedName name="RANGO1" localSheetId="25">#REF!</definedName>
    <definedName name="RANGO1" localSheetId="23">#REF!</definedName>
    <definedName name="RANGO1" localSheetId="22">#REF!</definedName>
    <definedName name="RANGO1" localSheetId="1">#REF!</definedName>
    <definedName name="RANGO1">#REF!</definedName>
    <definedName name="Reesumen" localSheetId="6">#REF!</definedName>
    <definedName name="Reesumen" localSheetId="7">#REF!</definedName>
    <definedName name="Reesumen" localSheetId="9">#REF!</definedName>
    <definedName name="Reesumen" localSheetId="8">#REF!</definedName>
    <definedName name="Reesumen" localSheetId="10">#REF!</definedName>
    <definedName name="Reesumen" localSheetId="12">#REF!</definedName>
    <definedName name="Reesumen" localSheetId="13">#REF!</definedName>
    <definedName name="Reesumen" localSheetId="14">#REF!</definedName>
    <definedName name="Reesumen" localSheetId="23">#REF!</definedName>
    <definedName name="Reesumen" localSheetId="1">#REF!</definedName>
    <definedName name="Reesumen">#REF!</definedName>
    <definedName name="REPART_1_002" localSheetId="6">#REF!</definedName>
    <definedName name="REPART_1_002" localSheetId="7">#REF!</definedName>
    <definedName name="REPART_1_002" localSheetId="9">#REF!</definedName>
    <definedName name="REPART_1_002" localSheetId="10">#REF!</definedName>
    <definedName name="REPART_1_002" localSheetId="1">#REF!</definedName>
    <definedName name="REPART_1_002">#REF!</definedName>
    <definedName name="Resumen" localSheetId="6">#REF!</definedName>
    <definedName name="Resumen" localSheetId="7">#REF!</definedName>
    <definedName name="Resumen" localSheetId="9">#REF!</definedName>
    <definedName name="Resumen" localSheetId="8">#REF!</definedName>
    <definedName name="Resumen" localSheetId="10">#REF!</definedName>
    <definedName name="Resumen" localSheetId="12">#REF!</definedName>
    <definedName name="Resumen" localSheetId="13">#REF!</definedName>
    <definedName name="Resumen" localSheetId="14">#REF!</definedName>
    <definedName name="Resumen" localSheetId="23">#REF!</definedName>
    <definedName name="Resumen" localSheetId="1">#REF!</definedName>
    <definedName name="Resumen">#REF!</definedName>
    <definedName name="resumencito" localSheetId="6">#REF!</definedName>
    <definedName name="resumencito" localSheetId="7">#REF!</definedName>
    <definedName name="resumencito" localSheetId="9">#REF!</definedName>
    <definedName name="resumencito" localSheetId="8">#REF!</definedName>
    <definedName name="resumencito" localSheetId="10">#REF!</definedName>
    <definedName name="resumencito" localSheetId="12">#REF!</definedName>
    <definedName name="resumencito" localSheetId="13">#REF!</definedName>
    <definedName name="resumencito" localSheetId="14">#REF!</definedName>
    <definedName name="resumencito" localSheetId="23">#REF!</definedName>
    <definedName name="resumencito" localSheetId="1">#REF!</definedName>
    <definedName name="resumencito">#REF!</definedName>
    <definedName name="Risk1">[7]RRF!$E$8</definedName>
    <definedName name="Risk11">[7]RRF!$E$44</definedName>
    <definedName name="Risk2">[7]RRF!$E$12</definedName>
    <definedName name="Risk3">[7]RRF!$E$19</definedName>
    <definedName name="Risk4">[7]RRF!$E$26</definedName>
    <definedName name="Risk7">[7]RRF!$E$31</definedName>
    <definedName name="Risk8">[7]RRF!$E$35</definedName>
    <definedName name="Risk9">[7]RRF!$E$40</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UBRO" localSheetId="17">[16]Hoja3!$A$21:$B$36</definedName>
    <definedName name="RUBRO">[17]Hoja3!$A$21:$B$36</definedName>
    <definedName name="RUBRO_PAC" localSheetId="6">#REF!</definedName>
    <definedName name="RUBRO_PAC" localSheetId="7">#REF!</definedName>
    <definedName name="RUBRO_PAC" localSheetId="9">#REF!</definedName>
    <definedName name="RUBRO_PAC" localSheetId="10">#REF!</definedName>
    <definedName name="RUBRO_PAC" localSheetId="17">#REF!</definedName>
    <definedName name="RUBRO_PAC" localSheetId="1">#REF!</definedName>
    <definedName name="RUBRO_PAC">#REF!</definedName>
    <definedName name="SFGH" localSheetId="6">#REF!</definedName>
    <definedName name="SFGH" localSheetId="7">#REF!</definedName>
    <definedName name="SFGH" localSheetId="9">#REF!</definedName>
    <definedName name="SFGH" localSheetId="8">#REF!</definedName>
    <definedName name="SFGH" localSheetId="10">#REF!</definedName>
    <definedName name="SFGH" localSheetId="12">#REF!</definedName>
    <definedName name="SFGH" localSheetId="13">#REF!</definedName>
    <definedName name="SFGH" localSheetId="14">#REF!</definedName>
    <definedName name="SFGH" localSheetId="23">#REF!</definedName>
    <definedName name="SFGH" localSheetId="1">#REF!</definedName>
    <definedName name="SFGH">#REF!</definedName>
    <definedName name="subpro" localSheetId="6">#REF!</definedName>
    <definedName name="subpro" localSheetId="7">#REF!</definedName>
    <definedName name="subpro" localSheetId="9">#REF!</definedName>
    <definedName name="subpro" localSheetId="10">#REF!</definedName>
    <definedName name="subpro" localSheetId="1">#REF!</definedName>
    <definedName name="subpro">#REF!</definedName>
    <definedName name="Tabla_asignación" localSheetId="6">#REF!</definedName>
    <definedName name="Tabla_asignación" localSheetId="7">#REF!</definedName>
    <definedName name="Tabla_asignación" localSheetId="9">#REF!</definedName>
    <definedName name="Tabla_asignación" localSheetId="8">#REF!</definedName>
    <definedName name="Tabla_asignación" localSheetId="10">#REF!</definedName>
    <definedName name="Tabla_asignación" localSheetId="12">#REF!</definedName>
    <definedName name="Tabla_asignación" localSheetId="13">#REF!</definedName>
    <definedName name="Tabla_asignación" localSheetId="14">#REF!</definedName>
    <definedName name="Tabla_asignación" localSheetId="23">#REF!</definedName>
    <definedName name="Tabla_asignación" localSheetId="1">#REF!</definedName>
    <definedName name="Tabla_asignación">#REF!</definedName>
    <definedName name="Tabla_Recursos" localSheetId="6">#REF!</definedName>
    <definedName name="Tabla_Recursos" localSheetId="7">#REF!</definedName>
    <definedName name="Tabla_Recursos" localSheetId="9">#REF!</definedName>
    <definedName name="Tabla_Recursos" localSheetId="8">#REF!</definedName>
    <definedName name="Tabla_Recursos" localSheetId="10">#REF!</definedName>
    <definedName name="Tabla_Recursos" localSheetId="12">#REF!</definedName>
    <definedName name="Tabla_Recursos" localSheetId="13">#REF!</definedName>
    <definedName name="Tabla_Recursos" localSheetId="14">#REF!</definedName>
    <definedName name="Tabla_Recursos" localSheetId="23">#REF!</definedName>
    <definedName name="Tabla_Recursos" localSheetId="1">#REF!</definedName>
    <definedName name="Tabla_Recursos">#REF!</definedName>
    <definedName name="timecito" localSheetId="9">#REF!</definedName>
    <definedName name="timecito">#REF!</definedName>
    <definedName name="Tippre" localSheetId="6">#REF!</definedName>
    <definedName name="Tippre" localSheetId="7">#REF!</definedName>
    <definedName name="Tippre" localSheetId="9">#REF!</definedName>
    <definedName name="Tippre" localSheetId="10">#REF!</definedName>
    <definedName name="Tippre" localSheetId="1">#REF!</definedName>
    <definedName name="Tippre">#REF!</definedName>
    <definedName name="_xlnm.Print_Titles" localSheetId="9">#REF!</definedName>
    <definedName name="_xlnm.Print_Titles">#REF!</definedName>
    <definedName name="TTTTT" localSheetId="6">#REF!</definedName>
    <definedName name="TTTTT" localSheetId="7">#REF!</definedName>
    <definedName name="TTTTT" localSheetId="9">#REF!</definedName>
    <definedName name="TTTTT" localSheetId="8">#REF!</definedName>
    <definedName name="TTTTT" localSheetId="10">#REF!</definedName>
    <definedName name="TTTTT" localSheetId="12">#REF!</definedName>
    <definedName name="TTTTT" localSheetId="13">#REF!</definedName>
    <definedName name="TTTTT" localSheetId="14">#REF!</definedName>
    <definedName name="TTTTT" localSheetId="23">#REF!</definedName>
    <definedName name="TTTTT" localSheetId="1">#REF!</definedName>
    <definedName name="TTTTT">#REF!</definedName>
    <definedName name="Typeofrisk1">[7]RRF!$D$8</definedName>
    <definedName name="Typeofrisk11">[7]RRF!$D$44</definedName>
    <definedName name="Typeofrisk2">[7]RRF!$D$12</definedName>
    <definedName name="Typeofrisk3">[7]RRF!$D$19</definedName>
    <definedName name="Typeofrisk4">[7]RRF!$D$26</definedName>
    <definedName name="Typeofrisk7">[7]RRF!$D$31</definedName>
    <definedName name="Typeofrisk8">[7]RRF!$D$35</definedName>
    <definedName name="Typeofrisk9">[7]RRF!$D$40</definedName>
    <definedName name="uji" localSheetId="17">[3]Clasificador!$A$1:$B$341</definedName>
    <definedName name="uji">[2]Clasificador!$A$1:$B$341</definedName>
    <definedName name="Value1">[7]MER!$I$15</definedName>
    <definedName name="Value11">[7]MER!$I$25</definedName>
    <definedName name="Value2">[7]MER!$I$16</definedName>
    <definedName name="Value3">[7]MER!$I$17</definedName>
    <definedName name="Value4">[7]MER!$I$18</definedName>
    <definedName name="Value7">[7]MER!$I$21</definedName>
    <definedName name="Value8">[7]MER!$I$22</definedName>
    <definedName name="Value9">[7]MER!$I$23</definedName>
  </definedNames>
  <calcPr calcId="162913"/>
  <fileRecoveryPr autoRecover="0"/>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B2" i="72" l="1"/>
  <c r="B3" i="72"/>
  <c r="C3" i="72"/>
  <c r="D3" i="72"/>
  <c r="E3" i="72"/>
  <c r="B4" i="72"/>
  <c r="C4" i="72"/>
  <c r="D4" i="72"/>
  <c r="E4" i="72"/>
  <c r="B5" i="72"/>
  <c r="B6" i="72"/>
  <c r="B7" i="72"/>
  <c r="B8" i="72"/>
  <c r="B9" i="72"/>
  <c r="C9" i="72"/>
  <c r="D9" i="72"/>
  <c r="B10" i="72"/>
  <c r="C10" i="72"/>
  <c r="D10" i="72"/>
  <c r="B11" i="72"/>
  <c r="D11" i="72"/>
  <c r="B12" i="72"/>
  <c r="B13" i="72"/>
  <c r="C13" i="72"/>
  <c r="D13" i="72"/>
  <c r="B14" i="72"/>
  <c r="B15" i="72"/>
  <c r="C15" i="72"/>
  <c r="D15" i="72"/>
  <c r="E15" i="72"/>
  <c r="B16" i="72"/>
  <c r="C16" i="72"/>
  <c r="D16" i="72"/>
  <c r="B17" i="72"/>
  <c r="B18" i="72"/>
  <c r="C18" i="72"/>
  <c r="D18" i="72"/>
  <c r="E18" i="72"/>
  <c r="B19" i="72"/>
  <c r="B20" i="72"/>
  <c r="C20" i="72"/>
  <c r="D20" i="72"/>
  <c r="B21" i="72"/>
  <c r="C21" i="72"/>
  <c r="D21" i="72"/>
  <c r="B22" i="72"/>
  <c r="B23" i="72"/>
  <c r="C23" i="72"/>
  <c r="D23" i="72"/>
  <c r="E23" i="72"/>
  <c r="B24" i="72"/>
  <c r="C24" i="72"/>
  <c r="D24" i="72"/>
  <c r="E24" i="72"/>
  <c r="B25" i="72"/>
  <c r="B26" i="72"/>
  <c r="C26" i="72"/>
  <c r="D26" i="72"/>
  <c r="B27" i="72"/>
  <c r="C27" i="72"/>
  <c r="D27" i="72"/>
  <c r="B28" i="72"/>
  <c r="C28" i="72"/>
  <c r="D28" i="72"/>
  <c r="B29" i="72"/>
  <c r="C29" i="72"/>
  <c r="D29" i="72"/>
  <c r="B30" i="72"/>
  <c r="C30" i="72"/>
  <c r="D30" i="72"/>
  <c r="B31" i="72"/>
  <c r="C31" i="72"/>
  <c r="D31" i="72"/>
  <c r="B32" i="72"/>
  <c r="B33" i="72"/>
  <c r="C33" i="72"/>
  <c r="D33" i="72"/>
  <c r="E33" i="72"/>
  <c r="B34" i="72"/>
  <c r="C34" i="72"/>
  <c r="D34" i="72"/>
  <c r="B35" i="72"/>
  <c r="B36" i="72"/>
  <c r="C36" i="72"/>
  <c r="D36" i="72"/>
  <c r="B37" i="72"/>
  <c r="C37" i="72"/>
  <c r="D37" i="72"/>
  <c r="B38" i="72"/>
  <c r="C38" i="72"/>
  <c r="D38" i="72"/>
  <c r="B39" i="72"/>
  <c r="C39" i="72"/>
  <c r="D39" i="72"/>
  <c r="E39" i="72"/>
  <c r="B40" i="72"/>
  <c r="B41" i="72"/>
  <c r="B42" i="72"/>
  <c r="B43" i="72"/>
  <c r="C43" i="72"/>
  <c r="D43" i="72"/>
  <c r="B44" i="72"/>
  <c r="C44" i="72"/>
  <c r="D44" i="72"/>
  <c r="E44" i="72"/>
  <c r="B45" i="72"/>
  <c r="B46" i="72"/>
  <c r="D46" i="72"/>
  <c r="B47" i="72"/>
  <c r="D47" i="72"/>
  <c r="B48" i="72"/>
  <c r="D48" i="72"/>
  <c r="B49" i="72"/>
  <c r="D49" i="72"/>
  <c r="B50" i="72"/>
  <c r="B51" i="72"/>
  <c r="B52" i="72"/>
  <c r="C52" i="72"/>
  <c r="D52" i="72"/>
  <c r="E52" i="72"/>
  <c r="B53" i="72"/>
  <c r="C53" i="72"/>
  <c r="D53" i="72"/>
  <c r="E53" i="72"/>
  <c r="B54" i="72"/>
  <c r="C54" i="72"/>
  <c r="D54" i="72"/>
  <c r="B55" i="72"/>
  <c r="C55" i="72"/>
  <c r="D55" i="72"/>
  <c r="E55" i="72"/>
  <c r="B56" i="72"/>
  <c r="C56" i="72"/>
  <c r="D56" i="72"/>
  <c r="B57" i="72"/>
  <c r="C57" i="72"/>
  <c r="D57" i="72"/>
  <c r="E57" i="72"/>
  <c r="B58" i="72"/>
  <c r="C58" i="72"/>
  <c r="D58" i="72"/>
  <c r="B59" i="72"/>
  <c r="C59" i="72"/>
  <c r="D59" i="72"/>
  <c r="E59" i="72"/>
  <c r="B60" i="72"/>
  <c r="C60" i="72"/>
  <c r="D60" i="72"/>
  <c r="B61" i="72"/>
  <c r="C61" i="72"/>
  <c r="D61" i="72"/>
  <c r="E61" i="72"/>
  <c r="B62" i="72"/>
  <c r="C62" i="72"/>
  <c r="D62" i="72"/>
  <c r="B63" i="72"/>
  <c r="C63" i="72"/>
  <c r="D63" i="72"/>
  <c r="E63" i="72"/>
  <c r="B64" i="72"/>
  <c r="C64" i="72"/>
  <c r="D64" i="72"/>
  <c r="B65" i="72"/>
  <c r="C65" i="72"/>
  <c r="D65" i="72"/>
  <c r="E65" i="72"/>
  <c r="B66" i="72"/>
  <c r="C66" i="72"/>
  <c r="D66" i="72"/>
  <c r="B67" i="72"/>
  <c r="C67" i="72"/>
  <c r="D67" i="72"/>
  <c r="E67" i="72"/>
  <c r="B68" i="72"/>
  <c r="C68" i="72"/>
  <c r="D68" i="72"/>
  <c r="B69" i="72"/>
  <c r="C69" i="72"/>
  <c r="D69" i="72"/>
  <c r="E69" i="72"/>
  <c r="B70" i="72"/>
  <c r="C70" i="72"/>
  <c r="D70" i="72"/>
  <c r="E70" i="72"/>
  <c r="B71" i="72"/>
  <c r="C71" i="72"/>
  <c r="D71" i="72"/>
  <c r="B72" i="72"/>
  <c r="B73" i="72"/>
  <c r="C73" i="72"/>
  <c r="D73" i="72"/>
  <c r="B74" i="72"/>
  <c r="C74" i="72"/>
  <c r="D74" i="72"/>
  <c r="B75" i="72"/>
  <c r="C75" i="72"/>
  <c r="D75" i="72"/>
  <c r="E75" i="72"/>
  <c r="B76" i="72"/>
  <c r="B77" i="72"/>
  <c r="C77" i="72"/>
  <c r="D77" i="72"/>
  <c r="E77" i="72"/>
  <c r="B78" i="72"/>
  <c r="C78" i="72"/>
  <c r="D78" i="72"/>
  <c r="E78" i="72"/>
  <c r="B79" i="72"/>
  <c r="C79" i="72"/>
  <c r="D79" i="72"/>
  <c r="B80" i="72"/>
  <c r="C80" i="72"/>
  <c r="D80" i="72"/>
  <c r="E80" i="72"/>
  <c r="B81" i="72"/>
  <c r="B82" i="72"/>
  <c r="C82" i="72"/>
  <c r="D82" i="72"/>
  <c r="B83" i="72"/>
  <c r="C83" i="72"/>
  <c r="D83" i="72"/>
  <c r="B84" i="72"/>
  <c r="C84" i="72"/>
  <c r="D84" i="72"/>
  <c r="B85" i="72"/>
  <c r="C85" i="72"/>
  <c r="D85" i="72"/>
  <c r="B86" i="72"/>
  <c r="B87" i="72"/>
  <c r="C87" i="72"/>
  <c r="D87" i="72"/>
  <c r="B88" i="72"/>
  <c r="C88" i="72"/>
  <c r="D88" i="72"/>
  <c r="E88" i="72"/>
  <c r="B89" i="72"/>
  <c r="C89" i="72"/>
  <c r="D89" i="72"/>
  <c r="B90" i="72"/>
  <c r="C90" i="72"/>
  <c r="D90" i="72"/>
  <c r="E90" i="72"/>
  <c r="B91" i="72"/>
  <c r="C91" i="72"/>
  <c r="D91" i="72"/>
  <c r="B92" i="72"/>
  <c r="C92" i="72"/>
  <c r="D92" i="72"/>
  <c r="E92" i="72"/>
  <c r="B93" i="72"/>
  <c r="C93" i="72"/>
  <c r="D93" i="72"/>
  <c r="B94" i="72"/>
  <c r="B95" i="72"/>
  <c r="B96" i="72"/>
  <c r="D96" i="72"/>
  <c r="B97" i="72"/>
  <c r="C97" i="72"/>
  <c r="D97" i="72"/>
  <c r="E97" i="72"/>
  <c r="B98" i="72"/>
  <c r="C98" i="72"/>
  <c r="D98" i="72"/>
  <c r="B99" i="72"/>
  <c r="B100" i="72"/>
  <c r="C100" i="72"/>
  <c r="D100" i="72"/>
  <c r="E100" i="72"/>
  <c r="B101" i="72"/>
  <c r="B102" i="72"/>
  <c r="C102" i="72"/>
  <c r="D102" i="72"/>
  <c r="B103" i="72"/>
  <c r="B104" i="72"/>
  <c r="B105" i="72"/>
  <c r="C105" i="72"/>
  <c r="D105" i="72"/>
  <c r="E105" i="72"/>
  <c r="B106" i="72"/>
  <c r="B107" i="72"/>
  <c r="C107" i="72"/>
  <c r="D107" i="72"/>
  <c r="E107" i="72"/>
  <c r="B108" i="72"/>
  <c r="B109" i="72"/>
  <c r="B110" i="72"/>
  <c r="C110" i="72"/>
  <c r="D110" i="72"/>
  <c r="E110" i="72"/>
  <c r="B111" i="72"/>
  <c r="C111" i="72"/>
  <c r="D111" i="72"/>
  <c r="E111" i="72"/>
  <c r="B112" i="72"/>
  <c r="C112" i="72"/>
  <c r="D112" i="72"/>
  <c r="E112" i="72"/>
  <c r="B113" i="72"/>
  <c r="B114" i="72"/>
  <c r="C114" i="72"/>
  <c r="D114" i="72"/>
  <c r="E114" i="72"/>
  <c r="B115" i="72"/>
  <c r="C115" i="72"/>
  <c r="D115" i="72"/>
  <c r="B116" i="72"/>
  <c r="C116" i="72"/>
  <c r="D116" i="72"/>
  <c r="B117" i="72"/>
  <c r="B118" i="72"/>
  <c r="C118" i="72"/>
  <c r="D118" i="72"/>
  <c r="E118" i="72"/>
  <c r="B119" i="72"/>
  <c r="C119" i="72"/>
  <c r="D119" i="72"/>
  <c r="E119" i="72"/>
  <c r="B120" i="72"/>
  <c r="B121" i="72"/>
  <c r="C121" i="72"/>
  <c r="D121" i="72"/>
  <c r="B122" i="72"/>
  <c r="C122" i="72"/>
  <c r="D122" i="72"/>
  <c r="E122" i="72"/>
  <c r="B123" i="72"/>
  <c r="C123" i="72"/>
  <c r="D123" i="72"/>
  <c r="B124" i="72"/>
  <c r="B125" i="72"/>
  <c r="C125" i="72"/>
  <c r="D125" i="72"/>
  <c r="E125" i="72"/>
  <c r="B126" i="72"/>
  <c r="B127" i="72"/>
  <c r="C127" i="72"/>
  <c r="D127" i="72"/>
  <c r="B128" i="72"/>
  <c r="B129" i="72"/>
  <c r="C129" i="72"/>
  <c r="D129" i="72"/>
  <c r="E129" i="72"/>
  <c r="B130" i="72"/>
  <c r="B131" i="72"/>
  <c r="C131" i="72"/>
  <c r="D131" i="72"/>
  <c r="B132" i="72"/>
  <c r="C132" i="72"/>
  <c r="D132" i="72"/>
  <c r="B133" i="72"/>
  <c r="B134" i="72"/>
  <c r="B135" i="72"/>
  <c r="C135" i="72"/>
  <c r="B136" i="72"/>
  <c r="C136" i="72"/>
  <c r="B137" i="72"/>
  <c r="C137" i="72"/>
  <c r="B138" i="72"/>
  <c r="C138" i="72"/>
  <c r="B139" i="72"/>
  <c r="D139" i="72"/>
  <c r="B140" i="72"/>
  <c r="C140" i="72"/>
  <c r="D140" i="72"/>
  <c r="E140" i="72"/>
  <c r="B141" i="72"/>
  <c r="C141" i="72"/>
  <c r="D141" i="72"/>
  <c r="B142" i="72"/>
  <c r="C142" i="72"/>
  <c r="B143" i="72"/>
  <c r="B144" i="72"/>
  <c r="C144" i="72"/>
  <c r="D144" i="72"/>
  <c r="E144" i="72"/>
  <c r="B145" i="72"/>
  <c r="B146" i="72"/>
  <c r="C146" i="72"/>
  <c r="D146" i="72"/>
  <c r="B147" i="72"/>
  <c r="C147" i="72"/>
  <c r="D147" i="72"/>
  <c r="E147" i="72"/>
  <c r="B148" i="72"/>
  <c r="C148" i="72"/>
  <c r="D148" i="72"/>
  <c r="E148" i="72"/>
  <c r="B149" i="72"/>
  <c r="C149" i="72"/>
  <c r="D149" i="72"/>
  <c r="E149" i="72"/>
  <c r="B150" i="72"/>
  <c r="C150" i="72"/>
  <c r="D150" i="72"/>
  <c r="E150" i="72"/>
  <c r="B151" i="72"/>
  <c r="C151" i="72"/>
  <c r="D151" i="72"/>
  <c r="E151" i="72"/>
  <c r="B152" i="72"/>
  <c r="C152" i="72"/>
  <c r="D152" i="72"/>
  <c r="E152" i="72"/>
  <c r="B153" i="72"/>
  <c r="C153" i="72"/>
  <c r="D153" i="72"/>
  <c r="E153" i="72"/>
  <c r="B154" i="72"/>
  <c r="C154" i="72"/>
  <c r="D154" i="72"/>
  <c r="E154" i="72"/>
  <c r="B155" i="72"/>
  <c r="C155" i="72"/>
  <c r="D155" i="72"/>
  <c r="E155" i="72"/>
  <c r="B156" i="72"/>
  <c r="C156" i="72"/>
  <c r="D156" i="72"/>
  <c r="E156" i="72"/>
  <c r="B157" i="72"/>
  <c r="C157" i="72"/>
  <c r="D157" i="72"/>
  <c r="E157" i="72"/>
  <c r="B158" i="72"/>
  <c r="C158" i="72"/>
  <c r="D158" i="72"/>
  <c r="E158" i="72"/>
  <c r="B159" i="72"/>
  <c r="C159" i="72"/>
  <c r="D159" i="72"/>
  <c r="E159" i="72"/>
  <c r="B160" i="72"/>
  <c r="C160" i="72"/>
  <c r="D160" i="72"/>
  <c r="E160" i="72"/>
  <c r="A2" i="72"/>
  <c r="A3" i="72"/>
  <c r="A4" i="72"/>
  <c r="A5" i="72"/>
  <c r="A6" i="72"/>
  <c r="A7" i="72"/>
  <c r="A8" i="72"/>
  <c r="A9" i="72"/>
  <c r="A10" i="72"/>
  <c r="A11" i="72"/>
  <c r="A12" i="72"/>
  <c r="A13" i="72"/>
  <c r="A14" i="72"/>
  <c r="A15" i="72"/>
  <c r="A16" i="72"/>
  <c r="A17" i="72"/>
  <c r="A18" i="72"/>
  <c r="A19" i="72"/>
  <c r="A20" i="72"/>
  <c r="A21" i="72"/>
  <c r="A22" i="72"/>
  <c r="A23" i="72"/>
  <c r="A24" i="72"/>
  <c r="A25" i="72"/>
  <c r="A26" i="72"/>
  <c r="A27" i="72"/>
  <c r="A28" i="72"/>
  <c r="A29" i="72"/>
  <c r="A30" i="72"/>
  <c r="A31" i="72"/>
  <c r="A32" i="72"/>
  <c r="A33" i="72"/>
  <c r="A34" i="72"/>
  <c r="A35" i="72"/>
  <c r="A36" i="72"/>
  <c r="A37" i="72"/>
  <c r="A38" i="72"/>
  <c r="A39" i="72"/>
  <c r="A40" i="72"/>
  <c r="A41" i="72"/>
  <c r="A42" i="72"/>
  <c r="A43" i="72"/>
  <c r="A44" i="72"/>
  <c r="A45" i="72"/>
  <c r="A46" i="72"/>
  <c r="A47" i="72"/>
  <c r="A48" i="72"/>
  <c r="A49" i="72"/>
  <c r="A50" i="72"/>
  <c r="A51" i="72"/>
  <c r="A52" i="72"/>
  <c r="A53" i="72"/>
  <c r="A54" i="72"/>
  <c r="A55" i="72"/>
  <c r="A56" i="72"/>
  <c r="A57" i="72"/>
  <c r="A58" i="72"/>
  <c r="A59" i="72"/>
  <c r="A60" i="72"/>
  <c r="A61" i="72"/>
  <c r="A62" i="72"/>
  <c r="A63" i="72"/>
  <c r="A64" i="72"/>
  <c r="A65" i="72"/>
  <c r="A66" i="72"/>
  <c r="A67" i="72"/>
  <c r="A68" i="72"/>
  <c r="A69" i="72"/>
  <c r="A70" i="72"/>
  <c r="A71" i="72"/>
  <c r="A72" i="72"/>
  <c r="A73" i="72"/>
  <c r="A74" i="72"/>
  <c r="A75" i="72"/>
  <c r="A76" i="72"/>
  <c r="A77" i="72"/>
  <c r="A78" i="72"/>
  <c r="A79" i="72"/>
  <c r="A80" i="72"/>
  <c r="A81" i="72"/>
  <c r="A82" i="72"/>
  <c r="A83" i="72"/>
  <c r="A84" i="72"/>
  <c r="A85" i="72"/>
  <c r="A86" i="72"/>
  <c r="A87" i="72"/>
  <c r="A88" i="72"/>
  <c r="A89" i="72"/>
  <c r="A90" i="72"/>
  <c r="A91" i="72"/>
  <c r="A92" i="72"/>
  <c r="A93" i="72"/>
  <c r="A94" i="72"/>
  <c r="A95" i="72"/>
  <c r="A96" i="72"/>
  <c r="A97" i="72"/>
  <c r="A98" i="72"/>
  <c r="A99" i="72"/>
  <c r="A100" i="72"/>
  <c r="A101" i="72"/>
  <c r="A102" i="72"/>
  <c r="A103" i="72"/>
  <c r="A104" i="72"/>
  <c r="A105" i="72"/>
  <c r="A106" i="72"/>
  <c r="A107" i="72"/>
  <c r="A108" i="72"/>
  <c r="A109" i="72"/>
  <c r="A110" i="72"/>
  <c r="A111" i="72"/>
  <c r="A112" i="72"/>
  <c r="A113" i="72"/>
  <c r="A114" i="72"/>
  <c r="A115" i="72"/>
  <c r="A116" i="72"/>
  <c r="A117" i="72"/>
  <c r="A118" i="72"/>
  <c r="A119" i="72"/>
  <c r="A120" i="72"/>
  <c r="A121" i="72"/>
  <c r="A122" i="72"/>
  <c r="A123" i="72"/>
  <c r="A124" i="72"/>
  <c r="A125" i="72"/>
  <c r="A126" i="72"/>
  <c r="A127" i="72"/>
  <c r="A128" i="72"/>
  <c r="A129" i="72"/>
  <c r="A130" i="72"/>
  <c r="A131" i="72"/>
  <c r="A132" i="72"/>
  <c r="A133" i="72"/>
  <c r="A134" i="72"/>
  <c r="A135" i="72"/>
  <c r="A136" i="72"/>
  <c r="A137" i="72"/>
  <c r="A138" i="72"/>
  <c r="A139" i="72"/>
  <c r="A140" i="72"/>
  <c r="A141" i="72"/>
  <c r="A142" i="72"/>
  <c r="A143" i="72"/>
  <c r="A144" i="72"/>
  <c r="A145" i="72"/>
  <c r="A146" i="72"/>
  <c r="A147" i="72"/>
  <c r="A148" i="72"/>
  <c r="A149" i="72"/>
  <c r="A150" i="72"/>
  <c r="A151" i="72"/>
  <c r="A152" i="72"/>
  <c r="A153" i="72"/>
  <c r="A154" i="72"/>
  <c r="A155" i="72"/>
  <c r="A156" i="72"/>
  <c r="A157" i="72"/>
  <c r="A158" i="72"/>
  <c r="A159" i="72"/>
  <c r="A160" i="72"/>
  <c r="CL146" i="37"/>
  <c r="CL148" i="37"/>
  <c r="CL160" i="37"/>
  <c r="CL161" i="37"/>
  <c r="CL165" i="37"/>
  <c r="CL127" i="37"/>
  <c r="CL75" i="37"/>
  <c r="CL99" i="37"/>
  <c r="CL55" i="37"/>
  <c r="CL48" i="37"/>
  <c r="CL13" i="37"/>
  <c r="CL32" i="37"/>
  <c r="CL40" i="37"/>
  <c r="CK167" i="37"/>
  <c r="CL167" i="37" s="1"/>
  <c r="CK149" i="37"/>
  <c r="CL149" i="37" s="1"/>
  <c r="CK106" i="37"/>
  <c r="CK104" i="37"/>
  <c r="CI104" i="37"/>
  <c r="CK102" i="37"/>
  <c r="CL102" i="37" s="1"/>
  <c r="CK98" i="37"/>
  <c r="CL98" i="37" s="1"/>
  <c r="CK99" i="37"/>
  <c r="CK100" i="37"/>
  <c r="CL100" i="37" s="1"/>
  <c r="CK90" i="37"/>
  <c r="CL90" i="37" s="1"/>
  <c r="CK91" i="37"/>
  <c r="CL91" i="37" s="1"/>
  <c r="CK92" i="37"/>
  <c r="CL92" i="37" s="1"/>
  <c r="CK93" i="37"/>
  <c r="CL93" i="37" s="1"/>
  <c r="CK94" i="37"/>
  <c r="CL94" i="37" s="1"/>
  <c r="CK95" i="37"/>
  <c r="CL95" i="37" s="1"/>
  <c r="CK84" i="37"/>
  <c r="CL84" i="37" s="1"/>
  <c r="CK85" i="37"/>
  <c r="CL85" i="37" s="1"/>
  <c r="CK86" i="37"/>
  <c r="CL86" i="37" s="1"/>
  <c r="CK87" i="37"/>
  <c r="CL87" i="37" s="1"/>
  <c r="CK89" i="37"/>
  <c r="CL89" i="37" s="1"/>
  <c r="CK69" i="37"/>
  <c r="CL69" i="37" s="1"/>
  <c r="CK70" i="37"/>
  <c r="CL70" i="37" s="1"/>
  <c r="CK71" i="37"/>
  <c r="CL71" i="37" s="1"/>
  <c r="CK72" i="37"/>
  <c r="CL72" i="37" s="1"/>
  <c r="CK73" i="37"/>
  <c r="CL73" i="37" s="1"/>
  <c r="CK75" i="37"/>
  <c r="CK76" i="37"/>
  <c r="CL76" i="37" s="1"/>
  <c r="CK77" i="37"/>
  <c r="CL77" i="37" s="1"/>
  <c r="CK79" i="37"/>
  <c r="CL79" i="37" s="1"/>
  <c r="CK80" i="37"/>
  <c r="CL80" i="37" s="1"/>
  <c r="CK81" i="37"/>
  <c r="CL81" i="37" s="1"/>
  <c r="CK82" i="37"/>
  <c r="CL82" i="37" s="1"/>
  <c r="CK56" i="37"/>
  <c r="CL56" i="37" s="1"/>
  <c r="CK57" i="37"/>
  <c r="CL57" i="37" s="1"/>
  <c r="CK58" i="37"/>
  <c r="CL58" i="37" s="1"/>
  <c r="CK59" i="37"/>
  <c r="CL59" i="37" s="1"/>
  <c r="CK60" i="37"/>
  <c r="CL60" i="37" s="1"/>
  <c r="CK61" i="37"/>
  <c r="CL61" i="37" s="1"/>
  <c r="CK62" i="37"/>
  <c r="CL62" i="37" s="1"/>
  <c r="CK63" i="37"/>
  <c r="CL63" i="37" s="1"/>
  <c r="CK64" i="37"/>
  <c r="CL64" i="37" s="1"/>
  <c r="CK65" i="37"/>
  <c r="CL65" i="37" s="1"/>
  <c r="CK66" i="37"/>
  <c r="CL66" i="37" s="1"/>
  <c r="CK67" i="37"/>
  <c r="CL67" i="37" s="1"/>
  <c r="CK68" i="37"/>
  <c r="CL68" i="37" s="1"/>
  <c r="CK50" i="37"/>
  <c r="CL50" i="37" s="1"/>
  <c r="CK51" i="37"/>
  <c r="CL51" i="37" s="1"/>
  <c r="CK54" i="37"/>
  <c r="CL54" i="37" s="1"/>
  <c r="CK55" i="37"/>
  <c r="CK32" i="37"/>
  <c r="CK33" i="37"/>
  <c r="CL33" i="37" s="1"/>
  <c r="CK35" i="37"/>
  <c r="CL35" i="37" s="1"/>
  <c r="CK36" i="37"/>
  <c r="CL36" i="37" s="1"/>
  <c r="CK38" i="37"/>
  <c r="CL38" i="37" s="1"/>
  <c r="CK39" i="37"/>
  <c r="CL39" i="37" s="1"/>
  <c r="CK40" i="37"/>
  <c r="CK41" i="37"/>
  <c r="CL41" i="37" s="1"/>
  <c r="CK45" i="37"/>
  <c r="CL45" i="37" s="1"/>
  <c r="CK46" i="37"/>
  <c r="CL46" i="37" s="1"/>
  <c r="CK48" i="37"/>
  <c r="CK49" i="37"/>
  <c r="CL49" i="37" s="1"/>
  <c r="CK15" i="37"/>
  <c r="CL15" i="37" s="1"/>
  <c r="CK17" i="37"/>
  <c r="CL17" i="37" s="1"/>
  <c r="CK18" i="37"/>
  <c r="CL18" i="37" s="1"/>
  <c r="CK20" i="37"/>
  <c r="CL20" i="37" s="1"/>
  <c r="CK22" i="37"/>
  <c r="CL22" i="37" s="1"/>
  <c r="CK23" i="37"/>
  <c r="CL23" i="37" s="1"/>
  <c r="CK25" i="37"/>
  <c r="CL25" i="37" s="1"/>
  <c r="CK26" i="37"/>
  <c r="CL26" i="37" s="1"/>
  <c r="CK28" i="37"/>
  <c r="CL28" i="37" s="1"/>
  <c r="CK29" i="37"/>
  <c r="CL29" i="37" s="1"/>
  <c r="CK30" i="37"/>
  <c r="CL30" i="37" s="1"/>
  <c r="CK31" i="37"/>
  <c r="CL31" i="37" s="1"/>
  <c r="CK11" i="37"/>
  <c r="CL11" i="37" s="1"/>
  <c r="CK12" i="37"/>
  <c r="CL12" i="37" s="1"/>
  <c r="CK13" i="37"/>
  <c r="CJ163" i="37"/>
  <c r="CJ158" i="37"/>
  <c r="CJ146" i="37"/>
  <c r="CJ147" i="37"/>
  <c r="CJ142" i="37"/>
  <c r="CJ131" i="37"/>
  <c r="CJ129" i="37"/>
  <c r="CJ107" i="37"/>
  <c r="CH104" i="37"/>
  <c r="CJ102" i="37"/>
  <c r="CJ90" i="37"/>
  <c r="CJ78" i="37"/>
  <c r="CJ54" i="37"/>
  <c r="CJ62" i="37"/>
  <c r="CJ17" i="37"/>
  <c r="CJ18" i="37"/>
  <c r="CJ26" i="37"/>
  <c r="CJ30" i="37"/>
  <c r="CJ38" i="37"/>
  <c r="CJ46" i="37"/>
  <c r="CK107" i="37"/>
  <c r="CL107" i="37" s="1"/>
  <c r="CK109" i="37"/>
  <c r="CL109" i="37" s="1"/>
  <c r="CK112" i="37"/>
  <c r="CK113" i="37"/>
  <c r="CK114" i="37"/>
  <c r="CL114" i="37" s="1"/>
  <c r="CK116" i="37"/>
  <c r="CL116" i="37" s="1"/>
  <c r="CK117" i="37"/>
  <c r="CL117" i="37" s="1"/>
  <c r="CK118" i="37"/>
  <c r="CL118" i="37" s="1"/>
  <c r="CK120" i="37"/>
  <c r="CL120" i="37" s="1"/>
  <c r="CK121" i="37"/>
  <c r="CL121" i="37" s="1"/>
  <c r="CK123" i="37"/>
  <c r="CL123" i="37" s="1"/>
  <c r="CK124" i="37"/>
  <c r="CL124" i="37" s="1"/>
  <c r="CK125" i="37"/>
  <c r="CK127" i="37"/>
  <c r="CK129" i="37"/>
  <c r="CL129" i="37" s="1"/>
  <c r="CK130" i="37"/>
  <c r="CL130" i="37" s="1"/>
  <c r="CK131" i="37"/>
  <c r="CL131" i="37" s="1"/>
  <c r="CK133" i="37"/>
  <c r="CL133" i="37" s="1"/>
  <c r="CK134" i="37"/>
  <c r="CL134" i="37" s="1"/>
  <c r="CK141" i="37"/>
  <c r="CL141" i="37" s="1"/>
  <c r="CK142" i="37"/>
  <c r="CL142" i="37" s="1"/>
  <c r="CK143" i="37"/>
  <c r="CL143" i="37" s="1"/>
  <c r="CK145" i="37"/>
  <c r="CL145" i="37" s="1"/>
  <c r="CK146" i="37"/>
  <c r="CK147" i="37"/>
  <c r="CL147" i="37" s="1"/>
  <c r="CK148" i="37"/>
  <c r="CK151" i="37"/>
  <c r="CL151" i="37" s="1"/>
  <c r="CK153" i="37"/>
  <c r="CL153" i="37" s="1"/>
  <c r="CK154" i="37"/>
  <c r="CL154" i="37" s="1"/>
  <c r="CK155" i="37"/>
  <c r="CL155" i="37" s="1"/>
  <c r="CK156" i="37"/>
  <c r="CL156" i="37" s="1"/>
  <c r="CK157" i="37"/>
  <c r="CL157" i="37" s="1"/>
  <c r="CK158" i="37"/>
  <c r="CL158" i="37" s="1"/>
  <c r="CK159" i="37"/>
  <c r="CL159" i="37" s="1"/>
  <c r="CK160" i="37"/>
  <c r="CK161" i="37"/>
  <c r="CK162" i="37"/>
  <c r="CL162" i="37" s="1"/>
  <c r="CK163" i="37"/>
  <c r="CL163" i="37" s="1"/>
  <c r="CK164" i="37"/>
  <c r="CL164" i="37" s="1"/>
  <c r="CK165" i="37"/>
  <c r="CK166" i="37"/>
  <c r="CL166" i="37" s="1"/>
  <c r="CI11" i="37"/>
  <c r="CJ11" i="37" s="1"/>
  <c r="CI12" i="37"/>
  <c r="CJ12" i="37" s="1"/>
  <c r="CI15" i="37"/>
  <c r="CJ15" i="37" s="1"/>
  <c r="CI16" i="37"/>
  <c r="CI17" i="37"/>
  <c r="CI18" i="37"/>
  <c r="CI20" i="37"/>
  <c r="CJ20" i="37" s="1"/>
  <c r="CI22" i="37"/>
  <c r="CJ22" i="37" s="1"/>
  <c r="CI23" i="37"/>
  <c r="CJ23" i="37" s="1"/>
  <c r="CI25" i="37"/>
  <c r="CJ25" i="37" s="1"/>
  <c r="CI26" i="37"/>
  <c r="CI28" i="37"/>
  <c r="CJ28" i="37" s="1"/>
  <c r="CI29" i="37"/>
  <c r="CJ29" i="37" s="1"/>
  <c r="CI30" i="37"/>
  <c r="CI31" i="37"/>
  <c r="CJ31" i="37" s="1"/>
  <c r="CI32" i="37"/>
  <c r="CJ32" i="37" s="1"/>
  <c r="CI33" i="37"/>
  <c r="CJ33" i="37" s="1"/>
  <c r="CI35" i="37"/>
  <c r="CJ35" i="37" s="1"/>
  <c r="CI36" i="37"/>
  <c r="CJ36" i="37" s="1"/>
  <c r="CI38" i="37"/>
  <c r="CI39" i="37"/>
  <c r="CJ39" i="37" s="1"/>
  <c r="CI40" i="37"/>
  <c r="CJ40" i="37" s="1"/>
  <c r="CI41" i="37"/>
  <c r="CJ41" i="37" s="1"/>
  <c r="CI45" i="37"/>
  <c r="CJ45" i="37" s="1"/>
  <c r="CI46" i="37"/>
  <c r="CI54" i="37"/>
  <c r="CI55" i="37"/>
  <c r="CJ55" i="37" s="1"/>
  <c r="CI56" i="37"/>
  <c r="CJ56" i="37" s="1"/>
  <c r="CI57" i="37"/>
  <c r="CJ57" i="37" s="1"/>
  <c r="CI58" i="37"/>
  <c r="CJ58" i="37" s="1"/>
  <c r="CI59" i="37"/>
  <c r="CJ59" i="37" s="1"/>
  <c r="CI60" i="37"/>
  <c r="CJ60" i="37" s="1"/>
  <c r="CI61" i="37"/>
  <c r="CJ61" i="37" s="1"/>
  <c r="CI62" i="37"/>
  <c r="CI63" i="37"/>
  <c r="CJ63" i="37" s="1"/>
  <c r="CI64" i="37"/>
  <c r="CJ64" i="37" s="1"/>
  <c r="CI65" i="37"/>
  <c r="CJ65" i="37" s="1"/>
  <c r="CI66" i="37"/>
  <c r="CJ66" i="37" s="1"/>
  <c r="CI67" i="37"/>
  <c r="CJ67" i="37" s="1"/>
  <c r="CI68" i="37"/>
  <c r="CJ68" i="37" s="1"/>
  <c r="CI69" i="37"/>
  <c r="CJ69" i="37" s="1"/>
  <c r="CI70" i="37"/>
  <c r="CJ70" i="37" s="1"/>
  <c r="CI71" i="37"/>
  <c r="CJ71" i="37" s="1"/>
  <c r="CI72" i="37"/>
  <c r="CJ72" i="37" s="1"/>
  <c r="CI73" i="37"/>
  <c r="CJ73" i="37" s="1"/>
  <c r="CI75" i="37"/>
  <c r="CJ75" i="37" s="1"/>
  <c r="CI76" i="37"/>
  <c r="CJ76" i="37" s="1"/>
  <c r="CI77" i="37"/>
  <c r="CJ77" i="37" s="1"/>
  <c r="CI79" i="37"/>
  <c r="CJ79" i="37" s="1"/>
  <c r="CI80" i="37"/>
  <c r="CJ80" i="37" s="1"/>
  <c r="CI81" i="37"/>
  <c r="CJ81" i="37" s="1"/>
  <c r="CI82" i="37"/>
  <c r="CJ82" i="37" s="1"/>
  <c r="CI84" i="37"/>
  <c r="CJ84" i="37" s="1"/>
  <c r="CI85" i="37"/>
  <c r="CJ85" i="37" s="1"/>
  <c r="CI86" i="37"/>
  <c r="CJ86" i="37" s="1"/>
  <c r="CI87" i="37"/>
  <c r="CJ87" i="37" s="1"/>
  <c r="CI89" i="37"/>
  <c r="CJ89" i="37" s="1"/>
  <c r="CI90" i="37"/>
  <c r="CI91" i="37"/>
  <c r="CJ91" i="37" s="1"/>
  <c r="CI92" i="37"/>
  <c r="CJ92" i="37" s="1"/>
  <c r="CI93" i="37"/>
  <c r="CJ93" i="37" s="1"/>
  <c r="CI94" i="37"/>
  <c r="CJ94" i="37" s="1"/>
  <c r="CI95" i="37"/>
  <c r="CJ95" i="37" s="1"/>
  <c r="CI99" i="37"/>
  <c r="CJ99" i="37" s="1"/>
  <c r="CI100" i="37"/>
  <c r="CJ100" i="37" s="1"/>
  <c r="CI102" i="37"/>
  <c r="CI103" i="37"/>
  <c r="CI105" i="37"/>
  <c r="CI107" i="37"/>
  <c r="CI109" i="37"/>
  <c r="CI112" i="37"/>
  <c r="CJ112" i="37" s="1"/>
  <c r="CI113" i="37"/>
  <c r="CI114" i="37"/>
  <c r="CJ114" i="37" s="1"/>
  <c r="CI116" i="37"/>
  <c r="CJ116" i="37" s="1"/>
  <c r="CI117" i="37"/>
  <c r="CJ117" i="37" s="1"/>
  <c r="CI118" i="37"/>
  <c r="CJ118" i="37" s="1"/>
  <c r="CI120" i="37"/>
  <c r="CJ120" i="37" s="1"/>
  <c r="CI121" i="37"/>
  <c r="CJ121" i="37" s="1"/>
  <c r="CI123" i="37"/>
  <c r="CJ123" i="37" s="1"/>
  <c r="CI124" i="37"/>
  <c r="CJ124" i="37" s="1"/>
  <c r="CI125" i="37"/>
  <c r="CI127" i="37"/>
  <c r="CJ127" i="37" s="1"/>
  <c r="CI129" i="37"/>
  <c r="CI131" i="37"/>
  <c r="CI132" i="37"/>
  <c r="CJ132" i="37" s="1"/>
  <c r="CI133" i="37"/>
  <c r="CJ133" i="37" s="1"/>
  <c r="CI134" i="37"/>
  <c r="CJ134" i="37" s="1"/>
  <c r="CI137" i="37"/>
  <c r="CJ137" i="37" s="1"/>
  <c r="CI138" i="37"/>
  <c r="CJ138" i="37" s="1"/>
  <c r="CI139" i="37"/>
  <c r="CJ139" i="37" s="1"/>
  <c r="CI140" i="37"/>
  <c r="CJ140" i="37" s="1"/>
  <c r="CI142" i="37"/>
  <c r="CI143" i="37"/>
  <c r="CJ143" i="37" s="1"/>
  <c r="CI144" i="37"/>
  <c r="CJ144" i="37" s="1"/>
  <c r="CI145" i="37"/>
  <c r="CJ145" i="37" s="1"/>
  <c r="CI146" i="37"/>
  <c r="CI147" i="37"/>
  <c r="CI148" i="37"/>
  <c r="CJ148" i="37" s="1"/>
  <c r="CI149" i="37"/>
  <c r="CJ149" i="37" s="1"/>
  <c r="CI151" i="37"/>
  <c r="CJ151" i="37" s="1"/>
  <c r="CI152" i="37"/>
  <c r="CI153" i="37"/>
  <c r="CJ153" i="37" s="1"/>
  <c r="CI154" i="37"/>
  <c r="CJ154" i="37" s="1"/>
  <c r="CI155" i="37"/>
  <c r="CJ155" i="37" s="1"/>
  <c r="CI156" i="37"/>
  <c r="CJ156" i="37" s="1"/>
  <c r="CI157" i="37"/>
  <c r="CJ157" i="37" s="1"/>
  <c r="CI158" i="37"/>
  <c r="CI159" i="37"/>
  <c r="CJ159" i="37" s="1"/>
  <c r="CI160" i="37"/>
  <c r="CJ160" i="37" s="1"/>
  <c r="CI161" i="37"/>
  <c r="CJ161" i="37" s="1"/>
  <c r="CI162" i="37"/>
  <c r="CJ162" i="37" s="1"/>
  <c r="CI163" i="37"/>
  <c r="CI164" i="37"/>
  <c r="CJ164" i="37" s="1"/>
  <c r="CI165" i="37"/>
  <c r="CI166" i="37"/>
  <c r="CI167" i="37"/>
  <c r="BX11" i="37"/>
  <c r="E9" i="72" s="1"/>
  <c r="BX12" i="37"/>
  <c r="E10" i="72" s="1"/>
  <c r="BX15" i="37"/>
  <c r="E13" i="72" s="1"/>
  <c r="CC15" i="37"/>
  <c r="BX17" i="37"/>
  <c r="CC17" i="37"/>
  <c r="BX18" i="37"/>
  <c r="E16" i="72" s="1"/>
  <c r="CC18" i="37"/>
  <c r="BX20" i="37"/>
  <c r="BY20" i="37"/>
  <c r="CC21" i="37"/>
  <c r="BX22" i="37"/>
  <c r="E20" i="72" s="1"/>
  <c r="CB22" i="37"/>
  <c r="CC22" i="37"/>
  <c r="BX23" i="37"/>
  <c r="E21" i="72" s="1"/>
  <c r="CB23" i="37"/>
  <c r="CC23" i="37"/>
  <c r="BX25" i="37"/>
  <c r="CA25" i="37"/>
  <c r="CB25" i="37"/>
  <c r="CC25" i="37"/>
  <c r="BX26" i="37"/>
  <c r="CC26" i="37"/>
  <c r="BX28" i="37"/>
  <c r="E26" i="72" s="1"/>
  <c r="CA28" i="37"/>
  <c r="CB28" i="37"/>
  <c r="CC28" i="37"/>
  <c r="BX29" i="37"/>
  <c r="E27" i="72" s="1"/>
  <c r="BY29" i="37"/>
  <c r="CB29" i="37"/>
  <c r="CC29" i="37"/>
  <c r="BX30" i="37"/>
  <c r="E28" i="72" s="1"/>
  <c r="CA30" i="37"/>
  <c r="CB30" i="37"/>
  <c r="CC30" i="37"/>
  <c r="BX31" i="37"/>
  <c r="E29" i="72" s="1"/>
  <c r="BY31" i="37"/>
  <c r="CB31" i="37"/>
  <c r="CC31" i="37"/>
  <c r="BX32" i="37"/>
  <c r="E30" i="72" s="1"/>
  <c r="BY32" i="37"/>
  <c r="BZ32" i="37"/>
  <c r="CC32" i="37"/>
  <c r="BX33" i="37"/>
  <c r="E31" i="72" s="1"/>
  <c r="BY33" i="37"/>
  <c r="BZ33" i="37"/>
  <c r="CA33" i="37"/>
  <c r="CC34" i="37"/>
  <c r="BX35" i="37"/>
  <c r="CC35" i="37"/>
  <c r="BX36" i="37"/>
  <c r="E34" i="72" s="1"/>
  <c r="CC36" i="37"/>
  <c r="CC37" i="37"/>
  <c r="BX38" i="37"/>
  <c r="E36" i="72" s="1"/>
  <c r="BY38" i="37"/>
  <c r="CA38" i="37"/>
  <c r="CB38" i="37"/>
  <c r="CC38" i="37"/>
  <c r="BX39" i="37"/>
  <c r="E37" i="72" s="1"/>
  <c r="BY39" i="37"/>
  <c r="CB39" i="37"/>
  <c r="CC39" i="37"/>
  <c r="BX40" i="37"/>
  <c r="E38" i="72" s="1"/>
  <c r="BY40" i="37"/>
  <c r="BZ40" i="37"/>
  <c r="CA40" i="37"/>
  <c r="CB40" i="37"/>
  <c r="CC40" i="37"/>
  <c r="BX41" i="37"/>
  <c r="BY41" i="37"/>
  <c r="BZ41" i="37"/>
  <c r="CA41" i="37"/>
  <c r="CB41" i="37"/>
  <c r="CC41" i="37"/>
  <c r="BX45" i="37"/>
  <c r="E43" i="72" s="1"/>
  <c r="CC45" i="37"/>
  <c r="BX46" i="37"/>
  <c r="CC46" i="37"/>
  <c r="CC47" i="37"/>
  <c r="BY48" i="37"/>
  <c r="BZ48" i="37"/>
  <c r="CA48" i="37"/>
  <c r="CB48" i="37"/>
  <c r="CC48" i="37"/>
  <c r="BY49" i="37"/>
  <c r="BZ49" i="37"/>
  <c r="CA49" i="37"/>
  <c r="CB49" i="37"/>
  <c r="CC49" i="37"/>
  <c r="BY50" i="37"/>
  <c r="BZ50" i="37"/>
  <c r="CA50" i="37"/>
  <c r="CB50" i="37"/>
  <c r="CC50" i="37"/>
  <c r="BY51" i="37"/>
  <c r="BZ51" i="37"/>
  <c r="CA51" i="37"/>
  <c r="CB51" i="37"/>
  <c r="CC51" i="37"/>
  <c r="BX54" i="37"/>
  <c r="CB54" i="37"/>
  <c r="CC54" i="37"/>
  <c r="BX55" i="37"/>
  <c r="BY55" i="37"/>
  <c r="BZ55" i="37"/>
  <c r="CA55" i="37"/>
  <c r="CB55" i="37"/>
  <c r="CC55" i="37"/>
  <c r="BX56" i="37"/>
  <c r="E54" i="72" s="1"/>
  <c r="BY56" i="37"/>
  <c r="BZ56" i="37"/>
  <c r="CA56" i="37"/>
  <c r="CB56" i="37"/>
  <c r="CC56" i="37"/>
  <c r="BX57" i="37"/>
  <c r="BY57" i="37"/>
  <c r="BZ57" i="37"/>
  <c r="CA57" i="37"/>
  <c r="CB57" i="37"/>
  <c r="CC57" i="37"/>
  <c r="BX58" i="37"/>
  <c r="E56" i="72" s="1"/>
  <c r="BY58" i="37"/>
  <c r="BZ58" i="37"/>
  <c r="CA58" i="37"/>
  <c r="CB58" i="37"/>
  <c r="CC58" i="37"/>
  <c r="BX59" i="37"/>
  <c r="BY59" i="37"/>
  <c r="BZ59" i="37"/>
  <c r="CA59" i="37"/>
  <c r="CB59" i="37"/>
  <c r="CC59" i="37"/>
  <c r="BX60" i="37"/>
  <c r="E58" i="72" s="1"/>
  <c r="BY60" i="37"/>
  <c r="BZ60" i="37"/>
  <c r="CA60" i="37"/>
  <c r="CB60" i="37"/>
  <c r="CC60" i="37"/>
  <c r="BX61" i="37"/>
  <c r="BY61" i="37"/>
  <c r="BZ61" i="37"/>
  <c r="CA61" i="37"/>
  <c r="CB61" i="37"/>
  <c r="CC61" i="37"/>
  <c r="BX62" i="37"/>
  <c r="E60" i="72" s="1"/>
  <c r="BY62" i="37"/>
  <c r="BZ62" i="37"/>
  <c r="CA62" i="37"/>
  <c r="CB62" i="37"/>
  <c r="CC62" i="37"/>
  <c r="BX63" i="37"/>
  <c r="BY63" i="37"/>
  <c r="BZ63" i="37"/>
  <c r="CA63" i="37"/>
  <c r="CB63" i="37"/>
  <c r="CC63" i="37"/>
  <c r="BX64" i="37"/>
  <c r="E62" i="72" s="1"/>
  <c r="CB64" i="37"/>
  <c r="CC64" i="37"/>
  <c r="BX65" i="37"/>
  <c r="BY65" i="37"/>
  <c r="BZ65" i="37"/>
  <c r="CA65" i="37"/>
  <c r="CB65" i="37"/>
  <c r="CC65" i="37"/>
  <c r="BX66" i="37"/>
  <c r="E64" i="72" s="1"/>
  <c r="BY66" i="37"/>
  <c r="BZ66" i="37"/>
  <c r="CA66" i="37"/>
  <c r="CB66" i="37"/>
  <c r="CC66" i="37"/>
  <c r="BX67" i="37"/>
  <c r="BY67" i="37"/>
  <c r="BZ67" i="37"/>
  <c r="CA67" i="37"/>
  <c r="CB67" i="37"/>
  <c r="CC67" i="37"/>
  <c r="BX68" i="37"/>
  <c r="E66" i="72" s="1"/>
  <c r="BY68" i="37"/>
  <c r="BZ68" i="37"/>
  <c r="CA68" i="37"/>
  <c r="CB68" i="37"/>
  <c r="CC68" i="37"/>
  <c r="BX69" i="37"/>
  <c r="BY69" i="37"/>
  <c r="BZ69" i="37"/>
  <c r="CA69" i="37"/>
  <c r="CB69" i="37"/>
  <c r="CC69" i="37"/>
  <c r="BX70" i="37"/>
  <c r="E68" i="72" s="1"/>
  <c r="BX71" i="37"/>
  <c r="CB71" i="37"/>
  <c r="CC71" i="37"/>
  <c r="BX72" i="37"/>
  <c r="CB72" i="37"/>
  <c r="CC72" i="37"/>
  <c r="BX73" i="37"/>
  <c r="E71" i="72" s="1"/>
  <c r="CB73" i="37"/>
  <c r="CC73" i="37"/>
  <c r="CC74" i="37"/>
  <c r="BX75" i="37"/>
  <c r="E73" i="72" s="1"/>
  <c r="CB75" i="37"/>
  <c r="CC75" i="37"/>
  <c r="BX76" i="37"/>
  <c r="E74" i="72" s="1"/>
  <c r="CB76" i="37"/>
  <c r="CC76" i="37"/>
  <c r="BX77" i="37"/>
  <c r="CB77" i="37"/>
  <c r="CC77" i="37"/>
  <c r="CC78" i="37"/>
  <c r="BX79" i="37"/>
  <c r="CB79" i="37"/>
  <c r="CC79" i="37"/>
  <c r="BX80" i="37"/>
  <c r="CB80" i="37"/>
  <c r="CC80" i="37"/>
  <c r="BX81" i="37"/>
  <c r="E79" i="72" s="1"/>
  <c r="BY81" i="37"/>
  <c r="BZ81" i="37"/>
  <c r="CA81" i="37"/>
  <c r="CB81" i="37"/>
  <c r="CC81" i="37"/>
  <c r="BX82" i="37"/>
  <c r="BY82" i="37"/>
  <c r="BZ82" i="37"/>
  <c r="CA82" i="37"/>
  <c r="CB82" i="37"/>
  <c r="CC82" i="37"/>
  <c r="BX84" i="37"/>
  <c r="E82" i="72" s="1"/>
  <c r="CA84" i="37"/>
  <c r="CB84" i="37"/>
  <c r="CC84" i="37"/>
  <c r="BX85" i="37"/>
  <c r="E83" i="72" s="1"/>
  <c r="CA85" i="37"/>
  <c r="CB85" i="37"/>
  <c r="CC85" i="37"/>
  <c r="BX86" i="37"/>
  <c r="E84" i="72" s="1"/>
  <c r="CA86" i="37"/>
  <c r="CB86" i="37"/>
  <c r="CC86" i="37"/>
  <c r="BX87" i="37"/>
  <c r="E85" i="72" s="1"/>
  <c r="BY88" i="37"/>
  <c r="CC88" i="37"/>
  <c r="BX89" i="37"/>
  <c r="E87" i="72" s="1"/>
  <c r="BY89" i="37"/>
  <c r="BZ89" i="37"/>
  <c r="CA89" i="37"/>
  <c r="CB89" i="37"/>
  <c r="CC89" i="37"/>
  <c r="BX90" i="37"/>
  <c r="BY90" i="37"/>
  <c r="BZ90" i="37"/>
  <c r="CA90" i="37"/>
  <c r="CB90" i="37"/>
  <c r="CC90" i="37"/>
  <c r="BX91" i="37"/>
  <c r="E89" i="72" s="1"/>
  <c r="BY91" i="37"/>
  <c r="CC91" i="37"/>
  <c r="BX92" i="37"/>
  <c r="BY92" i="37"/>
  <c r="BZ92" i="37"/>
  <c r="CA92" i="37"/>
  <c r="CB92" i="37"/>
  <c r="CC92" i="37"/>
  <c r="BX93" i="37"/>
  <c r="E91" i="72" s="1"/>
  <c r="BY93" i="37"/>
  <c r="BZ93" i="37"/>
  <c r="CA93" i="37"/>
  <c r="CB93" i="37"/>
  <c r="CC93" i="37"/>
  <c r="BX94" i="37"/>
  <c r="BY94" i="37"/>
  <c r="BZ94" i="37"/>
  <c r="CA94" i="37"/>
  <c r="CB94" i="37"/>
  <c r="CC94" i="37"/>
  <c r="BX95" i="37"/>
  <c r="E93" i="72" s="1"/>
  <c r="BY95" i="37"/>
  <c r="BZ95" i="37"/>
  <c r="CA95" i="37"/>
  <c r="CB95" i="37"/>
  <c r="CC95" i="37"/>
  <c r="BZ98" i="37"/>
  <c r="CA98" i="37"/>
  <c r="CB98" i="37"/>
  <c r="CC98" i="37"/>
  <c r="BX99" i="37"/>
  <c r="BY99" i="37"/>
  <c r="BZ99" i="37"/>
  <c r="CA99" i="37"/>
  <c r="CB99" i="37"/>
  <c r="CC99" i="37"/>
  <c r="BX100" i="37"/>
  <c r="E98" i="72" s="1"/>
  <c r="BY100" i="37"/>
  <c r="CB100" i="37"/>
  <c r="CC100" i="37"/>
  <c r="BX102" i="37"/>
  <c r="BY102" i="37"/>
  <c r="BZ102" i="37"/>
  <c r="CA102" i="37"/>
  <c r="CB102" i="37"/>
  <c r="CC102" i="37"/>
  <c r="BX104" i="37"/>
  <c r="E102" i="72" s="1"/>
  <c r="CA104" i="37"/>
  <c r="CB104" i="37"/>
  <c r="CC104" i="37"/>
  <c r="BY105" i="37"/>
  <c r="BZ105" i="37"/>
  <c r="CA105" i="37"/>
  <c r="CB105" i="37"/>
  <c r="CC105" i="37"/>
  <c r="CC106" i="37"/>
  <c r="BX107" i="37"/>
  <c r="CA107" i="37"/>
  <c r="CB107" i="37"/>
  <c r="CC107" i="37"/>
  <c r="BX109" i="37"/>
  <c r="CB109" i="37"/>
  <c r="CC109" i="37"/>
  <c r="BY110" i="37"/>
  <c r="BZ110" i="37"/>
  <c r="CA110" i="37"/>
  <c r="CB110" i="37"/>
  <c r="CC110" i="37"/>
  <c r="BX112" i="37"/>
  <c r="BX113" i="37"/>
  <c r="BX114" i="37"/>
  <c r="BY114" i="37"/>
  <c r="BZ114" i="37"/>
  <c r="CA114" i="37"/>
  <c r="CB114" i="37"/>
  <c r="CC114" i="37"/>
  <c r="BX116" i="37"/>
  <c r="BY116" i="37"/>
  <c r="BZ116" i="37"/>
  <c r="CA116" i="37"/>
  <c r="CB116" i="37"/>
  <c r="CC116" i="37"/>
  <c r="BX117" i="37"/>
  <c r="E115" i="72" s="1"/>
  <c r="CB117" i="37"/>
  <c r="CC117" i="37"/>
  <c r="BX118" i="37"/>
  <c r="E116" i="72" s="1"/>
  <c r="CB118" i="37"/>
  <c r="CC118" i="37"/>
  <c r="BX120" i="37"/>
  <c r="CB120" i="37"/>
  <c r="CC120" i="37"/>
  <c r="BX121" i="37"/>
  <c r="CB121" i="37"/>
  <c r="CC121" i="37"/>
  <c r="BX123" i="37"/>
  <c r="E121" i="72" s="1"/>
  <c r="BY123" i="37"/>
  <c r="BZ123" i="37"/>
  <c r="CA123" i="37"/>
  <c r="CB123" i="37"/>
  <c r="CC123" i="37"/>
  <c r="BX124" i="37"/>
  <c r="CB124" i="37"/>
  <c r="CC124" i="37"/>
  <c r="BX125" i="37"/>
  <c r="E123" i="72" s="1"/>
  <c r="CB125" i="37"/>
  <c r="CC125" i="37"/>
  <c r="BX127" i="37"/>
  <c r="BX129" i="37"/>
  <c r="E127" i="72" s="1"/>
  <c r="BX131" i="37"/>
  <c r="BZ131" i="37"/>
  <c r="CB131" i="37"/>
  <c r="CC131" i="37"/>
  <c r="CB132" i="37"/>
  <c r="BX133" i="37"/>
  <c r="E131" i="72" s="1"/>
  <c r="CB133" i="37"/>
  <c r="CC133" i="37"/>
  <c r="BX134" i="37"/>
  <c r="E132" i="72" s="1"/>
  <c r="CB134" i="37"/>
  <c r="CC134" i="37"/>
  <c r="BX142" i="37"/>
  <c r="BX143" i="37"/>
  <c r="E141" i="72" s="1"/>
  <c r="CB143" i="37"/>
  <c r="CC143" i="37"/>
  <c r="CC144" i="37"/>
  <c r="BX145" i="37"/>
  <c r="BY145" i="37"/>
  <c r="BZ145" i="37"/>
  <c r="CA145" i="37"/>
  <c r="CB145" i="37"/>
  <c r="CC145" i="37"/>
  <c r="BX146" i="37"/>
  <c r="BY146" i="37"/>
  <c r="BZ146" i="37"/>
  <c r="CA146" i="37"/>
  <c r="CB146" i="37"/>
  <c r="CC146" i="37"/>
  <c r="BX147" i="37"/>
  <c r="BY147" i="37"/>
  <c r="BZ147" i="37"/>
  <c r="CA147" i="37"/>
  <c r="CB147" i="37"/>
  <c r="CC147" i="37"/>
  <c r="BX148" i="37"/>
  <c r="BY148" i="37"/>
  <c r="BZ148" i="37"/>
  <c r="CA148" i="37"/>
  <c r="CB148" i="37"/>
  <c r="CC148" i="37"/>
  <c r="BX149" i="37"/>
  <c r="BY149" i="37"/>
  <c r="BZ149" i="37"/>
  <c r="CA149" i="37"/>
  <c r="CB149" i="37"/>
  <c r="CC149" i="37"/>
  <c r="BX151" i="37"/>
  <c r="BX153" i="37"/>
  <c r="E146" i="72" s="1"/>
  <c r="BY153" i="37"/>
  <c r="BZ153" i="37"/>
  <c r="CB153" i="37"/>
  <c r="CC153" i="37"/>
  <c r="BX154" i="37"/>
  <c r="BY154" i="37"/>
  <c r="BZ154" i="37"/>
  <c r="CA154" i="37"/>
  <c r="CB154" i="37"/>
  <c r="BX155" i="37"/>
  <c r="BY155" i="37"/>
  <c r="BZ155" i="37"/>
  <c r="CA155" i="37"/>
  <c r="CB155" i="37"/>
  <c r="BX156" i="37"/>
  <c r="BY156" i="37"/>
  <c r="BZ156" i="37"/>
  <c r="CA156" i="37"/>
  <c r="CB156" i="37"/>
  <c r="CC156" i="37"/>
  <c r="BX157" i="37"/>
  <c r="BY157" i="37"/>
  <c r="BZ157" i="37"/>
  <c r="CA157" i="37"/>
  <c r="CD157" i="37" s="1"/>
  <c r="CB157" i="37"/>
  <c r="CC157" i="37"/>
  <c r="BX158" i="37"/>
  <c r="BY158" i="37"/>
  <c r="CD158" i="37" s="1"/>
  <c r="BZ158" i="37"/>
  <c r="CA158" i="37"/>
  <c r="CB158" i="37"/>
  <c r="CC158" i="37"/>
  <c r="BX159" i="37"/>
  <c r="BY159" i="37"/>
  <c r="BZ159" i="37"/>
  <c r="CA159" i="37"/>
  <c r="CB159" i="37"/>
  <c r="CC159" i="37"/>
  <c r="BX160" i="37"/>
  <c r="BY160" i="37"/>
  <c r="BZ160" i="37"/>
  <c r="CA160" i="37"/>
  <c r="CB160" i="37"/>
  <c r="CC160" i="37"/>
  <c r="BX161" i="37"/>
  <c r="BY161" i="37"/>
  <c r="BZ161" i="37"/>
  <c r="CA161" i="37"/>
  <c r="CB161" i="37"/>
  <c r="CC161" i="37"/>
  <c r="BX162" i="37"/>
  <c r="BY162" i="37"/>
  <c r="CD162" i="37" s="1"/>
  <c r="BZ162" i="37"/>
  <c r="CA162" i="37"/>
  <c r="CB162" i="37"/>
  <c r="CC162" i="37"/>
  <c r="BX163" i="37"/>
  <c r="BY163" i="37"/>
  <c r="BZ163" i="37"/>
  <c r="CA163" i="37"/>
  <c r="CB163" i="37"/>
  <c r="CC163" i="37"/>
  <c r="BX164" i="37"/>
  <c r="BY164" i="37"/>
  <c r="BZ164" i="37"/>
  <c r="CA164" i="37"/>
  <c r="CB164" i="37"/>
  <c r="CC164" i="37"/>
  <c r="BX165" i="37"/>
  <c r="BY165" i="37"/>
  <c r="BZ165" i="37"/>
  <c r="CA165" i="37"/>
  <c r="CB165" i="37"/>
  <c r="CC165" i="37"/>
  <c r="BX166" i="37"/>
  <c r="BY166" i="37"/>
  <c r="BZ166" i="37"/>
  <c r="CA166" i="37"/>
  <c r="CB166" i="37"/>
  <c r="CC166" i="37"/>
  <c r="BX167" i="37"/>
  <c r="BY167" i="37"/>
  <c r="BZ167" i="37"/>
  <c r="CA167" i="37"/>
  <c r="BV32" i="37"/>
  <c r="BV33" i="37"/>
  <c r="BW40" i="37"/>
  <c r="BW41" i="37"/>
  <c r="BW56" i="37"/>
  <c r="BW63" i="37"/>
  <c r="BW82" i="37"/>
  <c r="BW99" i="37"/>
  <c r="BW102" i="37"/>
  <c r="BW114" i="37"/>
  <c r="BW116" i="37"/>
  <c r="BW123" i="37"/>
  <c r="BW145" i="37"/>
  <c r="BW146" i="37"/>
  <c r="BW147" i="37"/>
  <c r="BW148" i="37"/>
  <c r="BW149" i="37"/>
  <c r="BW156" i="37"/>
  <c r="BW157" i="37"/>
  <c r="BW158" i="37"/>
  <c r="BW159" i="37"/>
  <c r="BW160" i="37"/>
  <c r="BW161" i="37"/>
  <c r="BW162" i="37"/>
  <c r="BW163" i="37"/>
  <c r="BW164" i="37"/>
  <c r="BW165" i="37"/>
  <c r="BW166" i="37"/>
  <c r="BN55" i="37"/>
  <c r="BN56" i="37"/>
  <c r="BN57" i="37"/>
  <c r="BN58" i="37"/>
  <c r="BN59" i="37"/>
  <c r="BN60" i="37"/>
  <c r="BN61" i="37"/>
  <c r="BN62" i="37"/>
  <c r="BO63" i="37"/>
  <c r="BO82" i="37"/>
  <c r="BO99" i="37"/>
  <c r="BO102" i="37"/>
  <c r="BO114" i="37"/>
  <c r="BO116" i="37"/>
  <c r="BO123" i="37"/>
  <c r="BO145" i="37"/>
  <c r="BO146" i="37"/>
  <c r="BO147" i="37"/>
  <c r="BO148" i="37"/>
  <c r="BO149" i="37"/>
  <c r="BO156" i="37"/>
  <c r="BO157" i="37"/>
  <c r="BO158" i="37"/>
  <c r="BO159" i="37"/>
  <c r="BO160" i="37"/>
  <c r="BO161" i="37"/>
  <c r="BO162" i="37"/>
  <c r="BO163" i="37"/>
  <c r="BO164" i="37"/>
  <c r="BO165" i="37"/>
  <c r="BO166" i="37"/>
  <c r="BH14" i="37"/>
  <c r="C12" i="72" s="1"/>
  <c r="BL152" i="37"/>
  <c r="BJ152" i="37"/>
  <c r="BI152" i="37"/>
  <c r="BH152" i="37"/>
  <c r="C145" i="72" s="1"/>
  <c r="BH150" i="37"/>
  <c r="C143" i="72" s="1"/>
  <c r="BM132" i="37"/>
  <c r="BL132" i="37"/>
  <c r="BH132" i="37"/>
  <c r="C130" i="72" s="1"/>
  <c r="BM130" i="37"/>
  <c r="BL130" i="37"/>
  <c r="BJ130" i="37"/>
  <c r="BH130" i="37"/>
  <c r="C128" i="72" s="1"/>
  <c r="BH128" i="37"/>
  <c r="C126" i="72" s="1"/>
  <c r="BH126" i="37"/>
  <c r="BM122" i="37"/>
  <c r="CC122" i="37" s="1"/>
  <c r="BL122" i="37"/>
  <c r="CB122" i="37" s="1"/>
  <c r="BH122" i="37"/>
  <c r="BM119" i="37"/>
  <c r="BL119" i="37"/>
  <c r="BH119" i="37"/>
  <c r="C117" i="72" s="1"/>
  <c r="BM115" i="37"/>
  <c r="BL115" i="37"/>
  <c r="BH115" i="37"/>
  <c r="CI115" i="37" s="1"/>
  <c r="CJ115" i="37" s="1"/>
  <c r="BH111" i="37"/>
  <c r="CI111" i="37" s="1"/>
  <c r="BH110" i="37"/>
  <c r="BM108" i="37"/>
  <c r="BL108" i="37"/>
  <c r="BM106" i="37"/>
  <c r="BL106" i="37"/>
  <c r="BK106" i="37"/>
  <c r="BH106" i="37"/>
  <c r="C104" i="72" s="1"/>
  <c r="BH105" i="37"/>
  <c r="BN105" i="37" s="1"/>
  <c r="BO105" i="37" s="1"/>
  <c r="BM103" i="37"/>
  <c r="BL103" i="37"/>
  <c r="BK103" i="37"/>
  <c r="BH103" i="37"/>
  <c r="C101" i="72" s="1"/>
  <c r="BM97" i="37"/>
  <c r="BL97" i="37"/>
  <c r="BN95" i="37"/>
  <c r="BN94" i="37"/>
  <c r="BN93" i="37"/>
  <c r="BN92" i="37"/>
  <c r="BN90" i="37"/>
  <c r="BN89" i="37"/>
  <c r="BH88" i="37"/>
  <c r="BN81" i="37"/>
  <c r="BL78" i="37"/>
  <c r="BH78" i="37"/>
  <c r="CI78" i="37" s="1"/>
  <c r="BL74" i="37"/>
  <c r="BH74" i="37"/>
  <c r="BM70" i="37"/>
  <c r="CC70" i="37" s="1"/>
  <c r="BL70" i="37"/>
  <c r="BN69" i="37"/>
  <c r="BN68" i="37"/>
  <c r="BN67" i="37"/>
  <c r="BN66" i="37"/>
  <c r="BN65" i="37"/>
  <c r="BM53" i="37"/>
  <c r="BL47" i="37"/>
  <c r="BK47" i="37"/>
  <c r="BJ47" i="37"/>
  <c r="BI47" i="37"/>
  <c r="BM44" i="37"/>
  <c r="BL37" i="37"/>
  <c r="CB37" i="37" s="1"/>
  <c r="BI37" i="37"/>
  <c r="BH37" i="37"/>
  <c r="C35" i="72" s="1"/>
  <c r="BH34" i="37"/>
  <c r="C32" i="72" s="1"/>
  <c r="BM27" i="37"/>
  <c r="BH27" i="37"/>
  <c r="BL21" i="37"/>
  <c r="BH21" i="37"/>
  <c r="C19" i="72" s="1"/>
  <c r="BI19" i="37"/>
  <c r="BH19" i="37"/>
  <c r="C17" i="72" s="1"/>
  <c r="BM16" i="37"/>
  <c r="BH16" i="37"/>
  <c r="C14" i="72" s="1"/>
  <c r="BM14" i="37"/>
  <c r="CC14" i="37" s="1"/>
  <c r="BT152" i="37"/>
  <c r="BR152" i="37"/>
  <c r="BQ152" i="37"/>
  <c r="BP152" i="37"/>
  <c r="CK152" i="37" s="1"/>
  <c r="BP150" i="37"/>
  <c r="D143" i="72" s="1"/>
  <c r="BU132" i="37"/>
  <c r="BT132" i="37"/>
  <c r="BP132" i="37"/>
  <c r="D130" i="72" s="1"/>
  <c r="BU130" i="37"/>
  <c r="BT130" i="37"/>
  <c r="BR130" i="37"/>
  <c r="BP130" i="37"/>
  <c r="D128" i="72" s="1"/>
  <c r="BP128" i="37"/>
  <c r="D126" i="72" s="1"/>
  <c r="BP126" i="37"/>
  <c r="BU122" i="37"/>
  <c r="BT122" i="37"/>
  <c r="BP122" i="37"/>
  <c r="D120" i="72" s="1"/>
  <c r="BU119" i="37"/>
  <c r="BT119" i="37"/>
  <c r="BP119" i="37"/>
  <c r="D117" i="72" s="1"/>
  <c r="BU115" i="37"/>
  <c r="BT115" i="37"/>
  <c r="BP115" i="37"/>
  <c r="CK115" i="37" s="1"/>
  <c r="CL115" i="37" s="1"/>
  <c r="BP111" i="37"/>
  <c r="CK111" i="37" s="1"/>
  <c r="BP110" i="37"/>
  <c r="D108" i="72" s="1"/>
  <c r="BU108" i="37"/>
  <c r="BT108" i="37"/>
  <c r="BU106" i="37"/>
  <c r="BT106" i="37"/>
  <c r="BS106" i="37"/>
  <c r="BP106" i="37"/>
  <c r="D104" i="72" s="1"/>
  <c r="BP105" i="37"/>
  <c r="D103" i="72" s="1"/>
  <c r="BU103" i="37"/>
  <c r="BT103" i="37"/>
  <c r="BS103" i="37"/>
  <c r="BP103" i="37"/>
  <c r="D101" i="72" s="1"/>
  <c r="BU97" i="37"/>
  <c r="BT97" i="37"/>
  <c r="BV95" i="37"/>
  <c r="BW95" i="37" s="1"/>
  <c r="BV94" i="37"/>
  <c r="BV93" i="37"/>
  <c r="BW93" i="37" s="1"/>
  <c r="BV92" i="37"/>
  <c r="BW92" i="37" s="1"/>
  <c r="BV90" i="37"/>
  <c r="BV89" i="37"/>
  <c r="BP88" i="37"/>
  <c r="D86" i="72" s="1"/>
  <c r="BV81" i="37"/>
  <c r="BT78" i="37"/>
  <c r="BP78" i="37"/>
  <c r="D76" i="72" s="1"/>
  <c r="BT74" i="37"/>
  <c r="BP74" i="37"/>
  <c r="D72" i="72" s="1"/>
  <c r="BV72" i="37"/>
  <c r="BV69" i="37"/>
  <c r="BV68" i="37"/>
  <c r="BV67" i="37"/>
  <c r="BV66" i="37"/>
  <c r="BW66" i="37" s="1"/>
  <c r="BV65" i="37"/>
  <c r="BV62" i="37"/>
  <c r="BW62" i="37" s="1"/>
  <c r="BV61" i="37"/>
  <c r="BV60" i="37"/>
  <c r="BW60" i="37" s="1"/>
  <c r="BV59" i="37"/>
  <c r="BV58" i="37"/>
  <c r="BW58" i="37" s="1"/>
  <c r="BV57" i="37"/>
  <c r="BV56" i="37"/>
  <c r="BV55" i="37"/>
  <c r="BU53" i="37"/>
  <c r="BV51" i="37"/>
  <c r="BV49" i="37"/>
  <c r="BV48" i="37"/>
  <c r="BT47" i="37"/>
  <c r="BS47" i="37"/>
  <c r="CA47" i="37" s="1"/>
  <c r="BR47" i="37"/>
  <c r="BQ47" i="37"/>
  <c r="BU44" i="37"/>
  <c r="BU43" i="37" s="1"/>
  <c r="BT37" i="37"/>
  <c r="BQ37" i="37"/>
  <c r="BP37" i="37"/>
  <c r="BP34" i="37"/>
  <c r="D32" i="72" s="1"/>
  <c r="BU27" i="37"/>
  <c r="BP27" i="37"/>
  <c r="D25" i="72" s="1"/>
  <c r="BT21" i="37"/>
  <c r="BP21" i="37"/>
  <c r="D19" i="72" s="1"/>
  <c r="BQ19" i="37"/>
  <c r="BP19" i="37"/>
  <c r="D17" i="72" s="1"/>
  <c r="BU16" i="37"/>
  <c r="BP16" i="37"/>
  <c r="D14" i="72" s="1"/>
  <c r="BU14" i="37"/>
  <c r="BP14" i="37"/>
  <c r="D12" i="72" s="1"/>
  <c r="BH108" i="37" l="1"/>
  <c r="C108" i="72"/>
  <c r="CI122" i="37"/>
  <c r="C120" i="72"/>
  <c r="CD93" i="37"/>
  <c r="D35" i="72"/>
  <c r="CK37" i="37"/>
  <c r="CI27" i="37"/>
  <c r="CJ27" i="37" s="1"/>
  <c r="C25" i="72"/>
  <c r="CI88" i="37"/>
  <c r="CJ88" i="37" s="1"/>
  <c r="C86" i="72"/>
  <c r="CK126" i="37"/>
  <c r="CL126" i="37" s="1"/>
  <c r="D124" i="72"/>
  <c r="BX74" i="37"/>
  <c r="E72" i="72" s="1"/>
  <c r="C72" i="72"/>
  <c r="CB97" i="37"/>
  <c r="CB103" i="37"/>
  <c r="C124" i="72"/>
  <c r="CI126" i="37"/>
  <c r="CJ126" i="37" s="1"/>
  <c r="CD163" i="37"/>
  <c r="CE163" i="37" s="1"/>
  <c r="CD159" i="37"/>
  <c r="CD149" i="37"/>
  <c r="CD147" i="37"/>
  <c r="CD145" i="37"/>
  <c r="CD102" i="37"/>
  <c r="CI37" i="37"/>
  <c r="CD166" i="37"/>
  <c r="BX152" i="37"/>
  <c r="E145" i="72" s="1"/>
  <c r="BX132" i="37"/>
  <c r="E130" i="72" s="1"/>
  <c r="BX119" i="37"/>
  <c r="E117" i="72" s="1"/>
  <c r="CD94" i="37"/>
  <c r="CK132" i="37"/>
  <c r="CL132" i="37" s="1"/>
  <c r="D145" i="72"/>
  <c r="D113" i="72"/>
  <c r="D109" i="72"/>
  <c r="CC44" i="37"/>
  <c r="CB78" i="37"/>
  <c r="CB119" i="37"/>
  <c r="BZ130" i="37"/>
  <c r="CD148" i="37"/>
  <c r="CE148" i="37" s="1"/>
  <c r="BX130" i="37"/>
  <c r="E128" i="72" s="1"/>
  <c r="BX111" i="37"/>
  <c r="E109" i="72" s="1"/>
  <c r="CD90" i="37"/>
  <c r="CI130" i="37"/>
  <c r="CJ130" i="37" s="1"/>
  <c r="CJ104" i="37"/>
  <c r="C113" i="72"/>
  <c r="C109" i="72"/>
  <c r="C103" i="72"/>
  <c r="C76" i="72"/>
  <c r="CE166" i="37"/>
  <c r="CE162" i="37"/>
  <c r="CE158" i="37"/>
  <c r="CE149" i="37"/>
  <c r="CE147" i="37"/>
  <c r="CE157" i="37"/>
  <c r="CE145" i="37"/>
  <c r="CE159" i="37"/>
  <c r="CE102" i="37"/>
  <c r="BP24" i="37"/>
  <c r="D22" i="72" s="1"/>
  <c r="BW55" i="37"/>
  <c r="BW59" i="37"/>
  <c r="CC103" i="37"/>
  <c r="CB152" i="37"/>
  <c r="BX150" i="37"/>
  <c r="E143" i="72" s="1"/>
  <c r="BX122" i="37"/>
  <c r="E120" i="72" s="1"/>
  <c r="BW49" i="37"/>
  <c r="BW72" i="37"/>
  <c r="BW90" i="37"/>
  <c r="BV105" i="37"/>
  <c r="BW67" i="37"/>
  <c r="BW57" i="37"/>
  <c r="BW33" i="37"/>
  <c r="CD164" i="37"/>
  <c r="CD160" i="37"/>
  <c r="CD156" i="37"/>
  <c r="BZ152" i="37"/>
  <c r="CC130" i="37"/>
  <c r="CC108" i="37"/>
  <c r="BX105" i="37"/>
  <c r="E103" i="72" s="1"/>
  <c r="CA103" i="37"/>
  <c r="CD60" i="37"/>
  <c r="CD56" i="37"/>
  <c r="BZ47" i="37"/>
  <c r="CD161" i="37"/>
  <c r="CD123" i="37"/>
  <c r="CD81" i="37"/>
  <c r="CD65" i="37"/>
  <c r="CD59" i="37"/>
  <c r="CI150" i="37"/>
  <c r="CI110" i="37"/>
  <c r="CJ109" i="37" s="1"/>
  <c r="CI106" i="37"/>
  <c r="CI19" i="37"/>
  <c r="CK21" i="37"/>
  <c r="BW48" i="37"/>
  <c r="CK103" i="37"/>
  <c r="BV110" i="37"/>
  <c r="BP108" i="37"/>
  <c r="D106" i="72" s="1"/>
  <c r="BH24" i="37"/>
  <c r="C22" i="72" s="1"/>
  <c r="BY37" i="37"/>
  <c r="BH83" i="37"/>
  <c r="C81" i="72" s="1"/>
  <c r="CC97" i="37"/>
  <c r="CC115" i="37"/>
  <c r="BW69" i="37"/>
  <c r="CB106" i="37"/>
  <c r="BX27" i="37"/>
  <c r="E25" i="72" s="1"/>
  <c r="BX14" i="37"/>
  <c r="E12" i="72" s="1"/>
  <c r="CD146" i="37"/>
  <c r="CD114" i="37"/>
  <c r="CD82" i="37"/>
  <c r="CD66" i="37"/>
  <c r="CD61" i="37"/>
  <c r="CD55" i="37"/>
  <c r="CK128" i="37"/>
  <c r="CL128" i="37" s="1"/>
  <c r="CK27" i="37"/>
  <c r="CL27" i="37" s="1"/>
  <c r="CK16" i="37"/>
  <c r="BW51" i="37"/>
  <c r="BP53" i="37"/>
  <c r="D51" i="72" s="1"/>
  <c r="BW81" i="37"/>
  <c r="CI34" i="37"/>
  <c r="BM43" i="37"/>
  <c r="BW89" i="37"/>
  <c r="BW61" i="37"/>
  <c r="BY152" i="37"/>
  <c r="CB130" i="37"/>
  <c r="BX128" i="37"/>
  <c r="E126" i="72" s="1"/>
  <c r="CD116" i="37"/>
  <c r="BX115" i="37"/>
  <c r="E113" i="72" s="1"/>
  <c r="CB108" i="37"/>
  <c r="BX88" i="37"/>
  <c r="E86" i="72" s="1"/>
  <c r="BX78" i="37"/>
  <c r="E76" i="72" s="1"/>
  <c r="CD68" i="37"/>
  <c r="CD40" i="37"/>
  <c r="BX34" i="37"/>
  <c r="E32" i="72" s="1"/>
  <c r="BX21" i="37"/>
  <c r="E19" i="72" s="1"/>
  <c r="CC16" i="37"/>
  <c r="BX16" i="37"/>
  <c r="E14" i="72" s="1"/>
  <c r="CD165" i="37"/>
  <c r="CD95" i="37"/>
  <c r="CD69" i="37"/>
  <c r="CD63" i="37"/>
  <c r="CD58" i="37"/>
  <c r="CI128" i="37"/>
  <c r="CJ128" i="37" s="1"/>
  <c r="CK122" i="37"/>
  <c r="CK34" i="37"/>
  <c r="CK88" i="37"/>
  <c r="CL88" i="37" s="1"/>
  <c r="BP83" i="37"/>
  <c r="D81" i="72" s="1"/>
  <c r="BY47" i="37"/>
  <c r="CI74" i="37"/>
  <c r="CJ74" i="37" s="1"/>
  <c r="BH53" i="37"/>
  <c r="C51" i="72" s="1"/>
  <c r="CA106" i="37"/>
  <c r="CC119" i="37"/>
  <c r="BO81" i="37"/>
  <c r="BW94" i="37"/>
  <c r="BW65" i="37"/>
  <c r="CC132" i="37"/>
  <c r="BX126" i="37"/>
  <c r="E124" i="72" s="1"/>
  <c r="CB115" i="37"/>
  <c r="BX110" i="37"/>
  <c r="E108" i="72" s="1"/>
  <c r="BX106" i="37"/>
  <c r="E104" i="72" s="1"/>
  <c r="BX103" i="37"/>
  <c r="E101" i="72" s="1"/>
  <c r="CD92" i="37"/>
  <c r="CB74" i="37"/>
  <c r="CB70" i="37"/>
  <c r="CB47" i="37"/>
  <c r="BX37" i="37"/>
  <c r="E35" i="72" s="1"/>
  <c r="CB21" i="37"/>
  <c r="BX19" i="37"/>
  <c r="E17" i="72" s="1"/>
  <c r="CD99" i="37"/>
  <c r="CD89" i="37"/>
  <c r="CD67" i="37"/>
  <c r="CD62" i="37"/>
  <c r="CD57" i="37"/>
  <c r="CD41" i="37"/>
  <c r="CI21" i="37"/>
  <c r="CK150" i="37"/>
  <c r="CK110" i="37"/>
  <c r="CK105" i="37"/>
  <c r="CL104" i="37" s="1"/>
  <c r="CK19" i="37"/>
  <c r="CK14" i="37"/>
  <c r="CK78" i="37"/>
  <c r="CL78" i="37" s="1"/>
  <c r="CK74" i="37"/>
  <c r="CL74" i="37" s="1"/>
  <c r="BT53" i="37"/>
  <c r="BW68" i="37"/>
  <c r="BW32" i="37"/>
  <c r="CC53" i="37"/>
  <c r="CC27" i="37"/>
  <c r="BY19" i="37"/>
  <c r="CI119" i="37"/>
  <c r="CJ119" i="37" s="1"/>
  <c r="CI14" i="37"/>
  <c r="CK119" i="37"/>
  <c r="CL119" i="37" s="1"/>
  <c r="BP52" i="37"/>
  <c r="D50" i="72" s="1"/>
  <c r="BV26" i="37"/>
  <c r="BL53" i="37"/>
  <c r="BH101" i="37"/>
  <c r="C99" i="72" s="1"/>
  <c r="BN110" i="37"/>
  <c r="BH52" i="37"/>
  <c r="C50" i="72" s="1"/>
  <c r="BP101" i="37"/>
  <c r="D99" i="72" s="1"/>
  <c r="BV73" i="37"/>
  <c r="BV70" i="37"/>
  <c r="BP47" i="37"/>
  <c r="D45" i="72" s="1"/>
  <c r="BV50" i="37"/>
  <c r="BV71" i="37"/>
  <c r="CI108" i="37" l="1"/>
  <c r="C106" i="72"/>
  <c r="BW73" i="37"/>
  <c r="BW26" i="37"/>
  <c r="CE123" i="37"/>
  <c r="CE161" i="37"/>
  <c r="CE156" i="37"/>
  <c r="BW50" i="37"/>
  <c r="CI101" i="37"/>
  <c r="BX101" i="37"/>
  <c r="E99" i="72" s="1"/>
  <c r="CD110" i="37"/>
  <c r="CE116" i="37"/>
  <c r="CC43" i="37"/>
  <c r="CE114" i="37"/>
  <c r="BX83" i="37"/>
  <c r="E81" i="72" s="1"/>
  <c r="CI83" i="37"/>
  <c r="BX24" i="37"/>
  <c r="E22" i="72" s="1"/>
  <c r="CI24" i="37"/>
  <c r="CD105" i="37"/>
  <c r="CE160" i="37"/>
  <c r="BW71" i="37"/>
  <c r="CE99" i="37"/>
  <c r="BP44" i="37"/>
  <c r="D42" i="72" s="1"/>
  <c r="CK47" i="37"/>
  <c r="CL47" i="37" s="1"/>
  <c r="CK101" i="37"/>
  <c r="CI52" i="37"/>
  <c r="BX52" i="37"/>
  <c r="E50" i="72" s="1"/>
  <c r="CK52" i="37"/>
  <c r="CI53" i="37"/>
  <c r="BX53" i="37"/>
  <c r="E51" i="72" s="1"/>
  <c r="CK83" i="37"/>
  <c r="CE63" i="37"/>
  <c r="CE146" i="37"/>
  <c r="CK108" i="37"/>
  <c r="CE81" i="37"/>
  <c r="BX108" i="37"/>
  <c r="E106" i="72" s="1"/>
  <c r="CE164" i="37"/>
  <c r="CK24" i="37"/>
  <c r="BW110" i="37"/>
  <c r="CB53" i="37"/>
  <c r="CE165" i="37"/>
  <c r="CK53" i="37"/>
  <c r="CE82" i="37"/>
  <c r="BW105" i="37"/>
  <c r="BP43" i="37"/>
  <c r="D41" i="72" s="1"/>
  <c r="BV47" i="37"/>
  <c r="A62" i="64"/>
  <c r="A59" i="64"/>
  <c r="C62" i="64"/>
  <c r="C59" i="64"/>
  <c r="H62" i="64"/>
  <c r="K62" i="64" s="1"/>
  <c r="H59" i="64"/>
  <c r="K59" i="64" s="1"/>
  <c r="B62" i="64"/>
  <c r="B59" i="64"/>
  <c r="K64" i="64"/>
  <c r="K63" i="64"/>
  <c r="K61" i="64"/>
  <c r="K60" i="64"/>
  <c r="B28" i="36"/>
  <c r="A28" i="36"/>
  <c r="H68" i="1"/>
  <c r="L53" i="1"/>
  <c r="L54" i="1"/>
  <c r="CK44" i="37" l="1"/>
  <c r="CL44" i="37" s="1"/>
  <c r="CK43" i="37"/>
  <c r="F107" i="64"/>
  <c r="F31" i="64" s="1"/>
  <c r="G107" i="64"/>
  <c r="G31" i="64" s="1"/>
  <c r="H107" i="64"/>
  <c r="H31" i="64" s="1"/>
  <c r="I107" i="64"/>
  <c r="I31" i="64" s="1"/>
  <c r="J107" i="64"/>
  <c r="J31" i="64" s="1"/>
  <c r="E107" i="64"/>
  <c r="E31" i="64" s="1"/>
  <c r="W20" i="37" l="1"/>
  <c r="T20" i="37"/>
  <c r="W39" i="37"/>
  <c r="T39" i="37"/>
  <c r="W38" i="37"/>
  <c r="T38" i="37"/>
  <c r="W36" i="37"/>
  <c r="T36" i="37"/>
  <c r="W35" i="37"/>
  <c r="T35" i="37"/>
  <c r="J53" i="52"/>
  <c r="J54" i="52"/>
  <c r="F19" i="67" l="1"/>
  <c r="G17" i="67"/>
  <c r="G18" i="67"/>
  <c r="G20" i="67"/>
  <c r="G21" i="67"/>
  <c r="G16" i="67"/>
  <c r="C19" i="67"/>
  <c r="D17" i="67"/>
  <c r="D18" i="67"/>
  <c r="D20" i="67"/>
  <c r="D21" i="67"/>
  <c r="D16" i="67"/>
  <c r="D19" i="67" s="1"/>
  <c r="D22" i="67" s="1"/>
  <c r="G5" i="67"/>
  <c r="D6" i="67"/>
  <c r="H20" i="67"/>
  <c r="AJ39" i="37"/>
  <c r="AF41" i="37"/>
  <c r="AF40" i="37"/>
  <c r="G19" i="67" l="1"/>
  <c r="AI40" i="37"/>
  <c r="AI39" i="37" s="1"/>
  <c r="AI41" i="37"/>
  <c r="G22" i="67"/>
  <c r="AF39" i="37"/>
  <c r="AK40" i="37"/>
  <c r="I54" i="52" l="1"/>
  <c r="AK41" i="37"/>
  <c r="BK39" i="37"/>
  <c r="BJ39" i="37"/>
  <c r="BS37" i="37"/>
  <c r="BV39" i="37"/>
  <c r="AK39" i="37"/>
  <c r="AE125" i="37"/>
  <c r="AE141" i="37"/>
  <c r="D87" i="52"/>
  <c r="D88" i="52"/>
  <c r="D89" i="52"/>
  <c r="D86" i="52"/>
  <c r="BN39" i="37" l="1"/>
  <c r="BZ39" i="37"/>
  <c r="BK37" i="37"/>
  <c r="CA39" i="37"/>
  <c r="BW39" i="37"/>
  <c r="AE134" i="37"/>
  <c r="AE121" i="37"/>
  <c r="AE118" i="37"/>
  <c r="AJ115" i="37"/>
  <c r="AF117" i="37"/>
  <c r="AF118" i="37" l="1"/>
  <c r="CA37" i="37"/>
  <c r="CD39" i="37"/>
  <c r="BO39" i="37"/>
  <c r="AF115" i="37"/>
  <c r="C54" i="60"/>
  <c r="D54" i="60"/>
  <c r="E54" i="60"/>
  <c r="F54" i="60"/>
  <c r="G54" i="60"/>
  <c r="C55" i="60"/>
  <c r="D55" i="60"/>
  <c r="D53" i="60" s="1"/>
  <c r="E55" i="60"/>
  <c r="F55" i="60"/>
  <c r="G55" i="60"/>
  <c r="B55" i="60"/>
  <c r="B53" i="60" s="1"/>
  <c r="B54" i="60"/>
  <c r="C51" i="60"/>
  <c r="D51" i="60"/>
  <c r="E51" i="60"/>
  <c r="F51" i="60"/>
  <c r="C52" i="60"/>
  <c r="D52" i="60"/>
  <c r="E52" i="60"/>
  <c r="F52" i="60"/>
  <c r="B52" i="60"/>
  <c r="B51" i="60"/>
  <c r="G53" i="60"/>
  <c r="C44" i="60"/>
  <c r="D44" i="60"/>
  <c r="E44" i="60"/>
  <c r="F44" i="60"/>
  <c r="G44" i="60"/>
  <c r="C45" i="60"/>
  <c r="D45" i="60"/>
  <c r="E45" i="60"/>
  <c r="F45" i="60"/>
  <c r="G45" i="60"/>
  <c r="B45" i="60"/>
  <c r="B44" i="60"/>
  <c r="B43" i="60" s="1"/>
  <c r="C43" i="60" l="1"/>
  <c r="CE39" i="37"/>
  <c r="E43" i="60"/>
  <c r="C50" i="60"/>
  <c r="C53" i="60"/>
  <c r="G43" i="60"/>
  <c r="E53" i="60"/>
  <c r="F53" i="60"/>
  <c r="E50" i="60"/>
  <c r="D50" i="60"/>
  <c r="D56" i="60" s="1"/>
  <c r="D43" i="60"/>
  <c r="F50" i="60"/>
  <c r="F56" i="60" s="1"/>
  <c r="B50" i="60"/>
  <c r="B56" i="60" s="1"/>
  <c r="F43" i="60"/>
  <c r="E56" i="60" l="1"/>
  <c r="C56" i="60"/>
  <c r="C16" i="60"/>
  <c r="D16" i="60"/>
  <c r="E16" i="60"/>
  <c r="F16" i="60"/>
  <c r="B16" i="60"/>
  <c r="G17" i="60"/>
  <c r="G15" i="60"/>
  <c r="G52" i="60" s="1"/>
  <c r="G14" i="60"/>
  <c r="G51" i="60" s="1"/>
  <c r="BA11" i="37"/>
  <c r="BA12" i="37"/>
  <c r="BA15" i="37"/>
  <c r="BE15" i="37"/>
  <c r="BA17" i="37"/>
  <c r="BE17" i="37"/>
  <c r="BA18" i="37"/>
  <c r="BE18" i="37"/>
  <c r="BA20" i="37"/>
  <c r="BB20" i="37"/>
  <c r="BA22" i="37"/>
  <c r="BE22" i="37"/>
  <c r="BA23" i="37"/>
  <c r="BE23" i="37"/>
  <c r="BC25" i="37"/>
  <c r="BD25" i="37"/>
  <c r="BE25" i="37"/>
  <c r="BA28" i="37"/>
  <c r="BC28" i="37"/>
  <c r="BD28" i="37"/>
  <c r="BE28" i="37"/>
  <c r="BA29" i="37"/>
  <c r="BB29" i="37"/>
  <c r="BD29" i="37"/>
  <c r="BE29" i="37"/>
  <c r="BA30" i="37"/>
  <c r="BC30" i="37"/>
  <c r="BD30" i="37"/>
  <c r="BE30" i="37"/>
  <c r="BA31" i="37"/>
  <c r="BB31" i="37"/>
  <c r="BD31" i="37"/>
  <c r="BE31" i="37"/>
  <c r="BA32" i="37"/>
  <c r="BB32" i="37"/>
  <c r="BC32" i="37"/>
  <c r="BE32" i="37"/>
  <c r="BA33" i="37"/>
  <c r="BB33" i="37"/>
  <c r="BC33" i="37"/>
  <c r="BD33" i="37"/>
  <c r="BA35" i="37"/>
  <c r="BE35" i="37"/>
  <c r="BA36" i="37"/>
  <c r="BE36" i="37"/>
  <c r="BA38" i="37"/>
  <c r="BB38" i="37"/>
  <c r="BD38" i="37"/>
  <c r="BE38" i="37"/>
  <c r="BA39" i="37"/>
  <c r="BB39" i="37"/>
  <c r="BD39" i="37"/>
  <c r="BE39" i="37"/>
  <c r="BA45" i="37"/>
  <c r="BE45" i="37"/>
  <c r="BA46" i="37"/>
  <c r="BE46" i="37"/>
  <c r="BB48" i="37"/>
  <c r="BC48" i="37"/>
  <c r="BD48" i="37"/>
  <c r="BE48" i="37"/>
  <c r="BB49" i="37"/>
  <c r="BC49" i="37"/>
  <c r="BD49" i="37"/>
  <c r="BE49" i="37"/>
  <c r="BB50" i="37"/>
  <c r="BC50" i="37"/>
  <c r="BD50" i="37"/>
  <c r="BE50" i="37"/>
  <c r="BB51" i="37"/>
  <c r="BC51" i="37"/>
  <c r="BD51" i="37"/>
  <c r="BE51" i="37"/>
  <c r="BD54" i="37"/>
  <c r="BE54" i="37"/>
  <c r="BA55" i="37"/>
  <c r="BB55" i="37"/>
  <c r="BC55" i="37"/>
  <c r="BD55" i="37"/>
  <c r="BE55" i="37"/>
  <c r="BA56" i="37"/>
  <c r="BB56" i="37"/>
  <c r="BC56" i="37"/>
  <c r="BD56" i="37"/>
  <c r="BE56" i="37"/>
  <c r="BA57" i="37"/>
  <c r="BB57" i="37"/>
  <c r="BC57" i="37"/>
  <c r="BD57" i="37"/>
  <c r="BE57" i="37"/>
  <c r="BA58" i="37"/>
  <c r="BB58" i="37"/>
  <c r="BC58" i="37"/>
  <c r="BD58" i="37"/>
  <c r="BE58" i="37"/>
  <c r="BA59" i="37"/>
  <c r="BB59" i="37"/>
  <c r="BC59" i="37"/>
  <c r="BD59" i="37"/>
  <c r="BE59" i="37"/>
  <c r="BA60" i="37"/>
  <c r="BB60" i="37"/>
  <c r="BC60" i="37"/>
  <c r="BD60" i="37"/>
  <c r="BE60" i="37"/>
  <c r="BA61" i="37"/>
  <c r="BB61" i="37"/>
  <c r="BC61" i="37"/>
  <c r="BD61" i="37"/>
  <c r="BE61" i="37"/>
  <c r="BA62" i="37"/>
  <c r="BB62" i="37"/>
  <c r="BC62" i="37"/>
  <c r="BD62" i="37"/>
  <c r="BE62" i="37"/>
  <c r="BD64" i="37"/>
  <c r="BE64" i="37"/>
  <c r="BA65" i="37"/>
  <c r="BB65" i="37"/>
  <c r="BC65" i="37"/>
  <c r="BD65" i="37"/>
  <c r="BE65" i="37"/>
  <c r="BA66" i="37"/>
  <c r="BB66" i="37"/>
  <c r="BC66" i="37"/>
  <c r="BD66" i="37"/>
  <c r="BE66" i="37"/>
  <c r="BA67" i="37"/>
  <c r="BB67" i="37"/>
  <c r="BC67" i="37"/>
  <c r="BD67" i="37"/>
  <c r="BE67" i="37"/>
  <c r="BA68" i="37"/>
  <c r="BB68" i="37"/>
  <c r="BC68" i="37"/>
  <c r="BD68" i="37"/>
  <c r="BE68" i="37"/>
  <c r="BA69" i="37"/>
  <c r="BB69" i="37"/>
  <c r="BC69" i="37"/>
  <c r="BD69" i="37"/>
  <c r="BE69" i="37"/>
  <c r="BD71" i="37"/>
  <c r="BE71" i="37"/>
  <c r="BD72" i="37"/>
  <c r="BE72" i="37"/>
  <c r="BD73" i="37"/>
  <c r="BE73" i="37"/>
  <c r="BA75" i="37"/>
  <c r="BD75" i="37"/>
  <c r="BE75" i="37"/>
  <c r="BA76" i="37"/>
  <c r="BD76" i="37"/>
  <c r="BE76" i="37"/>
  <c r="BA77" i="37"/>
  <c r="BD77" i="37"/>
  <c r="BE77" i="37"/>
  <c r="BA79" i="37"/>
  <c r="BD79" i="37"/>
  <c r="BE79" i="37"/>
  <c r="BD80" i="37"/>
  <c r="BE80" i="37"/>
  <c r="BA81" i="37"/>
  <c r="BB81" i="37"/>
  <c r="BC81" i="37"/>
  <c r="BD81" i="37"/>
  <c r="BE81" i="37"/>
  <c r="BA82" i="37"/>
  <c r="BB82" i="37"/>
  <c r="BC82" i="37"/>
  <c r="BD82" i="37"/>
  <c r="BE82" i="37"/>
  <c r="BF82" i="37"/>
  <c r="BA84" i="37"/>
  <c r="BD84" i="37"/>
  <c r="BE84" i="37"/>
  <c r="BA85" i="37"/>
  <c r="BD85" i="37"/>
  <c r="BE85" i="37"/>
  <c r="BA86" i="37"/>
  <c r="BD86" i="37"/>
  <c r="BE86" i="37"/>
  <c r="BA87" i="37"/>
  <c r="BB88" i="37"/>
  <c r="BE88" i="37"/>
  <c r="BA89" i="37"/>
  <c r="BB89" i="37"/>
  <c r="BC89" i="37"/>
  <c r="BD89" i="37"/>
  <c r="BE89" i="37"/>
  <c r="BA90" i="37"/>
  <c r="BB90" i="37"/>
  <c r="BC90" i="37"/>
  <c r="BD90" i="37"/>
  <c r="BE90" i="37"/>
  <c r="BA91" i="37"/>
  <c r="BB91" i="37"/>
  <c r="BE91" i="37"/>
  <c r="BA92" i="37"/>
  <c r="BB92" i="37"/>
  <c r="BC92" i="37"/>
  <c r="BD92" i="37"/>
  <c r="BE92" i="37"/>
  <c r="BA93" i="37"/>
  <c r="BB93" i="37"/>
  <c r="BC93" i="37"/>
  <c r="BD93" i="37"/>
  <c r="BE93" i="37"/>
  <c r="BA94" i="37"/>
  <c r="BB94" i="37"/>
  <c r="BC94" i="37"/>
  <c r="BD94" i="37"/>
  <c r="BE94" i="37"/>
  <c r="BA95" i="37"/>
  <c r="BB95" i="37"/>
  <c r="BC95" i="37"/>
  <c r="BD95" i="37"/>
  <c r="BE95" i="37"/>
  <c r="BA98" i="37"/>
  <c r="BB98" i="37"/>
  <c r="BC98" i="37"/>
  <c r="BD98" i="37"/>
  <c r="BE98" i="37"/>
  <c r="BA100" i="37"/>
  <c r="BD100" i="37"/>
  <c r="BE100" i="37"/>
  <c r="BD104" i="37"/>
  <c r="BE104" i="37"/>
  <c r="BB105" i="37"/>
  <c r="BC105" i="37"/>
  <c r="BD105" i="37"/>
  <c r="BE105" i="37"/>
  <c r="BD107" i="37"/>
  <c r="BE107" i="37"/>
  <c r="BE109" i="37"/>
  <c r="BB110" i="37"/>
  <c r="BC110" i="37"/>
  <c r="BD110" i="37"/>
  <c r="BE110" i="37"/>
  <c r="BA112" i="37"/>
  <c r="BA113" i="37"/>
  <c r="BA114" i="37"/>
  <c r="BB114" i="37"/>
  <c r="BC114" i="37"/>
  <c r="BD114" i="37"/>
  <c r="BE114" i="37"/>
  <c r="BF114" i="37"/>
  <c r="BD117" i="37"/>
  <c r="BE117" i="37"/>
  <c r="BD118" i="37"/>
  <c r="BE118" i="37"/>
  <c r="BD120" i="37"/>
  <c r="BE120" i="37"/>
  <c r="BD121" i="37"/>
  <c r="BE121" i="37"/>
  <c r="BD124" i="37"/>
  <c r="BE124" i="37"/>
  <c r="BD125" i="37"/>
  <c r="BE125" i="37"/>
  <c r="BB131" i="37"/>
  <c r="BD131" i="37"/>
  <c r="BE131" i="37"/>
  <c r="BD133" i="37"/>
  <c r="BE133" i="37"/>
  <c r="BD134" i="37"/>
  <c r="BE134" i="37"/>
  <c r="BA142" i="37"/>
  <c r="BA143" i="37"/>
  <c r="BD143" i="37"/>
  <c r="BE143" i="37"/>
  <c r="BA145" i="37"/>
  <c r="BB145" i="37"/>
  <c r="BC145" i="37"/>
  <c r="BD145" i="37"/>
  <c r="BE145" i="37"/>
  <c r="BF145" i="37"/>
  <c r="BA146" i="37"/>
  <c r="BB146" i="37"/>
  <c r="BC146" i="37"/>
  <c r="BD146" i="37"/>
  <c r="BE146" i="37"/>
  <c r="BF146" i="37"/>
  <c r="BA147" i="37"/>
  <c r="BB147" i="37"/>
  <c r="BC147" i="37"/>
  <c r="BD147" i="37"/>
  <c r="BE147" i="37"/>
  <c r="BF147" i="37"/>
  <c r="BA148" i="37"/>
  <c r="BB148" i="37"/>
  <c r="BC148" i="37"/>
  <c r="BD148" i="37"/>
  <c r="BE148" i="37"/>
  <c r="BF148" i="37"/>
  <c r="BA149" i="37"/>
  <c r="BB149" i="37"/>
  <c r="BC149" i="37"/>
  <c r="BD149" i="37"/>
  <c r="BE149" i="37"/>
  <c r="BF149" i="37"/>
  <c r="BA151" i="37"/>
  <c r="BA153" i="37"/>
  <c r="BB153" i="37"/>
  <c r="BD153" i="37"/>
  <c r="BE153" i="37"/>
  <c r="BA154" i="37"/>
  <c r="BB154" i="37"/>
  <c r="BC154" i="37"/>
  <c r="BD154" i="37"/>
  <c r="BA155" i="37"/>
  <c r="BB155" i="37"/>
  <c r="BC155" i="37"/>
  <c r="BD155" i="37"/>
  <c r="BA156" i="37"/>
  <c r="BB156" i="37"/>
  <c r="BC156" i="37"/>
  <c r="BD156" i="37"/>
  <c r="BE156" i="37"/>
  <c r="BF156" i="37"/>
  <c r="BA157" i="37"/>
  <c r="BB157" i="37"/>
  <c r="BC157" i="37"/>
  <c r="BD157" i="37"/>
  <c r="BE157" i="37"/>
  <c r="BF157" i="37"/>
  <c r="BA158" i="37"/>
  <c r="BB158" i="37"/>
  <c r="BC158" i="37"/>
  <c r="BD158" i="37"/>
  <c r="BE158" i="37"/>
  <c r="BF158" i="37"/>
  <c r="BA159" i="37"/>
  <c r="BB159" i="37"/>
  <c r="BC159" i="37"/>
  <c r="BD159" i="37"/>
  <c r="BE159" i="37"/>
  <c r="BF159" i="37"/>
  <c r="BA160" i="37"/>
  <c r="BB160" i="37"/>
  <c r="BC160" i="37"/>
  <c r="BD160" i="37"/>
  <c r="BE160" i="37"/>
  <c r="BF160" i="37"/>
  <c r="BA161" i="37"/>
  <c r="BB161" i="37"/>
  <c r="BC161" i="37"/>
  <c r="BD161" i="37"/>
  <c r="BE161" i="37"/>
  <c r="BF161" i="37"/>
  <c r="BA162" i="37"/>
  <c r="BB162" i="37"/>
  <c r="BC162" i="37"/>
  <c r="BD162" i="37"/>
  <c r="BE162" i="37"/>
  <c r="BF162" i="37"/>
  <c r="BA163" i="37"/>
  <c r="BB163" i="37"/>
  <c r="BC163" i="37"/>
  <c r="BD163" i="37"/>
  <c r="BE163" i="37"/>
  <c r="BF163" i="37"/>
  <c r="BA164" i="37"/>
  <c r="BB164" i="37"/>
  <c r="BC164" i="37"/>
  <c r="BD164" i="37"/>
  <c r="BE164" i="37"/>
  <c r="BF164" i="37"/>
  <c r="BA165" i="37"/>
  <c r="BB165" i="37"/>
  <c r="BC165" i="37"/>
  <c r="BD165" i="37"/>
  <c r="BE165" i="37"/>
  <c r="BF165" i="37"/>
  <c r="BA166" i="37"/>
  <c r="BB166" i="37"/>
  <c r="BC166" i="37"/>
  <c r="BD166" i="37"/>
  <c r="BE166" i="37"/>
  <c r="BF166" i="37"/>
  <c r="BA167" i="37"/>
  <c r="BB167" i="37"/>
  <c r="BC167" i="37"/>
  <c r="BD167" i="37"/>
  <c r="AS82" i="37"/>
  <c r="AS114" i="37"/>
  <c r="AS144" i="37"/>
  <c r="AS145" i="37"/>
  <c r="AS146" i="37"/>
  <c r="AS147" i="37"/>
  <c r="AS148" i="37"/>
  <c r="AS149" i="37"/>
  <c r="AS156" i="37"/>
  <c r="AS157" i="37"/>
  <c r="AS158" i="37"/>
  <c r="AS159" i="37"/>
  <c r="AS160" i="37"/>
  <c r="AS161" i="37"/>
  <c r="AS162" i="37"/>
  <c r="AS163" i="37"/>
  <c r="AS164" i="37"/>
  <c r="AS165" i="37"/>
  <c r="AS166" i="37"/>
  <c r="AX167" i="37"/>
  <c r="AW152" i="37"/>
  <c r="AU152" i="37"/>
  <c r="AT152" i="37"/>
  <c r="AT150" i="37"/>
  <c r="AX132" i="37"/>
  <c r="AW132" i="37"/>
  <c r="AT132" i="37"/>
  <c r="AX130" i="37"/>
  <c r="AW130" i="37"/>
  <c r="AU130" i="37"/>
  <c r="AX122" i="37"/>
  <c r="AW122" i="37"/>
  <c r="AX119" i="37"/>
  <c r="AW119" i="37"/>
  <c r="AX115" i="37"/>
  <c r="AW115" i="37"/>
  <c r="AY98" i="37"/>
  <c r="AX97" i="37"/>
  <c r="AW97" i="37"/>
  <c r="AT97" i="37"/>
  <c r="AY95" i="37"/>
  <c r="AY94" i="37"/>
  <c r="AY93" i="37"/>
  <c r="AY92" i="37"/>
  <c r="AY90" i="37"/>
  <c r="AY89" i="37"/>
  <c r="AT83" i="37"/>
  <c r="AY81" i="37"/>
  <c r="AY69" i="37"/>
  <c r="AY68" i="37"/>
  <c r="AY67" i="37"/>
  <c r="AY66" i="37"/>
  <c r="AY65" i="37"/>
  <c r="AY62" i="37"/>
  <c r="AY61" i="37"/>
  <c r="AY60" i="37"/>
  <c r="AY59" i="37"/>
  <c r="AY58" i="37"/>
  <c r="AY57" i="37"/>
  <c r="AY56" i="37"/>
  <c r="AY55" i="37"/>
  <c r="AX53" i="37"/>
  <c r="AY51" i="37"/>
  <c r="AY50" i="37"/>
  <c r="AY48" i="37"/>
  <c r="AX47" i="37"/>
  <c r="AW47" i="37"/>
  <c r="AV47" i="37"/>
  <c r="AU47" i="37"/>
  <c r="AX37" i="37"/>
  <c r="AW37" i="37"/>
  <c r="AU37" i="37"/>
  <c r="AT37" i="37"/>
  <c r="AX34" i="37"/>
  <c r="AT34" i="37"/>
  <c r="AY28" i="37"/>
  <c r="AX27" i="37"/>
  <c r="AT27" i="37"/>
  <c r="AY26" i="37"/>
  <c r="AX21" i="37"/>
  <c r="AT21" i="37"/>
  <c r="AU19" i="37"/>
  <c r="AT19" i="37"/>
  <c r="AX16" i="37"/>
  <c r="AT16" i="37"/>
  <c r="AX14" i="37"/>
  <c r="AT14" i="37"/>
  <c r="BG166" i="37" l="1"/>
  <c r="BG162" i="37"/>
  <c r="BG114" i="37"/>
  <c r="BG148" i="37"/>
  <c r="BG146" i="37"/>
  <c r="BG163" i="37"/>
  <c r="BG161" i="37"/>
  <c r="BG159" i="37"/>
  <c r="BG157" i="37"/>
  <c r="BG82" i="37"/>
  <c r="AY167" i="37"/>
  <c r="BG164" i="37"/>
  <c r="BG160" i="37"/>
  <c r="BG158" i="37"/>
  <c r="BG156" i="37"/>
  <c r="AX44" i="37"/>
  <c r="BG165" i="37"/>
  <c r="BG149" i="37"/>
  <c r="BG147" i="37"/>
  <c r="BG145" i="37"/>
  <c r="G50" i="60"/>
  <c r="G56" i="60" s="1"/>
  <c r="G16" i="60"/>
  <c r="H14" i="60" s="1"/>
  <c r="AY49" i="37"/>
  <c r="AT47" i="37"/>
  <c r="AW53" i="37"/>
  <c r="F33" i="67"/>
  <c r="F32" i="67"/>
  <c r="F30" i="67"/>
  <c r="F29" i="67"/>
  <c r="F28" i="67"/>
  <c r="E31" i="67"/>
  <c r="E34" i="67" s="1"/>
  <c r="D31" i="67"/>
  <c r="D34" i="67" s="1"/>
  <c r="C31" i="67"/>
  <c r="C34" i="67" s="1"/>
  <c r="B31" i="67"/>
  <c r="B34" i="67" s="1"/>
  <c r="B19" i="67"/>
  <c r="B22" i="67" s="1"/>
  <c r="H16" i="67"/>
  <c r="I21" i="67"/>
  <c r="H21" i="67"/>
  <c r="J21" i="67" s="1"/>
  <c r="I20" i="67"/>
  <c r="J20" i="67" s="1"/>
  <c r="H18" i="67"/>
  <c r="I18" i="67"/>
  <c r="I17" i="67"/>
  <c r="H17" i="67"/>
  <c r="J17" i="67" s="1"/>
  <c r="F22" i="67"/>
  <c r="E19" i="67"/>
  <c r="E22" i="67" s="1"/>
  <c r="C22" i="67"/>
  <c r="F7" i="67"/>
  <c r="I6" i="67"/>
  <c r="C9" i="67"/>
  <c r="D36" i="36"/>
  <c r="AJ122" i="37"/>
  <c r="AF125" i="37"/>
  <c r="AF124" i="37"/>
  <c r="AI117" i="37"/>
  <c r="AJ37" i="37"/>
  <c r="AF38" i="37"/>
  <c r="AT44" i="37" l="1"/>
  <c r="D27" i="36"/>
  <c r="AY47" i="37"/>
  <c r="AX43" i="37"/>
  <c r="BK117" i="37"/>
  <c r="BI117" i="37"/>
  <c r="BJ117" i="37"/>
  <c r="BV125" i="37"/>
  <c r="AI124" i="37"/>
  <c r="BS122" i="37"/>
  <c r="H52" i="60"/>
  <c r="B57" i="60"/>
  <c r="J18" i="67"/>
  <c r="G8" i="67"/>
  <c r="G9" i="67"/>
  <c r="G4" i="67"/>
  <c r="H6" i="67"/>
  <c r="J6" i="67" s="1"/>
  <c r="G6" i="67"/>
  <c r="H55" i="60"/>
  <c r="D57" i="60"/>
  <c r="C57" i="60"/>
  <c r="H54" i="60"/>
  <c r="F57" i="60"/>
  <c r="E57" i="60"/>
  <c r="H51" i="60"/>
  <c r="H15" i="60"/>
  <c r="H16" i="60" s="1"/>
  <c r="D15" i="36"/>
  <c r="AY125" i="37"/>
  <c r="AV122" i="37"/>
  <c r="AU122" i="37"/>
  <c r="AF37" i="37"/>
  <c r="AI125" i="37"/>
  <c r="I9" i="67"/>
  <c r="F31" i="67"/>
  <c r="F34" i="67" s="1"/>
  <c r="G29" i="67" s="1"/>
  <c r="H19" i="67"/>
  <c r="H22" i="67" s="1"/>
  <c r="I16" i="67"/>
  <c r="I19" i="67" s="1"/>
  <c r="I22" i="67" s="1"/>
  <c r="F10" i="67"/>
  <c r="E7" i="67"/>
  <c r="E10" i="67" s="1"/>
  <c r="AE143" i="37"/>
  <c r="AK2" i="37"/>
  <c r="AF2" i="37" s="1"/>
  <c r="AF144" i="37"/>
  <c r="H50" i="60" l="1"/>
  <c r="BY117" i="37"/>
  <c r="BW125" i="37"/>
  <c r="CA117" i="37"/>
  <c r="BK124" i="37"/>
  <c r="BI124" i="37"/>
  <c r="BJ124" i="37"/>
  <c r="BN124" i="37" s="1"/>
  <c r="BI125" i="37"/>
  <c r="BJ125" i="37"/>
  <c r="BK125" i="37"/>
  <c r="BZ117" i="37"/>
  <c r="AT43" i="37"/>
  <c r="BR122" i="37"/>
  <c r="BV124" i="37"/>
  <c r="BQ122" i="37"/>
  <c r="G7" i="67"/>
  <c r="G10" i="67" s="1"/>
  <c r="J16" i="67"/>
  <c r="J19" i="67" s="1"/>
  <c r="H53" i="60"/>
  <c r="H56" i="60" s="1"/>
  <c r="G57" i="60"/>
  <c r="G33" i="67"/>
  <c r="G30" i="67"/>
  <c r="G28" i="67"/>
  <c r="G32" i="67"/>
  <c r="AI122" i="37"/>
  <c r="AY124" i="37"/>
  <c r="AT122" i="37"/>
  <c r="AY39" i="37"/>
  <c r="AJ144" i="37"/>
  <c r="R10" i="37"/>
  <c r="AJ10" i="37"/>
  <c r="W11" i="37"/>
  <c r="AE11" i="37"/>
  <c r="AF11" i="37" s="1"/>
  <c r="W12" i="37"/>
  <c r="AF12" i="37"/>
  <c r="W13" i="37"/>
  <c r="AE13" i="37"/>
  <c r="AF13" i="37" s="1"/>
  <c r="R14" i="37"/>
  <c r="AJ14" i="37"/>
  <c r="AM14" i="37"/>
  <c r="AQ14" i="37"/>
  <c r="W15" i="37"/>
  <c r="AF15" i="37"/>
  <c r="R16" i="37"/>
  <c r="AJ16" i="37"/>
  <c r="AM16" i="37"/>
  <c r="AQ16" i="37"/>
  <c r="W17" i="37"/>
  <c r="AF17" i="37"/>
  <c r="W18" i="37"/>
  <c r="AF18" i="37"/>
  <c r="R19" i="37"/>
  <c r="AJ19" i="37"/>
  <c r="AM19" i="37"/>
  <c r="AN19" i="37"/>
  <c r="AF20" i="37"/>
  <c r="R21" i="37"/>
  <c r="AJ21" i="37"/>
  <c r="AM21" i="37"/>
  <c r="AQ21" i="37"/>
  <c r="W22" i="37"/>
  <c r="AF22" i="37"/>
  <c r="AF23" i="37"/>
  <c r="R24" i="37"/>
  <c r="W25" i="37"/>
  <c r="AF25" i="37"/>
  <c r="W26" i="37"/>
  <c r="AF26" i="37"/>
  <c r="AM26" i="37"/>
  <c r="AN26" i="37"/>
  <c r="AO26" i="37"/>
  <c r="AP26" i="37"/>
  <c r="AQ26" i="37"/>
  <c r="AJ27" i="37"/>
  <c r="AM27" i="37"/>
  <c r="AQ27" i="37"/>
  <c r="W28" i="37"/>
  <c r="AF28" i="37"/>
  <c r="W29" i="37"/>
  <c r="AF29" i="37"/>
  <c r="W30" i="37"/>
  <c r="AF30" i="37"/>
  <c r="W31" i="37"/>
  <c r="AF31" i="37"/>
  <c r="W32" i="37"/>
  <c r="AF32" i="37"/>
  <c r="W33" i="37"/>
  <c r="AF33" i="37"/>
  <c r="R34" i="37"/>
  <c r="AJ34" i="37"/>
  <c r="AM34" i="37"/>
  <c r="AQ34" i="37"/>
  <c r="AF35" i="37"/>
  <c r="AF36" i="37"/>
  <c r="R37" i="37"/>
  <c r="AM37" i="37"/>
  <c r="AN37" i="37"/>
  <c r="AP37" i="37"/>
  <c r="AQ37" i="37"/>
  <c r="AI38" i="37"/>
  <c r="R44" i="37"/>
  <c r="R45" i="37"/>
  <c r="W45" i="37"/>
  <c r="AF45" i="37"/>
  <c r="R46" i="37"/>
  <c r="W46" i="37"/>
  <c r="AF46" i="37"/>
  <c r="AJ47" i="37"/>
  <c r="AN47" i="37"/>
  <c r="AO47" i="37"/>
  <c r="AP47" i="37"/>
  <c r="AQ47" i="37"/>
  <c r="AE48" i="37"/>
  <c r="AF48" i="37" s="1"/>
  <c r="AE49" i="37"/>
  <c r="AF49" i="37" s="1"/>
  <c r="AE50" i="37"/>
  <c r="AF50" i="37" s="1"/>
  <c r="AF51" i="37"/>
  <c r="R53" i="37"/>
  <c r="T54" i="37"/>
  <c r="W54" i="37"/>
  <c r="AJ54" i="37"/>
  <c r="AF55" i="37"/>
  <c r="AR55" i="37"/>
  <c r="AF56" i="37"/>
  <c r="AR56" i="37"/>
  <c r="AF57" i="37"/>
  <c r="AR57" i="37"/>
  <c r="AF58" i="37"/>
  <c r="AR58" i="37"/>
  <c r="AF59" i="37"/>
  <c r="AR59" i="37"/>
  <c r="AF60" i="37"/>
  <c r="AR60" i="37"/>
  <c r="AE61" i="37"/>
  <c r="AF61" i="37" s="1"/>
  <c r="AR61" i="37"/>
  <c r="AF62" i="37"/>
  <c r="AR62" i="37"/>
  <c r="T64" i="37"/>
  <c r="W64" i="37"/>
  <c r="AJ64" i="37"/>
  <c r="AF65" i="37"/>
  <c r="AR65" i="37"/>
  <c r="AF66" i="37"/>
  <c r="AR66" i="37"/>
  <c r="AF67" i="37"/>
  <c r="AR67" i="37"/>
  <c r="AF68" i="37"/>
  <c r="AR68" i="37"/>
  <c r="AF69" i="37"/>
  <c r="AR69" i="37"/>
  <c r="T70" i="37"/>
  <c r="W70" i="37"/>
  <c r="AJ70" i="37"/>
  <c r="AP70" i="37"/>
  <c r="AQ70" i="37"/>
  <c r="AF71" i="37"/>
  <c r="AF72" i="37"/>
  <c r="AF73" i="37"/>
  <c r="AJ74" i="37"/>
  <c r="AM74" i="37"/>
  <c r="AP74" i="37"/>
  <c r="AQ74" i="37"/>
  <c r="W75" i="37"/>
  <c r="AF75" i="37"/>
  <c r="W76" i="37"/>
  <c r="AF76" i="37"/>
  <c r="W77" i="37"/>
  <c r="AF77" i="37"/>
  <c r="AJ78" i="37"/>
  <c r="AP78" i="37"/>
  <c r="AQ78" i="37"/>
  <c r="W79" i="37"/>
  <c r="AF79" i="37"/>
  <c r="T80" i="37"/>
  <c r="W80" i="37"/>
  <c r="AF80" i="37"/>
  <c r="AR81" i="37"/>
  <c r="R83" i="37"/>
  <c r="W84" i="37"/>
  <c r="AF84" i="37"/>
  <c r="W85" i="37"/>
  <c r="AF85" i="37"/>
  <c r="W86" i="37"/>
  <c r="AF86" i="37"/>
  <c r="W87" i="37"/>
  <c r="AF87" i="37"/>
  <c r="AJ88" i="37"/>
  <c r="AM88" i="37"/>
  <c r="AF89" i="37"/>
  <c r="AR89" i="37"/>
  <c r="AE90" i="37"/>
  <c r="AF90" i="37" s="1"/>
  <c r="AR90" i="37"/>
  <c r="AJ91" i="37"/>
  <c r="AF92" i="37"/>
  <c r="AR92" i="37"/>
  <c r="AF93" i="37"/>
  <c r="AR93" i="37"/>
  <c r="AF94" i="37"/>
  <c r="AR94" i="37"/>
  <c r="AF95" i="37"/>
  <c r="AR95" i="37"/>
  <c r="R97" i="37"/>
  <c r="AM97" i="37"/>
  <c r="AP97" i="37"/>
  <c r="AQ97" i="37"/>
  <c r="W98" i="37"/>
  <c r="AF98" i="37"/>
  <c r="AJ98" i="37"/>
  <c r="AR98" i="37"/>
  <c r="T100" i="37"/>
  <c r="W100" i="37"/>
  <c r="AF100" i="37"/>
  <c r="R101" i="37"/>
  <c r="AJ103" i="37"/>
  <c r="AP103" i="37"/>
  <c r="AQ103" i="37"/>
  <c r="T104" i="37"/>
  <c r="W104" i="37"/>
  <c r="AF104" i="37"/>
  <c r="AM104" i="37"/>
  <c r="AF105" i="37"/>
  <c r="AK105" i="37"/>
  <c r="AJ106" i="37"/>
  <c r="AP106" i="37"/>
  <c r="AQ106" i="37"/>
  <c r="T107" i="37"/>
  <c r="W107" i="37"/>
  <c r="AF107" i="37"/>
  <c r="AM107" i="37"/>
  <c r="BA107" i="37" s="1"/>
  <c r="AJ108" i="37"/>
  <c r="AQ108" i="37"/>
  <c r="T109" i="37"/>
  <c r="W109" i="37"/>
  <c r="AF109" i="37"/>
  <c r="AM109" i="37"/>
  <c r="BA109" i="37" s="1"/>
  <c r="AF110" i="37"/>
  <c r="AJ111" i="37"/>
  <c r="AM111" i="37"/>
  <c r="T112" i="37"/>
  <c r="W112" i="37"/>
  <c r="AF112" i="37"/>
  <c r="T113" i="37"/>
  <c r="W113" i="37"/>
  <c r="AF113" i="37"/>
  <c r="R115" i="37"/>
  <c r="D25" i="36"/>
  <c r="AP115" i="37"/>
  <c r="AQ115" i="37"/>
  <c r="T117" i="37"/>
  <c r="W117" i="37"/>
  <c r="T118" i="37"/>
  <c r="W118" i="37"/>
  <c r="AI118" i="37"/>
  <c r="R119" i="37"/>
  <c r="AJ119" i="37"/>
  <c r="AP119" i="37"/>
  <c r="AQ119" i="37"/>
  <c r="T120" i="37"/>
  <c r="W120" i="37"/>
  <c r="AF120" i="37"/>
  <c r="T121" i="37"/>
  <c r="W121" i="37"/>
  <c r="AF121" i="37"/>
  <c r="R122" i="37"/>
  <c r="AP122" i="37"/>
  <c r="AQ122" i="37"/>
  <c r="T124" i="37"/>
  <c r="W124" i="37"/>
  <c r="AM124" i="37"/>
  <c r="T125" i="37"/>
  <c r="W125" i="37"/>
  <c r="AM125" i="37"/>
  <c r="R126" i="37"/>
  <c r="AJ126" i="37"/>
  <c r="T127" i="37"/>
  <c r="W127" i="37"/>
  <c r="AF127" i="37"/>
  <c r="R128" i="37"/>
  <c r="AJ128" i="37"/>
  <c r="W129" i="37"/>
  <c r="AF129" i="37"/>
  <c r="R130" i="37"/>
  <c r="AJ130" i="37"/>
  <c r="AN130" i="37"/>
  <c r="AP130" i="37"/>
  <c r="AQ130" i="37"/>
  <c r="W131" i="37"/>
  <c r="AF131" i="37"/>
  <c r="R132" i="37"/>
  <c r="AJ132" i="37"/>
  <c r="AP132" i="37"/>
  <c r="AQ132" i="37"/>
  <c r="T133" i="37"/>
  <c r="W133" i="37"/>
  <c r="AI133" i="37"/>
  <c r="AM133" i="37"/>
  <c r="BA133" i="37" s="1"/>
  <c r="T134" i="37"/>
  <c r="W134" i="37"/>
  <c r="AI134" i="37"/>
  <c r="AM134" i="37"/>
  <c r="BA134" i="37" s="1"/>
  <c r="W137" i="37"/>
  <c r="AF137" i="37"/>
  <c r="W138" i="37"/>
  <c r="AF138" i="37"/>
  <c r="W139" i="37"/>
  <c r="AF139" i="37"/>
  <c r="W140" i="37"/>
  <c r="AF140" i="37"/>
  <c r="W141" i="37"/>
  <c r="AF141" i="37"/>
  <c r="W142" i="37"/>
  <c r="AF142" i="37"/>
  <c r="AF143" i="37"/>
  <c r="AJ150" i="37"/>
  <c r="AM150" i="37"/>
  <c r="W151" i="37"/>
  <c r="AF151" i="37"/>
  <c r="R152" i="37"/>
  <c r="AJ152" i="37"/>
  <c r="AM152" i="37"/>
  <c r="AN152" i="37"/>
  <c r="AP152" i="37"/>
  <c r="R153" i="37"/>
  <c r="W153" i="37"/>
  <c r="AF153" i="37"/>
  <c r="R154" i="37"/>
  <c r="W154" i="37"/>
  <c r="AF154" i="37"/>
  <c r="R155" i="37"/>
  <c r="W155" i="37"/>
  <c r="AF155" i="37"/>
  <c r="AI167" i="37"/>
  <c r="BO124" i="37" l="1"/>
  <c r="AI154" i="37"/>
  <c r="AI142" i="37"/>
  <c r="AF130" i="37"/>
  <c r="BA125" i="37"/>
  <c r="BD119" i="37"/>
  <c r="BE115" i="37"/>
  <c r="BD106" i="37"/>
  <c r="AI100" i="37"/>
  <c r="AI95" i="37"/>
  <c r="BF90" i="37"/>
  <c r="AI84" i="37"/>
  <c r="AO84" i="37" s="1"/>
  <c r="AI77" i="37"/>
  <c r="BF68" i="37"/>
  <c r="AI60" i="37"/>
  <c r="BA152" i="37"/>
  <c r="BE132" i="37"/>
  <c r="BE103" i="37"/>
  <c r="BD97" i="37"/>
  <c r="BA74" i="37"/>
  <c r="BF66" i="37"/>
  <c r="AI62" i="37"/>
  <c r="AI56" i="37"/>
  <c r="BD47" i="37"/>
  <c r="BA21" i="37"/>
  <c r="D35" i="36"/>
  <c r="D34" i="36"/>
  <c r="AJ137" i="37"/>
  <c r="AX137" i="37" s="1"/>
  <c r="BE130" i="37"/>
  <c r="D28" i="36"/>
  <c r="BE122" i="37"/>
  <c r="BA111" i="37"/>
  <c r="AI109" i="37"/>
  <c r="CE105" i="37"/>
  <c r="AI94" i="37"/>
  <c r="BF89" i="37"/>
  <c r="AI87" i="37"/>
  <c r="AI85" i="37"/>
  <c r="BD78" i="37"/>
  <c r="AI76" i="37"/>
  <c r="AK76" i="37" s="1"/>
  <c r="BE74" i="37"/>
  <c r="AI73" i="37"/>
  <c r="BD70" i="37"/>
  <c r="BF69" i="37"/>
  <c r="BF67" i="37"/>
  <c r="BF65" i="37"/>
  <c r="AI61" i="37"/>
  <c r="AI59" i="37"/>
  <c r="AK59" i="37" s="1"/>
  <c r="AI57" i="37"/>
  <c r="BB47" i="37"/>
  <c r="BB37" i="37"/>
  <c r="BE26" i="37"/>
  <c r="BA26" i="37"/>
  <c r="D11" i="36"/>
  <c r="AI17" i="37"/>
  <c r="BE14" i="37"/>
  <c r="AI13" i="37"/>
  <c r="AI11" i="37"/>
  <c r="BP144" i="37"/>
  <c r="D142" i="72" s="1"/>
  <c r="BZ125" i="37"/>
  <c r="BY124" i="37"/>
  <c r="BI122" i="37"/>
  <c r="CD117" i="37"/>
  <c r="BB130" i="37"/>
  <c r="AI120" i="37"/>
  <c r="AK120" i="37" s="1"/>
  <c r="AI113" i="37"/>
  <c r="AF106" i="37"/>
  <c r="AJ97" i="37"/>
  <c r="AI93" i="37"/>
  <c r="AI86" i="37"/>
  <c r="AI80" i="37"/>
  <c r="AI71" i="37"/>
  <c r="AK71" i="37" s="1"/>
  <c r="AI58" i="37"/>
  <c r="AI50" i="37"/>
  <c r="AI46" i="37"/>
  <c r="BE37" i="37"/>
  <c r="BA34" i="37"/>
  <c r="BA27" i="37"/>
  <c r="AI23" i="37"/>
  <c r="BJ23" i="37" s="1"/>
  <c r="BB19" i="37"/>
  <c r="BE16" i="37"/>
  <c r="AI12" i="37"/>
  <c r="BV122" i="37"/>
  <c r="CA125" i="37"/>
  <c r="AI155" i="37"/>
  <c r="BA150" i="37"/>
  <c r="BI134" i="37"/>
  <c r="BI133" i="37"/>
  <c r="BD132" i="37"/>
  <c r="D29" i="36"/>
  <c r="AI121" i="37"/>
  <c r="BD115" i="37"/>
  <c r="BE108" i="37"/>
  <c r="AI104" i="37"/>
  <c r="BD103" i="37"/>
  <c r="AI98" i="37"/>
  <c r="AS98" i="37" s="1"/>
  <c r="BA97" i="37"/>
  <c r="BF94" i="37"/>
  <c r="BF92" i="37"/>
  <c r="BE78" i="37"/>
  <c r="BE70" i="37"/>
  <c r="AI68" i="37"/>
  <c r="AI66" i="37"/>
  <c r="BF61" i="37"/>
  <c r="BF59" i="37"/>
  <c r="BF57" i="37"/>
  <c r="BF55" i="37"/>
  <c r="AI49" i="37"/>
  <c r="AK49" i="37" s="1"/>
  <c r="BC47" i="37"/>
  <c r="BD37" i="37"/>
  <c r="AI36" i="37"/>
  <c r="AI32" i="37"/>
  <c r="AI30" i="37"/>
  <c r="AI28" i="37"/>
  <c r="AJ24" i="37"/>
  <c r="BB26" i="37"/>
  <c r="AI25" i="37"/>
  <c r="D12" i="36"/>
  <c r="BA19" i="37"/>
  <c r="BA16" i="37"/>
  <c r="AY122" i="37"/>
  <c r="BW124" i="37"/>
  <c r="BZ124" i="37"/>
  <c r="BD152" i="37"/>
  <c r="BB152" i="37"/>
  <c r="AF150" i="37"/>
  <c r="AI143" i="37"/>
  <c r="BD130" i="37"/>
  <c r="AF126" i="37"/>
  <c r="BA124" i="37"/>
  <c r="BD122" i="37"/>
  <c r="BE119" i="37"/>
  <c r="BJ118" i="37"/>
  <c r="BK118" i="37"/>
  <c r="BI118" i="37"/>
  <c r="BE106" i="37"/>
  <c r="AM105" i="37"/>
  <c r="BF98" i="37"/>
  <c r="BE97" i="37"/>
  <c r="BF95" i="37"/>
  <c r="BF93" i="37"/>
  <c r="AI89" i="37"/>
  <c r="AI79" i="37"/>
  <c r="BK79" i="37" s="1"/>
  <c r="BD74" i="37"/>
  <c r="AI72" i="37"/>
  <c r="BW70" i="37"/>
  <c r="AI69" i="37"/>
  <c r="AI67" i="37"/>
  <c r="AK67" i="37" s="1"/>
  <c r="BF62" i="37"/>
  <c r="BF60" i="37"/>
  <c r="BF58" i="37"/>
  <c r="BF56" i="37"/>
  <c r="AI51" i="37"/>
  <c r="AK51" i="37" s="1"/>
  <c r="BW47" i="37"/>
  <c r="AI45" i="37"/>
  <c r="BI45" i="37" s="1"/>
  <c r="BA37" i="37"/>
  <c r="BE34" i="37"/>
  <c r="AI33" i="37"/>
  <c r="BM33" i="37" s="1"/>
  <c r="AI31" i="37"/>
  <c r="BE27" i="37"/>
  <c r="BD26" i="37"/>
  <c r="AI26" i="37"/>
  <c r="BI26" i="37" s="1"/>
  <c r="BE21" i="37"/>
  <c r="AI20" i="37"/>
  <c r="BJ20" i="37" s="1"/>
  <c r="BA14" i="37"/>
  <c r="BJ122" i="37"/>
  <c r="BY125" i="37"/>
  <c r="BN125" i="37"/>
  <c r="CA124" i="37"/>
  <c r="BK122" i="37"/>
  <c r="BS108" i="37"/>
  <c r="BR108" i="37"/>
  <c r="AK94" i="37"/>
  <c r="BK87" i="37"/>
  <c r="BU83" i="37"/>
  <c r="BV85" i="37"/>
  <c r="AK61" i="37"/>
  <c r="BL13" i="37"/>
  <c r="BH13" i="37"/>
  <c r="C11" i="72" s="1"/>
  <c r="BM13" i="37"/>
  <c r="BI13" i="37"/>
  <c r="BN144" i="37"/>
  <c r="BQ144" i="37"/>
  <c r="BT144" i="37"/>
  <c r="BS144" i="37"/>
  <c r="BR144" i="37"/>
  <c r="C27" i="36"/>
  <c r="BK143" i="37"/>
  <c r="BV143" i="37"/>
  <c r="AI115" i="37"/>
  <c r="AK69" i="37"/>
  <c r="BJ45" i="37"/>
  <c r="BK45" i="37"/>
  <c r="BL45" i="37"/>
  <c r="BJ38" i="37"/>
  <c r="BL33" i="37"/>
  <c r="BK31" i="37"/>
  <c r="BL26" i="37"/>
  <c r="BK26" i="37"/>
  <c r="BJ26" i="37"/>
  <c r="BL20" i="37"/>
  <c r="BM167" i="37"/>
  <c r="BL167" i="37"/>
  <c r="BS97" i="37"/>
  <c r="BV86" i="37"/>
  <c r="BK80" i="37"/>
  <c r="AK62" i="37"/>
  <c r="AK60" i="37"/>
  <c r="AK56" i="37"/>
  <c r="BL46" i="37"/>
  <c r="BT44" i="37"/>
  <c r="BS44" i="37"/>
  <c r="BI23" i="37"/>
  <c r="BJ12" i="37"/>
  <c r="BM12" i="37"/>
  <c r="BI12" i="37"/>
  <c r="BL12" i="37"/>
  <c r="BK12" i="37"/>
  <c r="BV155" i="37"/>
  <c r="BK134" i="37"/>
  <c r="BJ134" i="37"/>
  <c r="BK133" i="37"/>
  <c r="BJ133" i="37"/>
  <c r="BS132" i="37"/>
  <c r="BR103" i="37"/>
  <c r="BQ97" i="37"/>
  <c r="AK66" i="37"/>
  <c r="BI36" i="37"/>
  <c r="BL36" i="37"/>
  <c r="BK36" i="37"/>
  <c r="BJ36" i="37"/>
  <c r="BK32" i="37"/>
  <c r="BT27" i="37"/>
  <c r="BI30" i="37"/>
  <c r="BJ30" i="37"/>
  <c r="BJ25" i="37"/>
  <c r="BI25" i="37"/>
  <c r="BA105" i="37"/>
  <c r="BC26" i="37"/>
  <c r="AK144" i="37"/>
  <c r="G31" i="67"/>
  <c r="AM103" i="37"/>
  <c r="BA104" i="37"/>
  <c r="AK36" i="37"/>
  <c r="AK33" i="37"/>
  <c r="AY31" i="37"/>
  <c r="AK26" i="37"/>
  <c r="AK73" i="37"/>
  <c r="BF81" i="37"/>
  <c r="AS81" i="37"/>
  <c r="AK72" i="37"/>
  <c r="AQ44" i="37"/>
  <c r="BE47" i="37"/>
  <c r="AI37" i="37"/>
  <c r="AK12" i="37"/>
  <c r="AU137" i="37"/>
  <c r="AW144" i="37"/>
  <c r="AV144" i="37"/>
  <c r="AU144" i="37"/>
  <c r="AX144" i="37"/>
  <c r="AT144" i="37"/>
  <c r="AY154" i="37"/>
  <c r="AK142" i="37"/>
  <c r="AK113" i="37"/>
  <c r="AM83" i="37"/>
  <c r="BA88" i="37"/>
  <c r="AK77" i="37"/>
  <c r="AK50" i="37"/>
  <c r="AK121" i="37"/>
  <c r="AK118" i="37"/>
  <c r="D14" i="36"/>
  <c r="D9" i="36"/>
  <c r="AJ44" i="37"/>
  <c r="D13" i="36"/>
  <c r="D8" i="36"/>
  <c r="D30" i="36"/>
  <c r="D26" i="36"/>
  <c r="D10" i="36"/>
  <c r="AK13" i="37"/>
  <c r="D31" i="36"/>
  <c r="AY113" i="37"/>
  <c r="AY30" i="37"/>
  <c r="AU27" i="37"/>
  <c r="C25" i="36"/>
  <c r="AJ83" i="37"/>
  <c r="AP46" i="37"/>
  <c r="AN86" i="37"/>
  <c r="AO143" i="37"/>
  <c r="AO87" i="37"/>
  <c r="AX83" i="37"/>
  <c r="AK85" i="37"/>
  <c r="AY85" i="37"/>
  <c r="AN100" i="37"/>
  <c r="AV97" i="37"/>
  <c r="AY77" i="37"/>
  <c r="AV44" i="37"/>
  <c r="AK167" i="37"/>
  <c r="C36" i="36"/>
  <c r="B9" i="67"/>
  <c r="AY142" i="37"/>
  <c r="AR105" i="37"/>
  <c r="AY105" i="37"/>
  <c r="J22" i="67"/>
  <c r="AF136" i="37"/>
  <c r="AI131" i="37"/>
  <c r="AF16" i="37"/>
  <c r="AN109" i="37"/>
  <c r="AJ53" i="37"/>
  <c r="AN125" i="37"/>
  <c r="AK125" i="37"/>
  <c r="AN124" i="37"/>
  <c r="AI127" i="37"/>
  <c r="AJ138" i="37"/>
  <c r="AI141" i="37"/>
  <c r="AJ140" i="37"/>
  <c r="AJ139" i="37"/>
  <c r="AF78" i="37"/>
  <c r="AO125" i="37"/>
  <c r="AK45" i="37"/>
  <c r="AP45" i="37"/>
  <c r="AN30" i="37"/>
  <c r="AK30" i="37"/>
  <c r="AI19" i="37"/>
  <c r="AM51" i="37"/>
  <c r="AF70" i="37"/>
  <c r="AQ167" i="37"/>
  <c r="AI151" i="37"/>
  <c r="AM122" i="37"/>
  <c r="AF103" i="37"/>
  <c r="AM50" i="37"/>
  <c r="AI18" i="37"/>
  <c r="AF64" i="37"/>
  <c r="AF19" i="37"/>
  <c r="AF54" i="37"/>
  <c r="AJ101" i="37"/>
  <c r="AF97" i="37"/>
  <c r="AI55" i="37"/>
  <c r="AF34" i="37"/>
  <c r="AK32" i="37"/>
  <c r="AK133" i="37"/>
  <c r="AI132" i="37"/>
  <c r="AN133" i="37"/>
  <c r="AO133" i="37"/>
  <c r="AQ154" i="37"/>
  <c r="AK154" i="37"/>
  <c r="AF152" i="37"/>
  <c r="AI153" i="37"/>
  <c r="AN134" i="37"/>
  <c r="AO134" i="37"/>
  <c r="AK134" i="37"/>
  <c r="AI90" i="37"/>
  <c r="AF88" i="37"/>
  <c r="AK143" i="37"/>
  <c r="AN143" i="37"/>
  <c r="AF119" i="37"/>
  <c r="AF91" i="37"/>
  <c r="AI92" i="37"/>
  <c r="AN84" i="37"/>
  <c r="AF132" i="37"/>
  <c r="AF128" i="37"/>
  <c r="AI129" i="37"/>
  <c r="AI110" i="37"/>
  <c r="AM110" i="37"/>
  <c r="AO124" i="37"/>
  <c r="AF108" i="37"/>
  <c r="AN85" i="37"/>
  <c r="AO85" i="37"/>
  <c r="AM80" i="37"/>
  <c r="AN80" i="37"/>
  <c r="AJ9" i="37"/>
  <c r="AM132" i="37"/>
  <c r="AF122" i="37"/>
  <c r="AM106" i="37"/>
  <c r="AK89" i="37"/>
  <c r="AO86" i="37"/>
  <c r="AK86" i="37"/>
  <c r="AK79" i="37"/>
  <c r="AN79" i="37"/>
  <c r="AO79" i="37"/>
  <c r="AF74" i="37"/>
  <c r="AI75" i="37"/>
  <c r="AK117" i="37"/>
  <c r="AF111" i="37"/>
  <c r="AK109" i="37"/>
  <c r="AP109" i="37"/>
  <c r="AO100" i="37"/>
  <c r="AK100" i="37"/>
  <c r="AP87" i="37"/>
  <c r="AK87" i="37"/>
  <c r="AQ87" i="37"/>
  <c r="AQ53" i="37"/>
  <c r="AK46" i="37"/>
  <c r="AO39" i="37"/>
  <c r="AI29" i="37"/>
  <c r="AF27" i="37"/>
  <c r="AF21" i="37"/>
  <c r="AK17" i="37"/>
  <c r="AF10" i="37"/>
  <c r="AI112" i="37"/>
  <c r="AI107" i="37"/>
  <c r="AP53" i="37"/>
  <c r="AF47" i="37"/>
  <c r="AI48" i="37"/>
  <c r="AK38" i="37"/>
  <c r="AO31" i="37"/>
  <c r="AF14" i="37"/>
  <c r="AI15" i="37"/>
  <c r="AK25" i="37"/>
  <c r="AI10" i="37"/>
  <c r="AK11" i="37"/>
  <c r="AI65" i="37"/>
  <c r="AO45" i="37"/>
  <c r="AI35" i="37"/>
  <c r="AR26" i="37"/>
  <c r="AI22" i="37"/>
  <c r="F187" i="64"/>
  <c r="G187" i="64"/>
  <c r="H187" i="64"/>
  <c r="E187" i="64"/>
  <c r="J132" i="64"/>
  <c r="J129" i="64"/>
  <c r="J123" i="64"/>
  <c r="K192" i="64"/>
  <c r="K191" i="64"/>
  <c r="AV137" i="37" l="1"/>
  <c r="BM20" i="37"/>
  <c r="AK137" i="37"/>
  <c r="AK84" i="37"/>
  <c r="AK20" i="37"/>
  <c r="AI70" i="37"/>
  <c r="AK98" i="37"/>
  <c r="BG98" i="37" s="1"/>
  <c r="AT137" i="37"/>
  <c r="BA137" i="37" s="1"/>
  <c r="AW137" i="37"/>
  <c r="BK20" i="37"/>
  <c r="BZ20" i="37"/>
  <c r="BY26" i="37"/>
  <c r="BM24" i="37"/>
  <c r="CC33" i="37"/>
  <c r="CA79" i="37"/>
  <c r="BZ23" i="37"/>
  <c r="BY45" i="37"/>
  <c r="BB80" i="37"/>
  <c r="BB85" i="37"/>
  <c r="BB84" i="37"/>
  <c r="BH48" i="37"/>
  <c r="C46" i="72" s="1"/>
  <c r="BE53" i="37"/>
  <c r="BA80" i="37"/>
  <c r="BD45" i="37"/>
  <c r="BU140" i="37"/>
  <c r="BQ140" i="37"/>
  <c r="BS140" i="37"/>
  <c r="BT140" i="37"/>
  <c r="BP140" i="37"/>
  <c r="D138" i="72" s="1"/>
  <c r="BR140" i="37"/>
  <c r="BB124" i="37"/>
  <c r="BA83" i="37"/>
  <c r="BD144" i="37"/>
  <c r="C15" i="36"/>
  <c r="BZ30" i="37"/>
  <c r="BY36" i="37"/>
  <c r="BZ133" i="37"/>
  <c r="BY23" i="37"/>
  <c r="BW86" i="37"/>
  <c r="BL19" i="37"/>
  <c r="CB20" i="37"/>
  <c r="CA31" i="37"/>
  <c r="BY13" i="37"/>
  <c r="BO125" i="37"/>
  <c r="BI98" i="37"/>
  <c r="BH98" i="37"/>
  <c r="C96" i="72" s="1"/>
  <c r="BI104" i="37"/>
  <c r="BJ104" i="37"/>
  <c r="BW122" i="37"/>
  <c r="BI80" i="37"/>
  <c r="CK144" i="37"/>
  <c r="CL144" i="37" s="1"/>
  <c r="BX144" i="37"/>
  <c r="E142" i="72" s="1"/>
  <c r="BI107" i="37"/>
  <c r="AO46" i="37"/>
  <c r="BC46" i="37" s="1"/>
  <c r="CE89" i="37"/>
  <c r="AO104" i="37"/>
  <c r="AP32" i="37"/>
  <c r="BG81" i="37"/>
  <c r="BZ25" i="37"/>
  <c r="BZ36" i="37"/>
  <c r="BK132" i="37"/>
  <c r="CA133" i="37"/>
  <c r="CC12" i="37"/>
  <c r="AK58" i="37"/>
  <c r="AK93" i="37"/>
  <c r="CB26" i="37"/>
  <c r="CB144" i="37"/>
  <c r="CB13" i="37"/>
  <c r="BZ118" i="37"/>
  <c r="BY122" i="37"/>
  <c r="BJ87" i="37"/>
  <c r="BI87" i="37"/>
  <c r="BI109" i="37"/>
  <c r="BK109" i="37"/>
  <c r="BJ109" i="37"/>
  <c r="BI84" i="37"/>
  <c r="BJ84" i="37"/>
  <c r="BO84" i="37"/>
  <c r="BM154" i="37"/>
  <c r="BM152" i="37" s="1"/>
  <c r="BJ129" i="37"/>
  <c r="BI129" i="37"/>
  <c r="BL129" i="37"/>
  <c r="BM129" i="37"/>
  <c r="BK129" i="37"/>
  <c r="BF26" i="37"/>
  <c r="BD53" i="37"/>
  <c r="BB79" i="37"/>
  <c r="BA132" i="37"/>
  <c r="BO110" i="37"/>
  <c r="BB133" i="37"/>
  <c r="C11" i="36"/>
  <c r="AV43" i="37"/>
  <c r="BD46" i="37"/>
  <c r="BA144" i="37"/>
  <c r="BN25" i="37"/>
  <c r="BO25" i="37" s="1"/>
  <c r="BY25" i="37"/>
  <c r="CA32" i="37"/>
  <c r="BW155" i="37"/>
  <c r="BY12" i="37"/>
  <c r="CB46" i="37"/>
  <c r="CA80" i="37"/>
  <c r="CA26" i="37"/>
  <c r="CB45" i="37"/>
  <c r="BW143" i="37"/>
  <c r="CA144" i="37"/>
  <c r="CI13" i="37"/>
  <c r="CJ13" i="37" s="1"/>
  <c r="BX13" i="37"/>
  <c r="E11" i="72" s="1"/>
  <c r="BH49" i="37"/>
  <c r="C47" i="72" s="1"/>
  <c r="BM155" i="37"/>
  <c r="BK120" i="37"/>
  <c r="BI120" i="37"/>
  <c r="BJ120" i="37"/>
  <c r="AI103" i="37"/>
  <c r="BD87" i="37"/>
  <c r="BJ75" i="37"/>
  <c r="BK75" i="37"/>
  <c r="BI75" i="37"/>
  <c r="AK80" i="37"/>
  <c r="BC134" i="37"/>
  <c r="AK104" i="37"/>
  <c r="BJ141" i="37"/>
  <c r="BH141" i="37"/>
  <c r="C139" i="72" s="1"/>
  <c r="BM141" i="37"/>
  <c r="BK141" i="37"/>
  <c r="BL141" i="37"/>
  <c r="BI141" i="37"/>
  <c r="AO71" i="37"/>
  <c r="BE144" i="37"/>
  <c r="BY30" i="37"/>
  <c r="BJ46" i="37"/>
  <c r="BJ44" i="37" s="1"/>
  <c r="BN167" i="37"/>
  <c r="CB167" i="37"/>
  <c r="BM19" i="37"/>
  <c r="CC20" i="37"/>
  <c r="BN33" i="37"/>
  <c r="CB33" i="37"/>
  <c r="CA45" i="37"/>
  <c r="CA143" i="37"/>
  <c r="CC13" i="37"/>
  <c r="BW85" i="37"/>
  <c r="CA87" i="37"/>
  <c r="CA122" i="37"/>
  <c r="AK31" i="37"/>
  <c r="AM49" i="37"/>
  <c r="BM112" i="37"/>
  <c r="BL112" i="37"/>
  <c r="BJ112" i="37"/>
  <c r="BK112" i="37"/>
  <c r="BI112" i="37"/>
  <c r="AF24" i="37"/>
  <c r="AF9" i="37" s="1"/>
  <c r="AN46" i="37"/>
  <c r="AN87" i="37"/>
  <c r="AO109" i="37"/>
  <c r="AI78" i="37"/>
  <c r="BA106" i="37"/>
  <c r="AI119" i="37"/>
  <c r="BB134" i="37"/>
  <c r="BE154" i="37"/>
  <c r="AQ155" i="37"/>
  <c r="BE155" i="37" s="1"/>
  <c r="BA122" i="37"/>
  <c r="AN45" i="37"/>
  <c r="AN44" i="37" s="1"/>
  <c r="BU138" i="37"/>
  <c r="BQ138" i="37"/>
  <c r="BR138" i="37"/>
  <c r="BS138" i="37"/>
  <c r="BP138" i="37"/>
  <c r="D136" i="72" s="1"/>
  <c r="BT138" i="37"/>
  <c r="BB125" i="37"/>
  <c r="BI131" i="37"/>
  <c r="AX52" i="37"/>
  <c r="BB86" i="37"/>
  <c r="AN104" i="37"/>
  <c r="AO80" i="37"/>
  <c r="AO78" i="37" s="1"/>
  <c r="BB144" i="37"/>
  <c r="AK23" i="37"/>
  <c r="BA103" i="37"/>
  <c r="BJ28" i="37"/>
  <c r="BJ27" i="37" s="1"/>
  <c r="CA36" i="37"/>
  <c r="AK68" i="37"/>
  <c r="BZ134" i="37"/>
  <c r="CA12" i="37"/>
  <c r="BZ12" i="37"/>
  <c r="BS43" i="37"/>
  <c r="BK46" i="37"/>
  <c r="BJ80" i="37"/>
  <c r="AK95" i="37"/>
  <c r="CC167" i="37"/>
  <c r="BY144" i="37"/>
  <c r="BJ13" i="37"/>
  <c r="AK57" i="37"/>
  <c r="BL87" i="37"/>
  <c r="CD125" i="37"/>
  <c r="BY118" i="37"/>
  <c r="BJ143" i="37"/>
  <c r="BN143" i="37" s="1"/>
  <c r="BI143" i="37"/>
  <c r="BK121" i="37"/>
  <c r="BI121" i="37"/>
  <c r="BJ121" i="37"/>
  <c r="BJ119" i="37" s="1"/>
  <c r="BH50" i="37"/>
  <c r="C48" i="72" s="1"/>
  <c r="BK71" i="37"/>
  <c r="BJ71" i="37"/>
  <c r="BI71" i="37"/>
  <c r="BJ86" i="37"/>
  <c r="BI86" i="37"/>
  <c r="D23" i="36"/>
  <c r="BM113" i="37"/>
  <c r="BI113" i="37"/>
  <c r="BL113" i="37"/>
  <c r="BK113" i="37"/>
  <c r="BN113" i="37" s="1"/>
  <c r="BJ113" i="37"/>
  <c r="CD124" i="37"/>
  <c r="BK153" i="37"/>
  <c r="BC133" i="37"/>
  <c r="AK28" i="37"/>
  <c r="BI151" i="37"/>
  <c r="AI97" i="37"/>
  <c r="BS139" i="37"/>
  <c r="BR139" i="37"/>
  <c r="BT139" i="37"/>
  <c r="BU139" i="37"/>
  <c r="BQ139" i="37"/>
  <c r="BP139" i="37"/>
  <c r="D137" i="72" s="1"/>
  <c r="BI127" i="37"/>
  <c r="BB100" i="37"/>
  <c r="AK155" i="37"/>
  <c r="AJ43" i="37"/>
  <c r="BC144" i="37"/>
  <c r="AN28" i="37"/>
  <c r="AR28" i="37" s="1"/>
  <c r="AO72" i="37"/>
  <c r="AO73" i="37"/>
  <c r="BI28" i="37"/>
  <c r="BL32" i="37"/>
  <c r="CB36" i="37"/>
  <c r="CA134" i="37"/>
  <c r="CB12" i="37"/>
  <c r="BK23" i="37"/>
  <c r="BT43" i="37"/>
  <c r="BI46" i="37"/>
  <c r="BI44" i="37" s="1"/>
  <c r="BK19" i="37"/>
  <c r="CA20" i="37"/>
  <c r="BZ26" i="37"/>
  <c r="BJ31" i="37"/>
  <c r="BZ38" i="37"/>
  <c r="BZ45" i="37"/>
  <c r="BZ144" i="37"/>
  <c r="BO144" i="37"/>
  <c r="BK13" i="37"/>
  <c r="BU52" i="37"/>
  <c r="BM87" i="37"/>
  <c r="BN122" i="37"/>
  <c r="BZ122" i="37"/>
  <c r="BO26" i="37"/>
  <c r="BO33" i="37"/>
  <c r="BH51" i="37"/>
  <c r="C49" i="72" s="1"/>
  <c r="BK72" i="37"/>
  <c r="BI72" i="37"/>
  <c r="BJ72" i="37"/>
  <c r="BJ79" i="37"/>
  <c r="BI79" i="37"/>
  <c r="CA118" i="37"/>
  <c r="BY133" i="37"/>
  <c r="BY134" i="37"/>
  <c r="CE117" i="37"/>
  <c r="BK11" i="37"/>
  <c r="BM11" i="37"/>
  <c r="BM10" i="37" s="1"/>
  <c r="BL11" i="37"/>
  <c r="BI11" i="37"/>
  <c r="BJ11" i="37"/>
  <c r="BK73" i="37"/>
  <c r="BJ73" i="37"/>
  <c r="BI73" i="37"/>
  <c r="BK76" i="37"/>
  <c r="BI76" i="37"/>
  <c r="BJ76" i="37"/>
  <c r="BJ85" i="37"/>
  <c r="BI85" i="37"/>
  <c r="BI83" i="37" s="1"/>
  <c r="BS137" i="37"/>
  <c r="BU137" i="37"/>
  <c r="BP137" i="37"/>
  <c r="D135" i="72" s="1"/>
  <c r="BR137" i="37"/>
  <c r="BT137" i="37"/>
  <c r="BQ137" i="37"/>
  <c r="BJ77" i="37"/>
  <c r="BK77" i="37"/>
  <c r="BI77" i="37"/>
  <c r="BK100" i="37"/>
  <c r="BJ100" i="37"/>
  <c r="BJ97" i="37" s="1"/>
  <c r="BL142" i="37"/>
  <c r="BJ142" i="37"/>
  <c r="BK142" i="37"/>
  <c r="BI142" i="37"/>
  <c r="BN142" i="37" s="1"/>
  <c r="BM142" i="37"/>
  <c r="BI22" i="37"/>
  <c r="BK22" i="37"/>
  <c r="BJ22" i="37"/>
  <c r="BJ15" i="37"/>
  <c r="BI15" i="37"/>
  <c r="BL15" i="37"/>
  <c r="BK15" i="37"/>
  <c r="I53" i="52"/>
  <c r="BK29" i="37"/>
  <c r="BJ29" i="37"/>
  <c r="BS27" i="37"/>
  <c r="BV29" i="37"/>
  <c r="AK90" i="37"/>
  <c r="AQ151" i="37"/>
  <c r="BL151" i="37"/>
  <c r="BK151" i="37"/>
  <c r="BJ151" i="37"/>
  <c r="BM151" i="37"/>
  <c r="BS150" i="37"/>
  <c r="BR150" i="37"/>
  <c r="BU150" i="37"/>
  <c r="BT150" i="37"/>
  <c r="C23" i="36"/>
  <c r="AP127" i="37"/>
  <c r="BL127" i="37"/>
  <c r="BK127" i="37"/>
  <c r="BJ127" i="37"/>
  <c r="BM127" i="37"/>
  <c r="BS126" i="37"/>
  <c r="BR126" i="37"/>
  <c r="BU126" i="37"/>
  <c r="BT126" i="37"/>
  <c r="AN121" i="37"/>
  <c r="BV121" i="37"/>
  <c r="AQ33" i="37"/>
  <c r="AQ24" i="37" s="1"/>
  <c r="BU24" i="37"/>
  <c r="BV98" i="37"/>
  <c r="BP97" i="37"/>
  <c r="D95" i="72" s="1"/>
  <c r="BR132" i="37"/>
  <c r="BN133" i="37"/>
  <c r="BJ132" i="37"/>
  <c r="BV134" i="37"/>
  <c r="BN46" i="37"/>
  <c r="BV80" i="37"/>
  <c r="BV100" i="37"/>
  <c r="BR97" i="37"/>
  <c r="BU152" i="37"/>
  <c r="BV154" i="37"/>
  <c r="BV167" i="37"/>
  <c r="BV31" i="37"/>
  <c r="BN38" i="37"/>
  <c r="BJ37" i="37"/>
  <c r="BL44" i="37"/>
  <c r="BK78" i="37"/>
  <c r="BV11" i="37"/>
  <c r="BJ17" i="37"/>
  <c r="BI17" i="37"/>
  <c r="BL17" i="37"/>
  <c r="BK17" i="37"/>
  <c r="AN76" i="37"/>
  <c r="AO36" i="37"/>
  <c r="BV36" i="37"/>
  <c r="BR27" i="37"/>
  <c r="BN28" i="37"/>
  <c r="BJ103" i="37"/>
  <c r="BN134" i="37"/>
  <c r="BV46" i="37"/>
  <c r="BV45" i="37"/>
  <c r="BQ44" i="37"/>
  <c r="BV79" i="37"/>
  <c r="BQ78" i="37"/>
  <c r="BQ108" i="37"/>
  <c r="BV109" i="37"/>
  <c r="BK119" i="37"/>
  <c r="BR119" i="37"/>
  <c r="BS119" i="37"/>
  <c r="I50" i="52"/>
  <c r="BT19" i="37"/>
  <c r="BS19" i="37"/>
  <c r="BU19" i="37"/>
  <c r="AI136" i="37"/>
  <c r="AN113" i="37"/>
  <c r="BV28" i="37"/>
  <c r="BQ27" i="37"/>
  <c r="BN30" i="37"/>
  <c r="BV104" i="37"/>
  <c r="BQ103" i="37"/>
  <c r="BV133" i="37"/>
  <c r="BQ132" i="37"/>
  <c r="BV84" i="37"/>
  <c r="BQ83" i="37"/>
  <c r="BN100" i="37"/>
  <c r="BO100" i="37" s="1"/>
  <c r="BR44" i="37"/>
  <c r="BK44" i="37"/>
  <c r="BS78" i="37"/>
  <c r="BR78" i="37"/>
  <c r="BV144" i="37"/>
  <c r="BI35" i="37"/>
  <c r="BL35" i="37"/>
  <c r="BK35" i="37"/>
  <c r="BJ35" i="37"/>
  <c r="BJ107" i="37"/>
  <c r="BR106" i="37"/>
  <c r="BV25" i="37"/>
  <c r="AK55" i="37"/>
  <c r="BK131" i="37"/>
  <c r="BS130" i="37"/>
  <c r="AO118" i="37"/>
  <c r="BN118" i="37"/>
  <c r="BR115" i="37"/>
  <c r="AN77" i="37"/>
  <c r="AO142" i="37"/>
  <c r="AN12" i="37"/>
  <c r="BV12" i="37"/>
  <c r="AP23" i="37"/>
  <c r="BV30" i="37"/>
  <c r="BT24" i="37"/>
  <c r="BN32" i="37"/>
  <c r="BO32" i="37" s="1"/>
  <c r="BN36" i="37"/>
  <c r="BI132" i="37"/>
  <c r="BN12" i="37"/>
  <c r="BN84" i="37"/>
  <c r="BJ19" i="37"/>
  <c r="BN20" i="37"/>
  <c r="BO20" i="37" s="1"/>
  <c r="BN26" i="37"/>
  <c r="BN45" i="37"/>
  <c r="BI78" i="37"/>
  <c r="BV87" i="37"/>
  <c r="BI108" i="37"/>
  <c r="BI10" i="37"/>
  <c r="BU10" i="37"/>
  <c r="BQ10" i="37"/>
  <c r="BT10" i="37"/>
  <c r="BS10" i="37"/>
  <c r="BR10" i="37"/>
  <c r="BA110" i="37"/>
  <c r="AP13" i="37"/>
  <c r="BC45" i="37"/>
  <c r="BC85" i="37"/>
  <c r="BC84" i="37"/>
  <c r="BC80" i="37"/>
  <c r="BC142" i="37"/>
  <c r="BC87" i="37"/>
  <c r="BC125" i="37"/>
  <c r="BC143" i="37"/>
  <c r="AO121" i="37"/>
  <c r="C109" i="52"/>
  <c r="AM121" i="37"/>
  <c r="AN23" i="37"/>
  <c r="AO12" i="37"/>
  <c r="AO77" i="37"/>
  <c r="AJ52" i="37"/>
  <c r="D18" i="36"/>
  <c r="AM72" i="37"/>
  <c r="AN97" i="37"/>
  <c r="BG26" i="37"/>
  <c r="AP113" i="37"/>
  <c r="AN36" i="37"/>
  <c r="AO76" i="37"/>
  <c r="AQ113" i="37"/>
  <c r="AP12" i="37"/>
  <c r="AN13" i="37"/>
  <c r="AN142" i="37"/>
  <c r="AQ12" i="37"/>
  <c r="AQ13" i="37"/>
  <c r="AI150" i="37"/>
  <c r="H9" i="67"/>
  <c r="J9" i="67" s="1"/>
  <c r="D9" i="67"/>
  <c r="AF44" i="37"/>
  <c r="AK70" i="37"/>
  <c r="AP36" i="37"/>
  <c r="AK151" i="37"/>
  <c r="AO113" i="37"/>
  <c r="AM127" i="37"/>
  <c r="AO13" i="37"/>
  <c r="AM13" i="37"/>
  <c r="AN72" i="37"/>
  <c r="AN73" i="37"/>
  <c r="AR104" i="37"/>
  <c r="AP142" i="37"/>
  <c r="AQ142" i="37"/>
  <c r="AM118" i="37"/>
  <c r="AN118" i="37"/>
  <c r="AP126" i="37"/>
  <c r="BD127" i="37"/>
  <c r="BA49" i="37"/>
  <c r="AR39" i="37"/>
  <c r="BC39" i="37"/>
  <c r="AP108" i="37"/>
  <c r="BD109" i="37"/>
  <c r="AM73" i="37"/>
  <c r="AK18" i="37"/>
  <c r="AR30" i="37"/>
  <c r="BB30" i="37"/>
  <c r="AN71" i="37"/>
  <c r="AK140" i="37"/>
  <c r="AX140" i="37"/>
  <c r="AT140" i="37"/>
  <c r="AW140" i="37"/>
  <c r="AV140" i="37"/>
  <c r="AU140" i="37"/>
  <c r="AN108" i="37"/>
  <c r="BB109" i="37"/>
  <c r="AY144" i="37"/>
  <c r="BE137" i="37"/>
  <c r="AQ83" i="37"/>
  <c r="BE87" i="37"/>
  <c r="BD137" i="37"/>
  <c r="AR31" i="37"/>
  <c r="BC31" i="37"/>
  <c r="BC79" i="37"/>
  <c r="AN127" i="37"/>
  <c r="AK127" i="37"/>
  <c r="AR50" i="37"/>
  <c r="BA50" i="37"/>
  <c r="AR51" i="37"/>
  <c r="BA51" i="37"/>
  <c r="AM71" i="37"/>
  <c r="AN103" i="37"/>
  <c r="BB104" i="37"/>
  <c r="AK115" i="37"/>
  <c r="BB137" i="37"/>
  <c r="AO97" i="37"/>
  <c r="BC100" i="37"/>
  <c r="AO103" i="37"/>
  <c r="BC104" i="37"/>
  <c r="AU139" i="37"/>
  <c r="AT139" i="37"/>
  <c r="AX139" i="37"/>
  <c r="AW139" i="37"/>
  <c r="AV139" i="37"/>
  <c r="AQ43" i="37"/>
  <c r="BE44" i="37"/>
  <c r="AP44" i="37"/>
  <c r="BC109" i="37"/>
  <c r="AR86" i="37"/>
  <c r="BC86" i="37"/>
  <c r="AO122" i="37"/>
  <c r="BC124" i="37"/>
  <c r="AQ150" i="37"/>
  <c r="BE151" i="37"/>
  <c r="AK110" i="37"/>
  <c r="AQ127" i="37"/>
  <c r="AR143" i="37"/>
  <c r="BB143" i="37"/>
  <c r="AF135" i="37"/>
  <c r="AR167" i="37"/>
  <c r="BE167" i="37"/>
  <c r="AV138" i="37"/>
  <c r="AU138" i="37"/>
  <c r="AX138" i="37"/>
  <c r="AT138" i="37"/>
  <c r="AW138" i="37"/>
  <c r="AI130" i="37"/>
  <c r="BF105" i="37"/>
  <c r="AS105" i="37"/>
  <c r="BC137" i="37"/>
  <c r="AS26" i="37"/>
  <c r="C26" i="36"/>
  <c r="D21" i="36"/>
  <c r="C8" i="36"/>
  <c r="C31" i="36"/>
  <c r="D20" i="36"/>
  <c r="D17" i="36"/>
  <c r="AV115" i="37"/>
  <c r="AU115" i="37"/>
  <c r="AU119" i="37"/>
  <c r="AV119" i="37"/>
  <c r="AX126" i="37"/>
  <c r="AW126" i="37"/>
  <c r="AV126" i="37"/>
  <c r="AU126" i="37"/>
  <c r="AY12" i="37"/>
  <c r="AY36" i="37"/>
  <c r="AU83" i="37"/>
  <c r="AY84" i="37"/>
  <c r="AX152" i="37"/>
  <c r="AY155" i="37"/>
  <c r="AY46" i="37"/>
  <c r="AY104" i="37"/>
  <c r="AK37" i="37"/>
  <c r="AP20" i="37"/>
  <c r="AX19" i="37"/>
  <c r="AW19" i="37"/>
  <c r="AY100" i="37"/>
  <c r="AU97" i="37"/>
  <c r="AW10" i="37"/>
  <c r="AU24" i="37"/>
  <c r="AF83" i="37"/>
  <c r="AF53" i="37"/>
  <c r="AY45" i="37"/>
  <c r="AU44" i="37"/>
  <c r="AY134" i="37"/>
  <c r="AY118" i="37"/>
  <c r="AU132" i="37"/>
  <c r="AY133" i="37"/>
  <c r="AV10" i="37"/>
  <c r="AY79" i="37"/>
  <c r="AY33" i="37"/>
  <c r="AX24" i="37"/>
  <c r="AV16" i="37"/>
  <c r="AV27" i="37"/>
  <c r="AY29" i="37"/>
  <c r="AK131" i="37"/>
  <c r="AY110" i="37"/>
  <c r="AT101" i="37"/>
  <c r="AY153" i="37"/>
  <c r="AV152" i="37"/>
  <c r="AV150" i="37"/>
  <c r="AW150" i="37"/>
  <c r="AX150" i="37"/>
  <c r="AU10" i="37"/>
  <c r="AX10" i="37"/>
  <c r="AY23" i="37"/>
  <c r="AW44" i="37"/>
  <c r="AY76" i="37"/>
  <c r="AY87" i="37"/>
  <c r="AY109" i="37"/>
  <c r="AY143" i="37"/>
  <c r="AY32" i="37"/>
  <c r="AW27" i="37"/>
  <c r="AY86" i="37"/>
  <c r="AY121" i="37"/>
  <c r="AY80" i="37"/>
  <c r="AV132" i="37"/>
  <c r="AJ8" i="37"/>
  <c r="D7" i="36"/>
  <c r="AJ96" i="37"/>
  <c r="D24" i="36"/>
  <c r="AT10" i="37"/>
  <c r="AY13" i="37"/>
  <c r="AN27" i="37"/>
  <c r="AN122" i="37"/>
  <c r="AI16" i="37"/>
  <c r="AJ136" i="37"/>
  <c r="AK97" i="37"/>
  <c r="AR125" i="37"/>
  <c r="AK88" i="37"/>
  <c r="AI126" i="37"/>
  <c r="AO127" i="37"/>
  <c r="AK138" i="37"/>
  <c r="AK141" i="37"/>
  <c r="AK139" i="37"/>
  <c r="AK19" i="37"/>
  <c r="AK78" i="37"/>
  <c r="AR134" i="37"/>
  <c r="AO44" i="37"/>
  <c r="AR46" i="37"/>
  <c r="AO132" i="37"/>
  <c r="AQ20" i="37"/>
  <c r="AI108" i="37"/>
  <c r="AI88" i="37"/>
  <c r="AR133" i="37"/>
  <c r="AO20" i="37"/>
  <c r="AI54" i="37"/>
  <c r="AR124" i="37"/>
  <c r="AO151" i="37"/>
  <c r="AP151" i="37"/>
  <c r="AN151" i="37"/>
  <c r="AI47" i="37"/>
  <c r="AK48" i="37"/>
  <c r="AM48" i="37"/>
  <c r="AR100" i="37"/>
  <c r="AI14" i="37"/>
  <c r="AK15" i="37"/>
  <c r="AK29" i="37"/>
  <c r="AO29" i="37"/>
  <c r="AI27" i="37"/>
  <c r="AR87" i="37"/>
  <c r="AR45" i="37"/>
  <c r="AR80" i="37"/>
  <c r="AM78" i="37"/>
  <c r="AR85" i="37"/>
  <c r="AF101" i="37"/>
  <c r="AN83" i="37"/>
  <c r="AR84" i="37"/>
  <c r="AN132" i="37"/>
  <c r="AI64" i="37"/>
  <c r="AK65" i="37"/>
  <c r="AI111" i="37"/>
  <c r="AK112" i="37"/>
  <c r="AI34" i="37"/>
  <c r="AK35" i="37"/>
  <c r="AM25" i="37"/>
  <c r="AN25" i="37"/>
  <c r="AO38" i="37"/>
  <c r="AI74" i="37"/>
  <c r="AK75" i="37"/>
  <c r="AR109" i="37"/>
  <c r="AM108" i="37"/>
  <c r="AR110" i="37"/>
  <c r="AI128" i="37"/>
  <c r="AK129" i="37"/>
  <c r="AR154" i="37"/>
  <c r="AI21" i="37"/>
  <c r="AK22" i="37"/>
  <c r="AM117" i="37"/>
  <c r="AN117" i="37"/>
  <c r="AO117" i="37"/>
  <c r="AK124" i="37"/>
  <c r="AO120" i="37"/>
  <c r="AK119" i="37"/>
  <c r="AM120" i="37"/>
  <c r="AN120" i="37"/>
  <c r="AI91" i="37"/>
  <c r="AK92" i="37"/>
  <c r="AI152" i="37"/>
  <c r="AK153" i="37"/>
  <c r="AO153" i="37"/>
  <c r="AP11" i="37"/>
  <c r="AQ11" i="37"/>
  <c r="AK10" i="37"/>
  <c r="AN11" i="37"/>
  <c r="AO11" i="37"/>
  <c r="AN107" i="37"/>
  <c r="AI106" i="37"/>
  <c r="AO107" i="37"/>
  <c r="AK107" i="37"/>
  <c r="AN17" i="37"/>
  <c r="AO17" i="37"/>
  <c r="AP17" i="37"/>
  <c r="AN78" i="37"/>
  <c r="AR79" i="37"/>
  <c r="AK132" i="37"/>
  <c r="H45" i="71"/>
  <c r="H29" i="71"/>
  <c r="C30" i="71" s="1"/>
  <c r="H28" i="71"/>
  <c r="H24" i="71"/>
  <c r="C25" i="71" s="1"/>
  <c r="H23" i="71"/>
  <c r="H13" i="71"/>
  <c r="BJ10" i="37" l="1"/>
  <c r="BN104" i="37"/>
  <c r="BO104" i="37" s="1"/>
  <c r="BO143" i="37"/>
  <c r="BZ10" i="37"/>
  <c r="BZ119" i="37"/>
  <c r="BL91" i="37"/>
  <c r="BK91" i="37"/>
  <c r="BJ91" i="37"/>
  <c r="AQ152" i="37"/>
  <c r="BJ88" i="37"/>
  <c r="BF144" i="37"/>
  <c r="BB108" i="37"/>
  <c r="BA140" i="37"/>
  <c r="BB71" i="37"/>
  <c r="BE142" i="37"/>
  <c r="BB72" i="37"/>
  <c r="BA127" i="37"/>
  <c r="BB13" i="37"/>
  <c r="BB36" i="37"/>
  <c r="BF28" i="37"/>
  <c r="BC77" i="37"/>
  <c r="BM9" i="37"/>
  <c r="CC10" i="37"/>
  <c r="BY44" i="37"/>
  <c r="BN132" i="37"/>
  <c r="BY132" i="37"/>
  <c r="BD23" i="37"/>
  <c r="BO118" i="37"/>
  <c r="AK54" i="37"/>
  <c r="BJ34" i="37"/>
  <c r="BZ35" i="37"/>
  <c r="BW144" i="37"/>
  <c r="BR43" i="37"/>
  <c r="BV132" i="37"/>
  <c r="BB113" i="37"/>
  <c r="BW45" i="37"/>
  <c r="BW36" i="37"/>
  <c r="CB17" i="37"/>
  <c r="CA78" i="37"/>
  <c r="BW31" i="37"/>
  <c r="BW134" i="37"/>
  <c r="CK97" i="37"/>
  <c r="BW121" i="37"/>
  <c r="BK126" i="37"/>
  <c r="CA127" i="37"/>
  <c r="BM150" i="37"/>
  <c r="CC151" i="37"/>
  <c r="BN29" i="37"/>
  <c r="BZ29" i="37"/>
  <c r="BL14" i="37"/>
  <c r="CB15" i="37"/>
  <c r="BK21" i="37"/>
  <c r="CA22" i="37"/>
  <c r="BO142" i="37"/>
  <c r="BZ137" i="37"/>
  <c r="CA76" i="37"/>
  <c r="CA73" i="37"/>
  <c r="CB11" i="37"/>
  <c r="BN31" i="37"/>
  <c r="BN27" i="37" s="1"/>
  <c r="BO27" i="37" s="1"/>
  <c r="BZ31" i="37"/>
  <c r="BL27" i="37"/>
  <c r="CB32" i="37"/>
  <c r="CB139" i="37"/>
  <c r="BZ113" i="37"/>
  <c r="BY113" i="37"/>
  <c r="BO12" i="37"/>
  <c r="BY121" i="37"/>
  <c r="BX138" i="37"/>
  <c r="E136" i="72" s="1"/>
  <c r="CK138" i="37"/>
  <c r="CL138" i="37" s="1"/>
  <c r="CC138" i="37"/>
  <c r="CB112" i="37"/>
  <c r="CD33" i="37"/>
  <c r="BO167" i="37"/>
  <c r="BY141" i="37"/>
  <c r="CC141" i="37"/>
  <c r="AK103" i="37"/>
  <c r="CA120" i="37"/>
  <c r="BX49" i="37"/>
  <c r="E47" i="72" s="1"/>
  <c r="BN49" i="37"/>
  <c r="CI49" i="37"/>
  <c r="CJ49" i="37" s="1"/>
  <c r="CC129" i="37"/>
  <c r="BZ129" i="37"/>
  <c r="CC154" i="37"/>
  <c r="BZ84" i="37"/>
  <c r="CD122" i="37"/>
  <c r="CA132" i="37"/>
  <c r="BY104" i="37"/>
  <c r="BI103" i="37"/>
  <c r="BY98" i="37"/>
  <c r="BI97" i="37"/>
  <c r="BN97" i="37" s="1"/>
  <c r="CD36" i="37"/>
  <c r="CA140" i="37"/>
  <c r="BB78" i="37"/>
  <c r="BA25" i="37"/>
  <c r="AK47" i="37"/>
  <c r="AU43" i="37"/>
  <c r="BD138" i="37"/>
  <c r="BD139" i="37"/>
  <c r="BA71" i="37"/>
  <c r="BC78" i="37"/>
  <c r="BC76" i="37"/>
  <c r="D19" i="36"/>
  <c r="BY10" i="37"/>
  <c r="BN19" i="37"/>
  <c r="BJ106" i="37"/>
  <c r="BZ107" i="37"/>
  <c r="CC152" i="37"/>
  <c r="BZ103" i="37"/>
  <c r="CA17" i="37"/>
  <c r="BE33" i="37"/>
  <c r="BJ126" i="37"/>
  <c r="BZ127" i="37"/>
  <c r="BL150" i="37"/>
  <c r="CB151" i="37"/>
  <c r="BJ21" i="37"/>
  <c r="BZ22" i="37"/>
  <c r="CB137" i="37"/>
  <c r="BY11" i="37"/>
  <c r="BN11" i="37"/>
  <c r="CA72" i="37"/>
  <c r="CA153" i="37"/>
  <c r="BO113" i="37"/>
  <c r="BO36" i="37"/>
  <c r="CE125" i="37"/>
  <c r="BY138" i="37"/>
  <c r="CA141" i="37"/>
  <c r="BZ75" i="37"/>
  <c r="BY120" i="37"/>
  <c r="CA129" i="37"/>
  <c r="BZ104" i="37"/>
  <c r="CB140" i="37"/>
  <c r="CD26" i="37"/>
  <c r="BB11" i="37"/>
  <c r="BC153" i="37"/>
  <c r="BA117" i="37"/>
  <c r="BB122" i="37"/>
  <c r="AV24" i="37"/>
  <c r="AY103" i="37"/>
  <c r="BF103" i="37" s="1"/>
  <c r="BL43" i="37"/>
  <c r="CB44" i="37"/>
  <c r="BW167" i="37"/>
  <c r="BW100" i="37"/>
  <c r="BZ132" i="37"/>
  <c r="BW98" i="37"/>
  <c r="BB121" i="37"/>
  <c r="BL126" i="37"/>
  <c r="CB127" i="37"/>
  <c r="BJ150" i="37"/>
  <c r="BZ151" i="37"/>
  <c r="CE90" i="37"/>
  <c r="BK27" i="37"/>
  <c r="CA29" i="37"/>
  <c r="BY15" i="37"/>
  <c r="BY22" i="37"/>
  <c r="CA142" i="37"/>
  <c r="BZ100" i="37"/>
  <c r="BY77" i="37"/>
  <c r="BX137" i="37"/>
  <c r="E135" i="72" s="1"/>
  <c r="CK137" i="37"/>
  <c r="CL137" i="37" s="1"/>
  <c r="BY85" i="37"/>
  <c r="BN85" i="37"/>
  <c r="BZ76" i="37"/>
  <c r="BY79" i="37"/>
  <c r="BZ72" i="37"/>
  <c r="BN51" i="37"/>
  <c r="BX51" i="37"/>
  <c r="E49" i="72" s="1"/>
  <c r="CI51" i="37"/>
  <c r="CJ51" i="37" s="1"/>
  <c r="BO122" i="37"/>
  <c r="CA13" i="37"/>
  <c r="CA19" i="37"/>
  <c r="CA23" i="37"/>
  <c r="BY28" i="37"/>
  <c r="BC72" i="37"/>
  <c r="CK139" i="37"/>
  <c r="CL139" i="37" s="1"/>
  <c r="BX139" i="37"/>
  <c r="E137" i="72" s="1"/>
  <c r="BZ139" i="37"/>
  <c r="CA113" i="37"/>
  <c r="CC113" i="37"/>
  <c r="BY86" i="37"/>
  <c r="BN86" i="37"/>
  <c r="BY71" i="37"/>
  <c r="BI70" i="37"/>
  <c r="BN71" i="37"/>
  <c r="CI50" i="37"/>
  <c r="CJ50" i="37" s="1"/>
  <c r="BN50" i="37"/>
  <c r="BX50" i="37"/>
  <c r="E48" i="72" s="1"/>
  <c r="CA121" i="37"/>
  <c r="BO30" i="37"/>
  <c r="BY143" i="37"/>
  <c r="CD118" i="37"/>
  <c r="CB87" i="37"/>
  <c r="BJ78" i="37"/>
  <c r="BZ80" i="37"/>
  <c r="AO23" i="37"/>
  <c r="CA138" i="37"/>
  <c r="BB87" i="37"/>
  <c r="BY112" i="37"/>
  <c r="CC112" i="37"/>
  <c r="CC19" i="37"/>
  <c r="BZ46" i="37"/>
  <c r="CB141" i="37"/>
  <c r="CI141" i="37"/>
  <c r="CJ141" i="37" s="1"/>
  <c r="BX141" i="37"/>
  <c r="E139" i="72" s="1"/>
  <c r="BY75" i="37"/>
  <c r="CD25" i="37"/>
  <c r="BY84" i="37"/>
  <c r="CA109" i="37"/>
  <c r="BK108" i="37"/>
  <c r="BY87" i="37"/>
  <c r="BN87" i="37"/>
  <c r="CD144" i="37"/>
  <c r="BY80" i="37"/>
  <c r="BN80" i="37"/>
  <c r="CB19" i="37"/>
  <c r="BZ140" i="37"/>
  <c r="BY140" i="37"/>
  <c r="CD20" i="37"/>
  <c r="AK106" i="37"/>
  <c r="AK91" i="37"/>
  <c r="BA78" i="37"/>
  <c r="AW43" i="37"/>
  <c r="AY97" i="37"/>
  <c r="BC138" i="37"/>
  <c r="BD140" i="37"/>
  <c r="BA118" i="37"/>
  <c r="BB73" i="37"/>
  <c r="BC13" i="37"/>
  <c r="BD36" i="37"/>
  <c r="BB142" i="37"/>
  <c r="BA121" i="37"/>
  <c r="BU9" i="37"/>
  <c r="BW87" i="37"/>
  <c r="BJ24" i="37"/>
  <c r="BZ27" i="37"/>
  <c r="BK130" i="37"/>
  <c r="CA131" i="37"/>
  <c r="BY35" i="37"/>
  <c r="BK43" i="37"/>
  <c r="CA44" i="37"/>
  <c r="BW84" i="37"/>
  <c r="BW104" i="37"/>
  <c r="BW11" i="37"/>
  <c r="BO38" i="37"/>
  <c r="BS24" i="37"/>
  <c r="BK14" i="37"/>
  <c r="CA15" i="37"/>
  <c r="BY142" i="37"/>
  <c r="CB142" i="37"/>
  <c r="BZ77" i="37"/>
  <c r="CA137" i="37"/>
  <c r="BZ73" i="37"/>
  <c r="CA11" i="37"/>
  <c r="CD134" i="37"/>
  <c r="BZ79" i="37"/>
  <c r="BO45" i="37"/>
  <c r="BC73" i="37"/>
  <c r="CC139" i="37"/>
  <c r="CA71" i="37"/>
  <c r="BK70" i="37"/>
  <c r="BZ121" i="37"/>
  <c r="BZ143" i="37"/>
  <c r="BZ13" i="37"/>
  <c r="CB138" i="37"/>
  <c r="BZ112" i="37"/>
  <c r="CD167" i="37"/>
  <c r="BC71" i="37"/>
  <c r="CD12" i="37"/>
  <c r="CD32" i="37"/>
  <c r="BY129" i="37"/>
  <c r="BZ109" i="37"/>
  <c r="BJ108" i="37"/>
  <c r="BO46" i="37"/>
  <c r="CI98" i="37"/>
  <c r="CJ98" i="37" s="1"/>
  <c r="BX98" i="37"/>
  <c r="E96" i="72" s="1"/>
  <c r="AK64" i="37"/>
  <c r="AO70" i="37"/>
  <c r="BC70" i="37" s="1"/>
  <c r="BA138" i="37"/>
  <c r="BE139" i="37"/>
  <c r="BC103" i="37"/>
  <c r="AK126" i="37"/>
  <c r="AR155" i="37"/>
  <c r="BF155" i="37" s="1"/>
  <c r="BA73" i="37"/>
  <c r="AK152" i="37"/>
  <c r="AK122" i="37"/>
  <c r="AF96" i="37"/>
  <c r="AK27" i="37"/>
  <c r="BB151" i="37"/>
  <c r="BJ54" i="37"/>
  <c r="BI54" i="37"/>
  <c r="BK54" i="37"/>
  <c r="BB27" i="37"/>
  <c r="AW24" i="37"/>
  <c r="AR32" i="37"/>
  <c r="BG105" i="37"/>
  <c r="BE138" i="37"/>
  <c r="BE43" i="37"/>
  <c r="BA139" i="37"/>
  <c r="BD32" i="37"/>
  <c r="BB140" i="37"/>
  <c r="BE140" i="37"/>
  <c r="BD142" i="37"/>
  <c r="AR33" i="37"/>
  <c r="AF43" i="37"/>
  <c r="BE13" i="37"/>
  <c r="BD12" i="37"/>
  <c r="BD113" i="37"/>
  <c r="BA72" i="37"/>
  <c r="BC12" i="37"/>
  <c r="BC121" i="37"/>
  <c r="BD13" i="37"/>
  <c r="BK10" i="37"/>
  <c r="BN109" i="37"/>
  <c r="BN108" i="37" s="1"/>
  <c r="BY78" i="37"/>
  <c r="BY83" i="37"/>
  <c r="BH97" i="37"/>
  <c r="C95" i="72" s="1"/>
  <c r="BW12" i="37"/>
  <c r="BN77" i="37"/>
  <c r="BC118" i="37"/>
  <c r="BW25" i="37"/>
  <c r="BK34" i="37"/>
  <c r="CA35" i="37"/>
  <c r="BZ97" i="37"/>
  <c r="BW133" i="37"/>
  <c r="CA119" i="37"/>
  <c r="BW79" i="37"/>
  <c r="BW46" i="37"/>
  <c r="BY17" i="37"/>
  <c r="BB17" i="37"/>
  <c r="BB107" i="37"/>
  <c r="BA120" i="37"/>
  <c r="C12" i="36"/>
  <c r="AF8" i="37"/>
  <c r="C33" i="36"/>
  <c r="AK130" i="37"/>
  <c r="BB138" i="37"/>
  <c r="AK108" i="37"/>
  <c r="CE110" i="37"/>
  <c r="BC122" i="37"/>
  <c r="AO108" i="37"/>
  <c r="BC139" i="37"/>
  <c r="BB139" i="37"/>
  <c r="BC97" i="37"/>
  <c r="BB103" i="37"/>
  <c r="BE83" i="37"/>
  <c r="AP27" i="37"/>
  <c r="BC140" i="37"/>
  <c r="BD108" i="37"/>
  <c r="AR49" i="37"/>
  <c r="AS49" i="37" s="1"/>
  <c r="BB118" i="37"/>
  <c r="AR103" i="37"/>
  <c r="BA13" i="37"/>
  <c r="AK150" i="37"/>
  <c r="BE12" i="37"/>
  <c r="BE113" i="37"/>
  <c r="BB23" i="37"/>
  <c r="BC36" i="37"/>
  <c r="BL10" i="37"/>
  <c r="BY108" i="37"/>
  <c r="BN79" i="37"/>
  <c r="BN23" i="37"/>
  <c r="BN98" i="37"/>
  <c r="BW30" i="37"/>
  <c r="BB12" i="37"/>
  <c r="BB77" i="37"/>
  <c r="BL34" i="37"/>
  <c r="CB35" i="37"/>
  <c r="BN154" i="37"/>
  <c r="BW28" i="37"/>
  <c r="BW109" i="37"/>
  <c r="BJ43" i="37"/>
  <c r="BZ44" i="37"/>
  <c r="BO134" i="37"/>
  <c r="BI27" i="37"/>
  <c r="BB76" i="37"/>
  <c r="BZ17" i="37"/>
  <c r="BN37" i="37"/>
  <c r="BZ37" i="37"/>
  <c r="BW154" i="37"/>
  <c r="BW80" i="37"/>
  <c r="BO133" i="37"/>
  <c r="BM126" i="37"/>
  <c r="CC127" i="37"/>
  <c r="BK150" i="37"/>
  <c r="CA151" i="37"/>
  <c r="BW29" i="37"/>
  <c r="BJ14" i="37"/>
  <c r="BZ15" i="37"/>
  <c r="CC142" i="37"/>
  <c r="BZ142" i="37"/>
  <c r="CA100" i="37"/>
  <c r="BK97" i="37"/>
  <c r="CA77" i="37"/>
  <c r="BY137" i="37"/>
  <c r="CC137" i="37"/>
  <c r="BZ85" i="37"/>
  <c r="BY76" i="37"/>
  <c r="BY73" i="37"/>
  <c r="BN73" i="37"/>
  <c r="BZ11" i="37"/>
  <c r="CC11" i="37"/>
  <c r="CD133" i="37"/>
  <c r="BY72" i="37"/>
  <c r="BN72" i="37"/>
  <c r="BM83" i="37"/>
  <c r="CC87" i="37"/>
  <c r="CD38" i="37"/>
  <c r="BY46" i="37"/>
  <c r="BB28" i="37"/>
  <c r="BY127" i="37"/>
  <c r="BY139" i="37"/>
  <c r="CA139" i="37"/>
  <c r="BY151" i="37"/>
  <c r="CE124" i="37"/>
  <c r="CB113" i="37"/>
  <c r="BZ86" i="37"/>
  <c r="BJ70" i="37"/>
  <c r="BZ71" i="37"/>
  <c r="CA46" i="37"/>
  <c r="BZ28" i="37"/>
  <c r="BY131" i="37"/>
  <c r="BZ138" i="37"/>
  <c r="BB45" i="37"/>
  <c r="BB46" i="37"/>
  <c r="CA112" i="37"/>
  <c r="CD30" i="37"/>
  <c r="BZ141" i="37"/>
  <c r="CA75" i="37"/>
  <c r="BZ120" i="37"/>
  <c r="CC155" i="37"/>
  <c r="BN155" i="37"/>
  <c r="BO28" i="37"/>
  <c r="CB129" i="37"/>
  <c r="BY109" i="37"/>
  <c r="BZ87" i="37"/>
  <c r="BY107" i="37"/>
  <c r="CK140" i="37"/>
  <c r="CL140" i="37" s="1"/>
  <c r="BX140" i="37"/>
  <c r="E138" i="72" s="1"/>
  <c r="CC140" i="37"/>
  <c r="CI48" i="37"/>
  <c r="CJ48" i="37" s="1"/>
  <c r="BX48" i="37"/>
  <c r="E46" i="72" s="1"/>
  <c r="BH47" i="37"/>
  <c r="C45" i="72" s="1"/>
  <c r="BN48" i="37"/>
  <c r="CD45" i="37"/>
  <c r="CC24" i="37"/>
  <c r="C28" i="36"/>
  <c r="C30" i="36"/>
  <c r="BQ130" i="37"/>
  <c r="BV131" i="37"/>
  <c r="BV27" i="37"/>
  <c r="BV113" i="37"/>
  <c r="BN103" i="37"/>
  <c r="BO103" i="37" s="1"/>
  <c r="BR24" i="37"/>
  <c r="BN117" i="37"/>
  <c r="BK115" i="37"/>
  <c r="BV127" i="37"/>
  <c r="BQ126" i="37"/>
  <c r="BN127" i="37"/>
  <c r="BI126" i="37"/>
  <c r="BR37" i="37"/>
  <c r="BV38" i="37"/>
  <c r="BR21" i="37"/>
  <c r="BS21" i="37"/>
  <c r="C29" i="36"/>
  <c r="BL111" i="37"/>
  <c r="BK111" i="37"/>
  <c r="BJ111" i="37"/>
  <c r="BM111" i="37"/>
  <c r="BR111" i="37"/>
  <c r="BU111" i="37"/>
  <c r="BS111" i="37"/>
  <c r="BS74" i="37"/>
  <c r="BR74" i="37"/>
  <c r="BK74" i="37"/>
  <c r="BJ74" i="37"/>
  <c r="BR14" i="37"/>
  <c r="BT14" i="37"/>
  <c r="BS14" i="37"/>
  <c r="AN18" i="37"/>
  <c r="BJ18" i="37"/>
  <c r="BI18" i="37"/>
  <c r="BL18" i="37"/>
  <c r="BK18" i="37"/>
  <c r="BT16" i="37"/>
  <c r="BS16" i="37"/>
  <c r="BV18" i="37"/>
  <c r="BV142" i="37"/>
  <c r="BV137" i="37"/>
  <c r="BN137" i="37"/>
  <c r="BV103" i="37"/>
  <c r="BV120" i="37"/>
  <c r="BQ119" i="37"/>
  <c r="BQ43" i="37"/>
  <c r="BV44" i="37"/>
  <c r="BI115" i="37"/>
  <c r="BR16" i="37"/>
  <c r="BN17" i="37"/>
  <c r="BV97" i="37"/>
  <c r="BP96" i="37"/>
  <c r="D94" i="72" s="1"/>
  <c r="BN121" i="37"/>
  <c r="BV153" i="37"/>
  <c r="BS152" i="37"/>
  <c r="BN15" i="37"/>
  <c r="BI14" i="37"/>
  <c r="BN22" i="37"/>
  <c r="BI21" i="37"/>
  <c r="BR34" i="37"/>
  <c r="BT34" i="37"/>
  <c r="BS34" i="37"/>
  <c r="BS83" i="37"/>
  <c r="BL88" i="37"/>
  <c r="BK88" i="37"/>
  <c r="BT83" i="37"/>
  <c r="BM136" i="37"/>
  <c r="BN138" i="37"/>
  <c r="BQ136" i="37"/>
  <c r="BT136" i="37"/>
  <c r="C34" i="36"/>
  <c r="BH96" i="37"/>
  <c r="C94" i="72" s="1"/>
  <c r="BV23" i="37"/>
  <c r="BV77" i="37"/>
  <c r="BV118" i="37"/>
  <c r="BV107" i="37"/>
  <c r="BQ106" i="37"/>
  <c r="BI106" i="37"/>
  <c r="BN107" i="37"/>
  <c r="BI34" i="37"/>
  <c r="BN35" i="37"/>
  <c r="BV20" i="37"/>
  <c r="BR19" i="37"/>
  <c r="BZ19" i="37" s="1"/>
  <c r="BV76" i="37"/>
  <c r="BS115" i="37"/>
  <c r="BJ115" i="37"/>
  <c r="BV151" i="37"/>
  <c r="BQ150" i="37"/>
  <c r="BN151" i="37"/>
  <c r="BI150" i="37"/>
  <c r="BK152" i="37"/>
  <c r="BN153" i="37"/>
  <c r="BM128" i="37"/>
  <c r="BL128" i="37"/>
  <c r="BK128" i="37"/>
  <c r="BJ128" i="37"/>
  <c r="BR128" i="37"/>
  <c r="BU128" i="37"/>
  <c r="BT128" i="37"/>
  <c r="BS128" i="37"/>
  <c r="BK64" i="37"/>
  <c r="BJ64" i="37"/>
  <c r="BI64" i="37"/>
  <c r="BI136" i="37"/>
  <c r="BL136" i="37"/>
  <c r="BJ136" i="37"/>
  <c r="BR136" i="37"/>
  <c r="BU136" i="37"/>
  <c r="BI43" i="37"/>
  <c r="BI130" i="37"/>
  <c r="BN131" i="37"/>
  <c r="BQ24" i="37"/>
  <c r="BT111" i="37"/>
  <c r="BI119" i="37"/>
  <c r="BN120" i="37"/>
  <c r="BV108" i="37"/>
  <c r="BV78" i="37"/>
  <c r="BN76" i="37"/>
  <c r="BV117" i="37"/>
  <c r="BQ115" i="37"/>
  <c r="BQ16" i="37"/>
  <c r="BV17" i="37"/>
  <c r="BK16" i="37"/>
  <c r="BH10" i="37"/>
  <c r="C8" i="72" s="1"/>
  <c r="BN13" i="37"/>
  <c r="BV13" i="37"/>
  <c r="BP10" i="37"/>
  <c r="D8" i="72" s="1"/>
  <c r="BA48" i="37"/>
  <c r="AR121" i="37"/>
  <c r="BC113" i="37"/>
  <c r="BC29" i="37"/>
  <c r="BC38" i="37"/>
  <c r="AR77" i="37"/>
  <c r="F30" i="71"/>
  <c r="BB97" i="37"/>
  <c r="AR12" i="37"/>
  <c r="AM126" i="37"/>
  <c r="BE152" i="37"/>
  <c r="AR72" i="37"/>
  <c r="AS72" i="37" s="1"/>
  <c r="AM131" i="37"/>
  <c r="AS28" i="37"/>
  <c r="BF33" i="37"/>
  <c r="AR76" i="37"/>
  <c r="AK16" i="37"/>
  <c r="AR113" i="37"/>
  <c r="AP18" i="37"/>
  <c r="AM10" i="37"/>
  <c r="AO18" i="37"/>
  <c r="AO131" i="37"/>
  <c r="AY132" i="37"/>
  <c r="AR71" i="37"/>
  <c r="AR127" i="37"/>
  <c r="AY44" i="37"/>
  <c r="BB83" i="37"/>
  <c r="AX9" i="37"/>
  <c r="AF52" i="37"/>
  <c r="AM70" i="37"/>
  <c r="AR142" i="37"/>
  <c r="AN70" i="37"/>
  <c r="AR13" i="37"/>
  <c r="BE24" i="37"/>
  <c r="BB132" i="37"/>
  <c r="AR73" i="37"/>
  <c r="AR36" i="37"/>
  <c r="AR118" i="37"/>
  <c r="AS104" i="37"/>
  <c r="BF110" i="37"/>
  <c r="AV136" i="37"/>
  <c r="AN119" i="37"/>
  <c r="BB120" i="37"/>
  <c r="BF109" i="37"/>
  <c r="AS109" i="37"/>
  <c r="BF85" i="37"/>
  <c r="AS85" i="37"/>
  <c r="BF133" i="37"/>
  <c r="AS133" i="37"/>
  <c r="BD126" i="37"/>
  <c r="AO16" i="37"/>
  <c r="BC17" i="37"/>
  <c r="AO106" i="37"/>
  <c r="BC107" i="37"/>
  <c r="AQ10" i="37"/>
  <c r="BE11" i="37"/>
  <c r="AN43" i="37"/>
  <c r="BB44" i="37"/>
  <c r="AN24" i="37"/>
  <c r="BB25" i="37"/>
  <c r="BF87" i="37"/>
  <c r="AS87" i="37"/>
  <c r="AO150" i="37"/>
  <c r="BC151" i="37"/>
  <c r="BC132" i="37"/>
  <c r="BF134" i="37"/>
  <c r="AS134" i="37"/>
  <c r="AO126" i="37"/>
  <c r="BC127" i="37"/>
  <c r="BF167" i="37"/>
  <c r="AS167" i="37"/>
  <c r="AQ126" i="37"/>
  <c r="BE127" i="37"/>
  <c r="BE150" i="37"/>
  <c r="BF86" i="37"/>
  <c r="AS86" i="37"/>
  <c r="BF51" i="37"/>
  <c r="AS51" i="37"/>
  <c r="AW136" i="37"/>
  <c r="AT136" i="37"/>
  <c r="BD17" i="37"/>
  <c r="BF84" i="37"/>
  <c r="AS84" i="37"/>
  <c r="AI24" i="37"/>
  <c r="AP150" i="37"/>
  <c r="BD151" i="37"/>
  <c r="AQ19" i="37"/>
  <c r="BE20" i="37"/>
  <c r="BD44" i="37"/>
  <c r="AO10" i="37"/>
  <c r="BC11" i="37"/>
  <c r="AP10" i="37"/>
  <c r="BD11" i="37"/>
  <c r="BF154" i="37"/>
  <c r="AS154" i="37"/>
  <c r="BF80" i="37"/>
  <c r="AS80" i="37"/>
  <c r="AR97" i="37"/>
  <c r="BF100" i="37"/>
  <c r="AS100" i="37"/>
  <c r="AR122" i="37"/>
  <c r="BF124" i="37"/>
  <c r="AS124" i="37"/>
  <c r="BF77" i="37"/>
  <c r="AS77" i="37"/>
  <c r="AS110" i="37"/>
  <c r="AU136" i="37"/>
  <c r="AX136" i="37"/>
  <c r="BF49" i="37"/>
  <c r="BF104" i="37"/>
  <c r="AM101" i="37"/>
  <c r="BA108" i="37"/>
  <c r="AO19" i="37"/>
  <c r="BC20" i="37"/>
  <c r="AO43" i="37"/>
  <c r="BC44" i="37"/>
  <c r="BF125" i="37"/>
  <c r="AS125" i="37"/>
  <c r="AP19" i="37"/>
  <c r="BD20" i="37"/>
  <c r="BF143" i="37"/>
  <c r="AS143" i="37"/>
  <c r="BF50" i="37"/>
  <c r="AS50" i="37"/>
  <c r="BF31" i="37"/>
  <c r="AS31" i="37"/>
  <c r="BF79" i="37"/>
  <c r="AS79" i="37"/>
  <c r="AO119" i="37"/>
  <c r="BC120" i="37"/>
  <c r="BF45" i="37"/>
  <c r="AS45" i="37"/>
  <c r="AQ52" i="37"/>
  <c r="BF46" i="37"/>
  <c r="AS46" i="37"/>
  <c r="AS32" i="37"/>
  <c r="AP43" i="37"/>
  <c r="AN126" i="37"/>
  <c r="BB127" i="37"/>
  <c r="BD27" i="37"/>
  <c r="BF30" i="37"/>
  <c r="AS30" i="37"/>
  <c r="BF39" i="37"/>
  <c r="AS39" i="37"/>
  <c r="AS103" i="37"/>
  <c r="AO115" i="37"/>
  <c r="BC117" i="37"/>
  <c r="AN115" i="37"/>
  <c r="BB117" i="37"/>
  <c r="AI44" i="37"/>
  <c r="C35" i="36"/>
  <c r="C14" i="36"/>
  <c r="C9" i="36"/>
  <c r="D22" i="36"/>
  <c r="C10" i="36"/>
  <c r="AY18" i="37"/>
  <c r="AT24" i="37"/>
  <c r="AY25" i="37"/>
  <c r="AY120" i="37"/>
  <c r="AT119" i="37"/>
  <c r="AW21" i="37"/>
  <c r="AV21" i="37"/>
  <c r="AW14" i="37"/>
  <c r="AV14" i="37"/>
  <c r="AY107" i="37"/>
  <c r="AY72" i="37"/>
  <c r="AU128" i="37"/>
  <c r="AV128" i="37"/>
  <c r="AX128" i="37"/>
  <c r="AW128" i="37"/>
  <c r="AW101" i="37"/>
  <c r="AV101" i="37"/>
  <c r="AX101" i="37"/>
  <c r="AY108" i="37"/>
  <c r="AV130" i="37"/>
  <c r="AW16" i="37"/>
  <c r="AY11" i="37"/>
  <c r="AY20" i="37"/>
  <c r="AV19" i="37"/>
  <c r="AY38" i="37"/>
  <c r="AV37" i="37"/>
  <c r="AT126" i="37"/>
  <c r="AY127" i="37"/>
  <c r="AW34" i="37"/>
  <c r="AV34" i="37"/>
  <c r="AY117" i="37"/>
  <c r="AT115" i="37"/>
  <c r="AY91" i="37"/>
  <c r="AM54" i="37"/>
  <c r="AO88" i="37"/>
  <c r="AY151" i="37"/>
  <c r="AU150" i="37"/>
  <c r="AY27" i="37"/>
  <c r="AU16" i="37"/>
  <c r="AY17" i="37"/>
  <c r="AY78" i="37"/>
  <c r="AY137" i="37"/>
  <c r="AY140" i="37"/>
  <c r="AY152" i="37"/>
  <c r="AJ42" i="37"/>
  <c r="AY10" i="37"/>
  <c r="C4" i="67"/>
  <c r="D6" i="36"/>
  <c r="G34" i="67"/>
  <c r="K19" i="67"/>
  <c r="K22" i="67" s="1"/>
  <c r="AJ135" i="37"/>
  <c r="D33" i="36"/>
  <c r="AK83" i="37"/>
  <c r="AR140" i="37"/>
  <c r="AI135" i="37"/>
  <c r="AM141" i="37"/>
  <c r="AK136" i="37"/>
  <c r="AO141" i="37"/>
  <c r="AQ141" i="37"/>
  <c r="AN141" i="37"/>
  <c r="AP141" i="37"/>
  <c r="AR132" i="37"/>
  <c r="AO54" i="37"/>
  <c r="F25" i="71"/>
  <c r="AN54" i="37"/>
  <c r="AI83" i="37"/>
  <c r="AR78" i="37"/>
  <c r="AI101" i="37"/>
  <c r="AR108" i="37"/>
  <c r="AR20" i="37"/>
  <c r="AP88" i="37"/>
  <c r="AI53" i="37"/>
  <c r="AN150" i="37"/>
  <c r="AR151" i="37"/>
  <c r="AP15" i="37"/>
  <c r="AN15" i="37"/>
  <c r="AK14" i="37"/>
  <c r="AO15" i="37"/>
  <c r="AN10" i="37"/>
  <c r="AR11" i="37"/>
  <c r="AO152" i="37"/>
  <c r="AR153" i="37"/>
  <c r="AO91" i="37"/>
  <c r="AP91" i="37"/>
  <c r="AM24" i="37"/>
  <c r="AR25" i="37"/>
  <c r="AN75" i="37"/>
  <c r="AK74" i="37"/>
  <c r="AO75" i="37"/>
  <c r="AO27" i="37"/>
  <c r="AR29" i="37"/>
  <c r="AN106" i="37"/>
  <c r="AR107" i="37"/>
  <c r="AK21" i="37"/>
  <c r="AO22" i="37"/>
  <c r="AP22" i="37"/>
  <c r="AN22" i="37"/>
  <c r="AO37" i="37"/>
  <c r="AR38" i="37"/>
  <c r="AK34" i="37"/>
  <c r="AO35" i="37"/>
  <c r="AP35" i="37"/>
  <c r="AN35" i="37"/>
  <c r="AM64" i="37"/>
  <c r="AN64" i="37"/>
  <c r="AO64" i="37"/>
  <c r="AR48" i="37"/>
  <c r="AM47" i="37"/>
  <c r="AN16" i="37"/>
  <c r="AR17" i="37"/>
  <c r="AR137" i="37"/>
  <c r="AR120" i="37"/>
  <c r="AM119" i="37"/>
  <c r="AR117" i="37"/>
  <c r="AM115" i="37"/>
  <c r="AO129" i="37"/>
  <c r="AP129" i="37"/>
  <c r="AM129" i="37"/>
  <c r="AQ129" i="37"/>
  <c r="AK128" i="37"/>
  <c r="AN129" i="37"/>
  <c r="AM130" i="37"/>
  <c r="AO112" i="37"/>
  <c r="AP112" i="37"/>
  <c r="AK111" i="37"/>
  <c r="AN112" i="37"/>
  <c r="AQ112" i="37"/>
  <c r="J148" i="64"/>
  <c r="J137" i="64"/>
  <c r="E25" i="71"/>
  <c r="E30" i="71"/>
  <c r="B25" i="71"/>
  <c r="D25" i="71"/>
  <c r="B30" i="71"/>
  <c r="D30" i="71"/>
  <c r="G25" i="71"/>
  <c r="G30" i="71"/>
  <c r="AS155" i="37" l="1"/>
  <c r="BN14" i="37"/>
  <c r="CD19" i="37"/>
  <c r="BO14" i="37"/>
  <c r="BG124" i="37"/>
  <c r="BG154" i="37"/>
  <c r="BE126" i="37"/>
  <c r="AV135" i="37"/>
  <c r="BF13" i="37"/>
  <c r="AY43" i="37"/>
  <c r="AS113" i="37"/>
  <c r="BO76" i="37"/>
  <c r="BV24" i="37"/>
  <c r="BL135" i="37"/>
  <c r="CB136" i="37"/>
  <c r="BZ64" i="37"/>
  <c r="CB128" i="37"/>
  <c r="BW151" i="37"/>
  <c r="BY106" i="37"/>
  <c r="BW77" i="37"/>
  <c r="BO138" i="37"/>
  <c r="BO15" i="37"/>
  <c r="BW137" i="37"/>
  <c r="BY18" i="37"/>
  <c r="BR101" i="37"/>
  <c r="BL101" i="37"/>
  <c r="BL96" i="37" s="1"/>
  <c r="CB111" i="37"/>
  <c r="BW131" i="37"/>
  <c r="BO48" i="37"/>
  <c r="BN47" i="37"/>
  <c r="CD155" i="37"/>
  <c r="CD35" i="37"/>
  <c r="CE144" i="37"/>
  <c r="CD112" i="37"/>
  <c r="CD50" i="37"/>
  <c r="BO86" i="37"/>
  <c r="CD77" i="37"/>
  <c r="BK24" i="37"/>
  <c r="CA27" i="37"/>
  <c r="CD153" i="37"/>
  <c r="BZ106" i="37"/>
  <c r="BG110" i="37"/>
  <c r="BO79" i="37"/>
  <c r="AP24" i="37"/>
  <c r="AS33" i="37"/>
  <c r="BN54" i="37"/>
  <c r="BY54" i="37"/>
  <c r="CD80" i="37"/>
  <c r="BO87" i="37"/>
  <c r="CE25" i="37"/>
  <c r="CD141" i="37"/>
  <c r="CE118" i="37"/>
  <c r="BO50" i="37"/>
  <c r="BY70" i="37"/>
  <c r="BN70" i="37"/>
  <c r="CD86" i="37"/>
  <c r="CD139" i="37"/>
  <c r="CD51" i="37"/>
  <c r="BZ150" i="37"/>
  <c r="CB43" i="37"/>
  <c r="CD11" i="37"/>
  <c r="BZ126" i="37"/>
  <c r="CD154" i="37"/>
  <c r="BO49" i="37"/>
  <c r="CD121" i="37"/>
  <c r="BO31" i="37"/>
  <c r="CA21" i="37"/>
  <c r="CD29" i="37"/>
  <c r="CA126" i="37"/>
  <c r="BW132" i="37"/>
  <c r="BO132" i="37"/>
  <c r="CA91" i="37"/>
  <c r="AK101" i="37"/>
  <c r="BB64" i="37"/>
  <c r="BB22" i="37"/>
  <c r="BC152" i="37"/>
  <c r="BB54" i="37"/>
  <c r="BD141" i="37"/>
  <c r="AK135" i="37"/>
  <c r="AY37" i="37"/>
  <c r="BB115" i="37"/>
  <c r="BG30" i="37"/>
  <c r="BD43" i="37"/>
  <c r="BG49" i="37"/>
  <c r="BC10" i="37"/>
  <c r="BG84" i="37"/>
  <c r="BG155" i="37"/>
  <c r="BC126" i="37"/>
  <c r="AS36" i="37"/>
  <c r="BA70" i="37"/>
  <c r="AO130" i="37"/>
  <c r="BW13" i="37"/>
  <c r="BW17" i="37"/>
  <c r="BW108" i="37"/>
  <c r="BY43" i="37"/>
  <c r="CA152" i="37"/>
  <c r="BW20" i="37"/>
  <c r="BL83" i="37"/>
  <c r="CB88" i="37"/>
  <c r="BP42" i="37"/>
  <c r="D40" i="72" s="1"/>
  <c r="CK96" i="37"/>
  <c r="BV119" i="37"/>
  <c r="BW38" i="37"/>
  <c r="CE30" i="37"/>
  <c r="CA97" i="37"/>
  <c r="CD37" i="37"/>
  <c r="BZ43" i="37"/>
  <c r="CB34" i="37"/>
  <c r="BO23" i="37"/>
  <c r="CB10" i="37"/>
  <c r="BC108" i="37"/>
  <c r="CA10" i="37"/>
  <c r="CA54" i="37"/>
  <c r="AK24" i="37"/>
  <c r="CD98" i="37"/>
  <c r="CE32" i="37"/>
  <c r="CE167" i="37"/>
  <c r="CA70" i="37"/>
  <c r="CA130" i="37"/>
  <c r="CE20" i="37"/>
  <c r="BO80" i="37"/>
  <c r="CA108" i="37"/>
  <c r="CD75" i="37"/>
  <c r="CD15" i="37"/>
  <c r="CB126" i="37"/>
  <c r="BO11" i="37"/>
  <c r="CE36" i="37"/>
  <c r="BY97" i="37"/>
  <c r="CD104" i="37"/>
  <c r="CE122" i="37"/>
  <c r="CD138" i="37"/>
  <c r="CD113" i="37"/>
  <c r="BO97" i="37"/>
  <c r="CB14" i="37"/>
  <c r="BZ34" i="37"/>
  <c r="BZ91" i="37"/>
  <c r="BA64" i="37"/>
  <c r="BB106" i="37"/>
  <c r="AK53" i="37"/>
  <c r="BB15" i="37"/>
  <c r="C20" i="36"/>
  <c r="BB141" i="37"/>
  <c r="BA141" i="37"/>
  <c r="AY126" i="37"/>
  <c r="AY119" i="37"/>
  <c r="BG45" i="37"/>
  <c r="BG79" i="37"/>
  <c r="BG50" i="37"/>
  <c r="BD19" i="37"/>
  <c r="BC43" i="37"/>
  <c r="BA101" i="37"/>
  <c r="AX135" i="37"/>
  <c r="BG77" i="37"/>
  <c r="BD150" i="37"/>
  <c r="AW135" i="37"/>
  <c r="BG86" i="37"/>
  <c r="BC150" i="37"/>
  <c r="BB24" i="37"/>
  <c r="BC16" i="37"/>
  <c r="BG133" i="37"/>
  <c r="BG109" i="37"/>
  <c r="AS73" i="37"/>
  <c r="AF42" i="37"/>
  <c r="AF7" i="37" s="1"/>
  <c r="AR126" i="37"/>
  <c r="BC18" i="37"/>
  <c r="BA131" i="37"/>
  <c r="BF12" i="37"/>
  <c r="BF121" i="37"/>
  <c r="BO13" i="37"/>
  <c r="BO120" i="37"/>
  <c r="BO131" i="37"/>
  <c r="BU135" i="37"/>
  <c r="BI135" i="37"/>
  <c r="BY136" i="37"/>
  <c r="CA64" i="37"/>
  <c r="CC128" i="37"/>
  <c r="BY150" i="37"/>
  <c r="BV126" i="37"/>
  <c r="BW76" i="37"/>
  <c r="BO35" i="37"/>
  <c r="BW23" i="37"/>
  <c r="BM135" i="37"/>
  <c r="CC136" i="37"/>
  <c r="BN21" i="37"/>
  <c r="BW97" i="37"/>
  <c r="BY115" i="37"/>
  <c r="BW120" i="37"/>
  <c r="BW142" i="37"/>
  <c r="BZ18" i="37"/>
  <c r="BM101" i="37"/>
  <c r="CC111" i="37"/>
  <c r="BV37" i="37"/>
  <c r="BW127" i="37"/>
  <c r="BV130" i="37"/>
  <c r="BH44" i="37"/>
  <c r="C42" i="72" s="1"/>
  <c r="CI47" i="37"/>
  <c r="CJ47" i="37" s="1"/>
  <c r="BX47" i="37"/>
  <c r="E45" i="72" s="1"/>
  <c r="BZ70" i="37"/>
  <c r="CD151" i="37"/>
  <c r="CE38" i="37"/>
  <c r="BM52" i="37"/>
  <c r="CC83" i="37"/>
  <c r="CE133" i="37"/>
  <c r="CD73" i="37"/>
  <c r="BZ14" i="37"/>
  <c r="CC126" i="37"/>
  <c r="BO154" i="37"/>
  <c r="BB35" i="37"/>
  <c r="BB75" i="37"/>
  <c r="BC91" i="37"/>
  <c r="BD88" i="37"/>
  <c r="BE141" i="37"/>
  <c r="BC88" i="37"/>
  <c r="AY115" i="37"/>
  <c r="AY19" i="37"/>
  <c r="BC115" i="37"/>
  <c r="BG39" i="37"/>
  <c r="BF32" i="37"/>
  <c r="BG46" i="37"/>
  <c r="BG104" i="37"/>
  <c r="AS12" i="37"/>
  <c r="BG80" i="37"/>
  <c r="BD10" i="37"/>
  <c r="C13" i="36"/>
  <c r="AT135" i="37"/>
  <c r="BG167" i="37"/>
  <c r="BG134" i="37"/>
  <c r="BB70" i="37"/>
  <c r="AX8" i="37"/>
  <c r="AS71" i="37"/>
  <c r="BA10" i="37"/>
  <c r="AS76" i="37"/>
  <c r="CI10" i="37"/>
  <c r="BX10" i="37"/>
  <c r="E8" i="72" s="1"/>
  <c r="BV115" i="37"/>
  <c r="BJ101" i="37"/>
  <c r="BN119" i="37"/>
  <c r="BY119" i="37"/>
  <c r="BN130" i="37"/>
  <c r="BY130" i="37"/>
  <c r="BR135" i="37"/>
  <c r="BR53" i="37"/>
  <c r="BZ128" i="37"/>
  <c r="BO151" i="37"/>
  <c r="BJ16" i="37"/>
  <c r="BN34" i="37"/>
  <c r="BW107" i="37"/>
  <c r="BX96" i="37"/>
  <c r="E94" i="72" s="1"/>
  <c r="CI96" i="37"/>
  <c r="BT135" i="37"/>
  <c r="BT52" i="37"/>
  <c r="BO22" i="37"/>
  <c r="BW153" i="37"/>
  <c r="BO17" i="37"/>
  <c r="BW44" i="37"/>
  <c r="BW103" i="37"/>
  <c r="BN78" i="37"/>
  <c r="CA18" i="37"/>
  <c r="BB18" i="37"/>
  <c r="BZ74" i="37"/>
  <c r="BS101" i="37"/>
  <c r="BZ111" i="37"/>
  <c r="BN126" i="37"/>
  <c r="BY126" i="37"/>
  <c r="CA115" i="37"/>
  <c r="BW113" i="37"/>
  <c r="CE45" i="37"/>
  <c r="CD48" i="37"/>
  <c r="CD107" i="37"/>
  <c r="CD109" i="37"/>
  <c r="CD76" i="37"/>
  <c r="CA150" i="37"/>
  <c r="BO37" i="37"/>
  <c r="CD17" i="37"/>
  <c r="CA34" i="37"/>
  <c r="BX97" i="37"/>
  <c r="E95" i="72" s="1"/>
  <c r="CI97" i="37"/>
  <c r="BO108" i="37"/>
  <c r="CD129" i="37"/>
  <c r="CE12" i="37"/>
  <c r="CE134" i="37"/>
  <c r="CD142" i="37"/>
  <c r="CA14" i="37"/>
  <c r="CD87" i="37"/>
  <c r="AR23" i="37"/>
  <c r="BC23" i="37"/>
  <c r="BZ78" i="37"/>
  <c r="CD71" i="37"/>
  <c r="CD28" i="37"/>
  <c r="CD79" i="37"/>
  <c r="BO85" i="37"/>
  <c r="CD100" i="37"/>
  <c r="CD22" i="37"/>
  <c r="CE26" i="37"/>
  <c r="CD120" i="37"/>
  <c r="CB150" i="37"/>
  <c r="CD23" i="37"/>
  <c r="CD13" i="37"/>
  <c r="CD49" i="37"/>
  <c r="CE33" i="37"/>
  <c r="CB27" i="37"/>
  <c r="BL24" i="37"/>
  <c r="CC150" i="37"/>
  <c r="BM8" i="37"/>
  <c r="CC9" i="37"/>
  <c r="BG28" i="37"/>
  <c r="BG144" i="37"/>
  <c r="CB91" i="37"/>
  <c r="BB112" i="37"/>
  <c r="BA129" i="37"/>
  <c r="BA54" i="37"/>
  <c r="AX96" i="37"/>
  <c r="AY106" i="37"/>
  <c r="AT9" i="37"/>
  <c r="BG103" i="37"/>
  <c r="BB126" i="37"/>
  <c r="BE52" i="37"/>
  <c r="BC119" i="37"/>
  <c r="BG31" i="37"/>
  <c r="BG143" i="37"/>
  <c r="BG125" i="37"/>
  <c r="BG100" i="37"/>
  <c r="BE19" i="37"/>
  <c r="BG51" i="37"/>
  <c r="BG87" i="37"/>
  <c r="BB43" i="37"/>
  <c r="BC106" i="37"/>
  <c r="BG85" i="37"/>
  <c r="BB119" i="37"/>
  <c r="AS118" i="37"/>
  <c r="BF142" i="37"/>
  <c r="BD18" i="37"/>
  <c r="BG33" i="37"/>
  <c r="CK10" i="37"/>
  <c r="BK9" i="37"/>
  <c r="CA16" i="37"/>
  <c r="BW117" i="37"/>
  <c r="BW78" i="37"/>
  <c r="BT101" i="37"/>
  <c r="BJ135" i="37"/>
  <c r="BZ136" i="37"/>
  <c r="BY64" i="37"/>
  <c r="CA128" i="37"/>
  <c r="BO153" i="37"/>
  <c r="BZ115" i="37"/>
  <c r="BV19" i="37"/>
  <c r="BO107" i="37"/>
  <c r="BW118" i="37"/>
  <c r="BK83" i="37"/>
  <c r="CA88" i="37"/>
  <c r="BO121" i="37"/>
  <c r="BI16" i="37"/>
  <c r="BO137" i="37"/>
  <c r="BW18" i="37"/>
  <c r="BL16" i="37"/>
  <c r="CB18" i="37"/>
  <c r="CA74" i="37"/>
  <c r="BU101" i="37"/>
  <c r="BK101" i="37"/>
  <c r="BK96" i="37" s="1"/>
  <c r="CA111" i="37"/>
  <c r="BO127" i="37"/>
  <c r="BO117" i="37"/>
  <c r="BW27" i="37"/>
  <c r="CD140" i="37"/>
  <c r="BO155" i="37"/>
  <c r="CD131" i="37"/>
  <c r="CD127" i="37"/>
  <c r="CD46" i="37"/>
  <c r="CD72" i="37"/>
  <c r="BI24" i="37"/>
  <c r="BI9" i="37" s="1"/>
  <c r="BY27" i="37"/>
  <c r="BO98" i="37"/>
  <c r="BO77" i="37"/>
  <c r="BO109" i="37"/>
  <c r="BZ54" i="37"/>
  <c r="E28" i="36"/>
  <c r="BZ108" i="37"/>
  <c r="CA43" i="37"/>
  <c r="BZ24" i="37"/>
  <c r="BU8" i="37"/>
  <c r="CD84" i="37"/>
  <c r="CD143" i="37"/>
  <c r="BO51" i="37"/>
  <c r="CD85" i="37"/>
  <c r="CD137" i="37"/>
  <c r="BZ21" i="37"/>
  <c r="BO19" i="37"/>
  <c r="AK44" i="37"/>
  <c r="BY103" i="37"/>
  <c r="CD31" i="37"/>
  <c r="BO29" i="37"/>
  <c r="CD132" i="37"/>
  <c r="BZ88" i="37"/>
  <c r="BQ135" i="37"/>
  <c r="BT96" i="37"/>
  <c r="BR9" i="37"/>
  <c r="BS9" i="37"/>
  <c r="BT9" i="37"/>
  <c r="BJ96" i="37"/>
  <c r="BN115" i="37"/>
  <c r="BK53" i="37"/>
  <c r="BV16" i="37"/>
  <c r="BV64" i="37"/>
  <c r="BN152" i="37"/>
  <c r="BS136" i="37"/>
  <c r="BL52" i="37"/>
  <c r="BV43" i="37"/>
  <c r="BH136" i="37"/>
  <c r="C134" i="72" s="1"/>
  <c r="BJ53" i="37"/>
  <c r="BQ21" i="37"/>
  <c r="BV22" i="37"/>
  <c r="C18" i="36"/>
  <c r="BV139" i="37"/>
  <c r="BN139" i="37"/>
  <c r="BS53" i="37"/>
  <c r="BN64" i="37"/>
  <c r="BI128" i="37"/>
  <c r="BN129" i="37"/>
  <c r="BV150" i="37"/>
  <c r="BV106" i="37"/>
  <c r="BV138" i="37"/>
  <c r="BN18" i="37"/>
  <c r="BV141" i="37"/>
  <c r="BN141" i="37"/>
  <c r="BV75" i="37"/>
  <c r="BQ74" i="37"/>
  <c r="BI74" i="37"/>
  <c r="BN75" i="37"/>
  <c r="BN112" i="37"/>
  <c r="BI111" i="37"/>
  <c r="BV140" i="37"/>
  <c r="BN140" i="37"/>
  <c r="BN106" i="37"/>
  <c r="BN88" i="37"/>
  <c r="BJ83" i="37"/>
  <c r="BV35" i="37"/>
  <c r="BQ34" i="37"/>
  <c r="BY34" i="37" s="1"/>
  <c r="BP136" i="37"/>
  <c r="D134" i="72" s="1"/>
  <c r="BQ14" i="37"/>
  <c r="BV15" i="37"/>
  <c r="BV91" i="37"/>
  <c r="BQ111" i="37"/>
  <c r="BV112" i="37"/>
  <c r="BK136" i="37"/>
  <c r="BV54" i="37"/>
  <c r="BQ128" i="37"/>
  <c r="BV129" i="37"/>
  <c r="BN150" i="37"/>
  <c r="BV88" i="37"/>
  <c r="BR83" i="37"/>
  <c r="BV152" i="37"/>
  <c r="BN91" i="37"/>
  <c r="BN10" i="37"/>
  <c r="BH9" i="37"/>
  <c r="C7" i="72" s="1"/>
  <c r="BP9" i="37"/>
  <c r="D7" i="72" s="1"/>
  <c r="BV10" i="37"/>
  <c r="BC54" i="37"/>
  <c r="BC64" i="37"/>
  <c r="BC141" i="37"/>
  <c r="AS121" i="37"/>
  <c r="AR131" i="37"/>
  <c r="AS131" i="37" s="1"/>
  <c r="BA126" i="37"/>
  <c r="BF118" i="37"/>
  <c r="AS127" i="37"/>
  <c r="BF76" i="37"/>
  <c r="BF72" i="37"/>
  <c r="BF113" i="37"/>
  <c r="AI43" i="37"/>
  <c r="AS13" i="37"/>
  <c r="BF36" i="37"/>
  <c r="BC131" i="37"/>
  <c r="AR18" i="37"/>
  <c r="AP16" i="37"/>
  <c r="BA119" i="37"/>
  <c r="BB150" i="37"/>
  <c r="AS142" i="37"/>
  <c r="AR70" i="37"/>
  <c r="AW96" i="37"/>
  <c r="AK96" i="37"/>
  <c r="BA115" i="37"/>
  <c r="AR47" i="37"/>
  <c r="BF48" i="37"/>
  <c r="AS48" i="37"/>
  <c r="AO21" i="37"/>
  <c r="BC22" i="37"/>
  <c r="AR27" i="37"/>
  <c r="BF29" i="37"/>
  <c r="AS29" i="37"/>
  <c r="AR10" i="37"/>
  <c r="BB10" i="37"/>
  <c r="BF17" i="37"/>
  <c r="AS17" i="37"/>
  <c r="AP34" i="37"/>
  <c r="BD35" i="37"/>
  <c r="BC37" i="37"/>
  <c r="AO24" i="37"/>
  <c r="BC27" i="37"/>
  <c r="BF25" i="37"/>
  <c r="AS25" i="37"/>
  <c r="AR152" i="37"/>
  <c r="BF153" i="37"/>
  <c r="AS153" i="37"/>
  <c r="AO14" i="37"/>
  <c r="BC15" i="37"/>
  <c r="AR150" i="37"/>
  <c r="BF151" i="37"/>
  <c r="AS151" i="37"/>
  <c r="AR19" i="37"/>
  <c r="BF20" i="37"/>
  <c r="AS20" i="37"/>
  <c r="C21" i="36"/>
  <c r="BF132" i="37"/>
  <c r="AS132" i="37"/>
  <c r="BF78" i="37"/>
  <c r="AS78" i="37"/>
  <c r="AP128" i="37"/>
  <c r="BD129" i="37"/>
  <c r="BB16" i="37"/>
  <c r="AO74" i="37"/>
  <c r="BC75" i="37"/>
  <c r="AS108" i="37"/>
  <c r="BF108" i="37"/>
  <c r="AI9" i="37"/>
  <c r="AS97" i="37"/>
  <c r="BF97" i="37"/>
  <c r="BC130" i="37"/>
  <c r="AQ9" i="37"/>
  <c r="BE10" i="37"/>
  <c r="AQ128" i="37"/>
  <c r="BE129" i="37"/>
  <c r="AS137" i="37"/>
  <c r="BF137" i="37"/>
  <c r="AR37" i="37"/>
  <c r="BF38" i="37"/>
  <c r="AS38" i="37"/>
  <c r="AP14" i="37"/>
  <c r="BD15" i="37"/>
  <c r="BC19" i="37"/>
  <c r="AP111" i="37"/>
  <c r="BD112" i="37"/>
  <c r="AN128" i="37"/>
  <c r="BB129" i="37"/>
  <c r="AO34" i="37"/>
  <c r="BC35" i="37"/>
  <c r="AR106" i="37"/>
  <c r="BF107" i="37"/>
  <c r="AS107" i="37"/>
  <c r="AM9" i="37"/>
  <c r="BA24" i="37"/>
  <c r="AQ111" i="37"/>
  <c r="BE112" i="37"/>
  <c r="AO111" i="37"/>
  <c r="BC112" i="37"/>
  <c r="AO128" i="37"/>
  <c r="BC129" i="37"/>
  <c r="AR119" i="37"/>
  <c r="BF120" i="37"/>
  <c r="AS120" i="37"/>
  <c r="AM44" i="37"/>
  <c r="BA47" i="37"/>
  <c r="AP21" i="37"/>
  <c r="BD22" i="37"/>
  <c r="AP83" i="37"/>
  <c r="BD91" i="37"/>
  <c r="BF11" i="37"/>
  <c r="AS11" i="37"/>
  <c r="AS140" i="37"/>
  <c r="BF140" i="37"/>
  <c r="AS122" i="37"/>
  <c r="BF122" i="37"/>
  <c r="BF127" i="37"/>
  <c r="AR115" i="37"/>
  <c r="BF117" i="37"/>
  <c r="AS117" i="37"/>
  <c r="AY150" i="37"/>
  <c r="AV96" i="37"/>
  <c r="AV9" i="37"/>
  <c r="AW9" i="37"/>
  <c r="AO83" i="37"/>
  <c r="AR88" i="37"/>
  <c r="AU53" i="37"/>
  <c r="AY71" i="37"/>
  <c r="AY139" i="37"/>
  <c r="AY75" i="37"/>
  <c r="AY74" i="37"/>
  <c r="AT128" i="37"/>
  <c r="AY129" i="37"/>
  <c r="AY15" i="37"/>
  <c r="AU14" i="37"/>
  <c r="AJ7" i="37"/>
  <c r="AU135" i="37"/>
  <c r="AY16" i="37"/>
  <c r="AY88" i="37"/>
  <c r="AV83" i="37"/>
  <c r="AY54" i="37"/>
  <c r="AT53" i="37"/>
  <c r="AY35" i="37"/>
  <c r="AU34" i="37"/>
  <c r="AY131" i="37"/>
  <c r="AT130" i="37"/>
  <c r="AY73" i="37"/>
  <c r="AY112" i="37"/>
  <c r="AU101" i="37"/>
  <c r="AU21" i="37"/>
  <c r="AY22" i="37"/>
  <c r="AY141" i="37"/>
  <c r="AY64" i="37"/>
  <c r="AW83" i="37"/>
  <c r="AV53" i="37"/>
  <c r="AY70" i="37"/>
  <c r="AY138" i="37"/>
  <c r="AY24" i="37"/>
  <c r="B8" i="67"/>
  <c r="C32" i="36"/>
  <c r="AT8" i="37"/>
  <c r="I4" i="67"/>
  <c r="AI96" i="37"/>
  <c r="C24" i="36"/>
  <c r="C5" i="67"/>
  <c r="I5" i="67" s="1"/>
  <c r="D16" i="36"/>
  <c r="D32" i="36"/>
  <c r="C8" i="67"/>
  <c r="AQ136" i="37"/>
  <c r="AR138" i="37"/>
  <c r="AR139" i="37"/>
  <c r="AM136" i="37"/>
  <c r="AO136" i="37"/>
  <c r="AN136" i="37"/>
  <c r="AP136" i="37"/>
  <c r="AR141" i="37"/>
  <c r="AK9" i="37"/>
  <c r="AR54" i="37"/>
  <c r="AI52" i="37"/>
  <c r="H25" i="71"/>
  <c r="AN111" i="37"/>
  <c r="AR112" i="37"/>
  <c r="AR64" i="37"/>
  <c r="AR75" i="37"/>
  <c r="AN74" i="37"/>
  <c r="AR91" i="37"/>
  <c r="AN34" i="37"/>
  <c r="AR35" i="37"/>
  <c r="AN21" i="37"/>
  <c r="AR22" i="37"/>
  <c r="AM128" i="37"/>
  <c r="AR129" i="37"/>
  <c r="AM53" i="37"/>
  <c r="AN14" i="37"/>
  <c r="AR15" i="37"/>
  <c r="G14" i="71"/>
  <c r="CD34" i="37" l="1"/>
  <c r="AW52" i="37"/>
  <c r="AW42" i="37" s="1"/>
  <c r="BA130" i="37"/>
  <c r="BO78" i="37"/>
  <c r="BW115" i="37"/>
  <c r="BG38" i="37"/>
  <c r="BG108" i="37"/>
  <c r="BG78" i="37"/>
  <c r="BG132" i="37"/>
  <c r="BC24" i="37"/>
  <c r="AS47" i="37"/>
  <c r="BX9" i="37"/>
  <c r="E7" i="72" s="1"/>
  <c r="CI9" i="37"/>
  <c r="BW129" i="37"/>
  <c r="BW15" i="37"/>
  <c r="BO140" i="37"/>
  <c r="BW75" i="37"/>
  <c r="BO129" i="37"/>
  <c r="BV21" i="37"/>
  <c r="BH135" i="37"/>
  <c r="C133" i="72" s="1"/>
  <c r="CI136" i="37"/>
  <c r="BX136" i="37"/>
  <c r="E134" i="72" s="1"/>
  <c r="BO115" i="37"/>
  <c r="CE46" i="37"/>
  <c r="AS23" i="37"/>
  <c r="BF23" i="37"/>
  <c r="CD97" i="37"/>
  <c r="CE107" i="37"/>
  <c r="BO119" i="37"/>
  <c r="BY21" i="37"/>
  <c r="BW126" i="37"/>
  <c r="CD152" i="37"/>
  <c r="CE86" i="37"/>
  <c r="CA24" i="37"/>
  <c r="AJ1" i="37"/>
  <c r="AJ3" i="37" s="1"/>
  <c r="AM2" i="37" s="1"/>
  <c r="AS126" i="37"/>
  <c r="BG97" i="37"/>
  <c r="AS70" i="37"/>
  <c r="BG76" i="37"/>
  <c r="BV83" i="37"/>
  <c r="BV128" i="37"/>
  <c r="BW112" i="37"/>
  <c r="BN83" i="37"/>
  <c r="BZ83" i="37"/>
  <c r="BW140" i="37"/>
  <c r="BO75" i="37"/>
  <c r="BO141" i="37"/>
  <c r="BW138" i="37"/>
  <c r="BN128" i="37"/>
  <c r="BY128" i="37"/>
  <c r="BW139" i="37"/>
  <c r="BW43" i="37"/>
  <c r="BW64" i="37"/>
  <c r="BZ96" i="37"/>
  <c r="BT8" i="37"/>
  <c r="BR96" i="37"/>
  <c r="CE132" i="37"/>
  <c r="CE31" i="37"/>
  <c r="CE85" i="37"/>
  <c r="CE143" i="37"/>
  <c r="BY24" i="37"/>
  <c r="BN24" i="37"/>
  <c r="CE140" i="37"/>
  <c r="BL9" i="37"/>
  <c r="CB16" i="37"/>
  <c r="BY14" i="37"/>
  <c r="CE13" i="37"/>
  <c r="CE120" i="37"/>
  <c r="CE22" i="37"/>
  <c r="CE28" i="37"/>
  <c r="BO130" i="37"/>
  <c r="BZ101" i="37"/>
  <c r="CE151" i="37"/>
  <c r="CD47" i="37"/>
  <c r="CC101" i="37"/>
  <c r="CC135" i="37"/>
  <c r="BM96" i="37"/>
  <c r="CD91" i="37"/>
  <c r="CB83" i="37"/>
  <c r="CD54" i="37"/>
  <c r="BD24" i="37"/>
  <c r="CE77" i="37"/>
  <c r="CE50" i="37"/>
  <c r="CE155" i="37"/>
  <c r="CD18" i="37"/>
  <c r="CB135" i="37"/>
  <c r="AT52" i="37"/>
  <c r="AV8" i="37"/>
  <c r="BG122" i="37"/>
  <c r="BC34" i="37"/>
  <c r="BD111" i="37"/>
  <c r="AI8" i="37"/>
  <c r="BC74" i="37"/>
  <c r="BG20" i="37"/>
  <c r="BG153" i="37"/>
  <c r="BD34" i="37"/>
  <c r="AR24" i="37"/>
  <c r="AS24" i="37" s="1"/>
  <c r="BG48" i="37"/>
  <c r="BG113" i="37"/>
  <c r="BG118" i="37"/>
  <c r="CK9" i="37"/>
  <c r="BO91" i="37"/>
  <c r="BO150" i="37"/>
  <c r="BW54" i="37"/>
  <c r="BW91" i="37"/>
  <c r="BV34" i="37"/>
  <c r="BO106" i="37"/>
  <c r="BI101" i="37"/>
  <c r="BI96" i="37" s="1"/>
  <c r="BY111" i="37"/>
  <c r="BV74" i="37"/>
  <c r="BO18" i="37"/>
  <c r="BW150" i="37"/>
  <c r="BS52" i="37"/>
  <c r="BW22" i="37"/>
  <c r="BZ53" i="37"/>
  <c r="BS135" i="37"/>
  <c r="BK52" i="37"/>
  <c r="BK42" i="37" s="1"/>
  <c r="CA53" i="37"/>
  <c r="BR8" i="37"/>
  <c r="CD88" i="37"/>
  <c r="CD103" i="37"/>
  <c r="CE137" i="37"/>
  <c r="CE84" i="37"/>
  <c r="CD27" i="37"/>
  <c r="BI8" i="37"/>
  <c r="CD64" i="37"/>
  <c r="BZ135" i="37"/>
  <c r="CC8" i="37"/>
  <c r="CE49" i="37"/>
  <c r="CE100" i="37"/>
  <c r="CE79" i="37"/>
  <c r="CE71" i="37"/>
  <c r="CE142" i="37"/>
  <c r="CE48" i="37"/>
  <c r="BJ9" i="37"/>
  <c r="BZ16" i="37"/>
  <c r="CD130" i="37"/>
  <c r="BG32" i="37"/>
  <c r="AK8" i="37"/>
  <c r="AY130" i="37"/>
  <c r="AY128" i="37"/>
  <c r="BG117" i="37"/>
  <c r="BC128" i="37"/>
  <c r="BG107" i="37"/>
  <c r="AF1" i="37"/>
  <c r="AF3" i="37" s="1"/>
  <c r="BG36" i="37"/>
  <c r="BG72" i="37"/>
  <c r="BW152" i="37"/>
  <c r="BK135" i="37"/>
  <c r="CA136" i="37"/>
  <c r="BW35" i="37"/>
  <c r="BO112" i="37"/>
  <c r="BN16" i="37"/>
  <c r="BO139" i="37"/>
  <c r="BO152" i="37"/>
  <c r="BT42" i="37"/>
  <c r="CE131" i="37"/>
  <c r="BW19" i="37"/>
  <c r="BK8" i="37"/>
  <c r="CA9" i="37"/>
  <c r="BG142" i="37"/>
  <c r="CE129" i="37"/>
  <c r="CE17" i="37"/>
  <c r="CE76" i="37"/>
  <c r="BO126" i="37"/>
  <c r="CD10" i="37"/>
  <c r="CE73" i="37"/>
  <c r="CI44" i="37"/>
  <c r="CJ44" i="37" s="1"/>
  <c r="BX44" i="37"/>
  <c r="E42" i="72" s="1"/>
  <c r="BH43" i="37"/>
  <c r="C41" i="72" s="1"/>
  <c r="BN44" i="37"/>
  <c r="CD115" i="37"/>
  <c r="BG121" i="37"/>
  <c r="CE113" i="37"/>
  <c r="CE15" i="37"/>
  <c r="CE29" i="37"/>
  <c r="CE51" i="37"/>
  <c r="CE153" i="37"/>
  <c r="AY111" i="37"/>
  <c r="BF71" i="37"/>
  <c r="AS115" i="37"/>
  <c r="BG11" i="37"/>
  <c r="BD21" i="37"/>
  <c r="BG120" i="37"/>
  <c r="BB128" i="37"/>
  <c r="BE128" i="37"/>
  <c r="BC14" i="37"/>
  <c r="BG17" i="37"/>
  <c r="BC21" i="37"/>
  <c r="BD16" i="37"/>
  <c r="BO10" i="37"/>
  <c r="BD136" i="37"/>
  <c r="AY21" i="37"/>
  <c r="BF73" i="37"/>
  <c r="AY34" i="37"/>
  <c r="AY83" i="37"/>
  <c r="AU52" i="37"/>
  <c r="AW8" i="37"/>
  <c r="AK52" i="37"/>
  <c r="BG127" i="37"/>
  <c r="BG140" i="37"/>
  <c r="AS119" i="37"/>
  <c r="BA9" i="37"/>
  <c r="BD14" i="37"/>
  <c r="BG137" i="37"/>
  <c r="BD128" i="37"/>
  <c r="AR130" i="37"/>
  <c r="AS130" i="37" s="1"/>
  <c r="BG151" i="37"/>
  <c r="BG25" i="37"/>
  <c r="BF126" i="37"/>
  <c r="BG29" i="37"/>
  <c r="AS18" i="37"/>
  <c r="BW10" i="37"/>
  <c r="BU96" i="37"/>
  <c r="BW88" i="37"/>
  <c r="BQ53" i="37"/>
  <c r="BQ101" i="37"/>
  <c r="BV101" i="37" s="1"/>
  <c r="BP135" i="37"/>
  <c r="D133" i="72" s="1"/>
  <c r="CK136" i="37"/>
  <c r="BO88" i="37"/>
  <c r="CB96" i="37"/>
  <c r="BN74" i="37"/>
  <c r="BY74" i="37"/>
  <c r="BW141" i="37"/>
  <c r="BW106" i="37"/>
  <c r="BO64" i="37"/>
  <c r="BS96" i="37"/>
  <c r="CA96" i="37" s="1"/>
  <c r="CB52" i="37"/>
  <c r="BW16" i="37"/>
  <c r="BS8" i="37"/>
  <c r="AK43" i="37"/>
  <c r="AK42" i="37" s="1"/>
  <c r="CE72" i="37"/>
  <c r="CE127" i="37"/>
  <c r="CA101" i="37"/>
  <c r="BY16" i="37"/>
  <c r="CA83" i="37"/>
  <c r="AX42" i="37"/>
  <c r="CB24" i="37"/>
  <c r="CE23" i="37"/>
  <c r="CE87" i="37"/>
  <c r="CD108" i="37"/>
  <c r="CE109" i="37"/>
  <c r="CD126" i="37"/>
  <c r="BO34" i="37"/>
  <c r="CD119" i="37"/>
  <c r="CC52" i="37"/>
  <c r="BW130" i="37"/>
  <c r="BW37" i="37"/>
  <c r="BO21" i="37"/>
  <c r="CD150" i="37"/>
  <c r="BY135" i="37"/>
  <c r="BG12" i="37"/>
  <c r="CE138" i="37"/>
  <c r="CE104" i="37"/>
  <c r="CE75" i="37"/>
  <c r="CE98" i="37"/>
  <c r="CE37" i="37"/>
  <c r="CK42" i="37"/>
  <c r="CE121" i="37"/>
  <c r="CE154" i="37"/>
  <c r="CE11" i="37"/>
  <c r="CE139" i="37"/>
  <c r="CE141" i="37"/>
  <c r="BO54" i="37"/>
  <c r="CD78" i="37"/>
  <c r="CB101" i="37"/>
  <c r="CE19" i="37"/>
  <c r="BW119" i="37"/>
  <c r="CD70" i="37"/>
  <c r="CE80" i="37"/>
  <c r="CE112" i="37"/>
  <c r="CE35" i="37"/>
  <c r="BO47" i="37"/>
  <c r="CD106" i="37"/>
  <c r="BW24" i="37"/>
  <c r="BG13" i="37"/>
  <c r="BV136" i="37"/>
  <c r="BQ9" i="37"/>
  <c r="BI53" i="37"/>
  <c r="BQ96" i="37"/>
  <c r="BV14" i="37"/>
  <c r="BN136" i="37"/>
  <c r="BJ52" i="37"/>
  <c r="BL42" i="37"/>
  <c r="BV111" i="37"/>
  <c r="BR52" i="37"/>
  <c r="C17" i="36"/>
  <c r="BV135" i="37"/>
  <c r="BN111" i="37"/>
  <c r="BH8" i="37"/>
  <c r="C6" i="72" s="1"/>
  <c r="BP8" i="37"/>
  <c r="D6" i="72" s="1"/>
  <c r="BF119" i="37"/>
  <c r="BF18" i="37"/>
  <c r="AR16" i="37"/>
  <c r="BF70" i="37"/>
  <c r="AP9" i="37"/>
  <c r="BB34" i="37"/>
  <c r="AO53" i="37"/>
  <c r="C7" i="36"/>
  <c r="AM8" i="37"/>
  <c r="AV52" i="37"/>
  <c r="BC83" i="37"/>
  <c r="H8" i="67"/>
  <c r="D8" i="67"/>
  <c r="AO9" i="37"/>
  <c r="BB21" i="37"/>
  <c r="AP101" i="37"/>
  <c r="AY136" i="37"/>
  <c r="BF115" i="37"/>
  <c r="AR21" i="37"/>
  <c r="BF22" i="37"/>
  <c r="AS22" i="37"/>
  <c r="AQ101" i="37"/>
  <c r="BE111" i="37"/>
  <c r="AR83" i="37"/>
  <c r="BF91" i="37"/>
  <c r="AS91" i="37"/>
  <c r="AR111" i="37"/>
  <c r="BF112" i="37"/>
  <c r="AS112" i="37"/>
  <c r="BF24" i="37"/>
  <c r="BF54" i="37"/>
  <c r="AS54" i="37"/>
  <c r="AN135" i="37"/>
  <c r="BB136" i="37"/>
  <c r="AS138" i="37"/>
  <c r="BF138" i="37"/>
  <c r="BF88" i="37"/>
  <c r="AS88" i="37"/>
  <c r="BF106" i="37"/>
  <c r="AS106" i="37"/>
  <c r="AS37" i="37"/>
  <c r="BF37" i="37"/>
  <c r="BF150" i="37"/>
  <c r="AS150" i="37"/>
  <c r="BF64" i="37"/>
  <c r="AS64" i="37"/>
  <c r="AS139" i="37"/>
  <c r="BF139" i="37"/>
  <c r="AR128" i="37"/>
  <c r="BF129" i="37"/>
  <c r="AS129" i="37"/>
  <c r="AR74" i="37"/>
  <c r="BB74" i="37"/>
  <c r="AN101" i="37"/>
  <c r="BB111" i="37"/>
  <c r="AO135" i="37"/>
  <c r="BC136" i="37"/>
  <c r="AO101" i="37"/>
  <c r="BC111" i="37"/>
  <c r="BF131" i="37"/>
  <c r="AS19" i="37"/>
  <c r="BF19" i="37"/>
  <c r="AS152" i="37"/>
  <c r="BF152" i="37"/>
  <c r="BF27" i="37"/>
  <c r="AS27" i="37"/>
  <c r="AM52" i="37"/>
  <c r="BA53" i="37"/>
  <c r="BF15" i="37"/>
  <c r="AS15" i="37"/>
  <c r="AR14" i="37"/>
  <c r="BB14" i="37"/>
  <c r="AM96" i="37"/>
  <c r="BA128" i="37"/>
  <c r="AR34" i="37"/>
  <c r="BF35" i="37"/>
  <c r="AS35" i="37"/>
  <c r="BF75" i="37"/>
  <c r="AS75" i="37"/>
  <c r="BF141" i="37"/>
  <c r="AS141" i="37"/>
  <c r="AM135" i="37"/>
  <c r="BA136" i="37"/>
  <c r="AQ135" i="37"/>
  <c r="BE136" i="37"/>
  <c r="AT96" i="37"/>
  <c r="AP52" i="37"/>
  <c r="BD83" i="37"/>
  <c r="AM43" i="37"/>
  <c r="BA44" i="37"/>
  <c r="AQ8" i="37"/>
  <c r="BE9" i="37"/>
  <c r="AS10" i="37"/>
  <c r="BF10" i="37"/>
  <c r="AR44" i="37"/>
  <c r="BF47" i="37"/>
  <c r="D5" i="36"/>
  <c r="C22" i="36"/>
  <c r="AP135" i="37"/>
  <c r="AY53" i="37"/>
  <c r="I7" i="67"/>
  <c r="AY101" i="37"/>
  <c r="AU96" i="37"/>
  <c r="AY14" i="37"/>
  <c r="AU9" i="37"/>
  <c r="AI42" i="37"/>
  <c r="C19" i="36"/>
  <c r="C7" i="67"/>
  <c r="C10" i="67" s="1"/>
  <c r="C6" i="36"/>
  <c r="I8" i="67"/>
  <c r="AR136" i="37"/>
  <c r="AN53" i="37"/>
  <c r="AN9" i="37"/>
  <c r="F43" i="71"/>
  <c r="E43" i="71"/>
  <c r="D43" i="71"/>
  <c r="C43" i="71"/>
  <c r="B43" i="71"/>
  <c r="F42" i="71"/>
  <c r="E42" i="71"/>
  <c r="D42" i="71"/>
  <c r="C42" i="71"/>
  <c r="B42" i="71"/>
  <c r="F37" i="71"/>
  <c r="E37" i="71"/>
  <c r="D37" i="71"/>
  <c r="C37" i="71"/>
  <c r="B37" i="71"/>
  <c r="F14" i="71"/>
  <c r="E14" i="71"/>
  <c r="D14" i="71"/>
  <c r="C14" i="71"/>
  <c r="B14" i="71"/>
  <c r="BF130" i="37" l="1"/>
  <c r="BY96" i="37"/>
  <c r="BK7" i="37"/>
  <c r="BD101" i="37"/>
  <c r="CK8" i="37"/>
  <c r="BW83" i="37"/>
  <c r="BG47" i="37"/>
  <c r="AT42" i="37"/>
  <c r="AK7" i="37"/>
  <c r="BD9" i="37"/>
  <c r="BX8" i="37"/>
  <c r="E6" i="72" s="1"/>
  <c r="CI8" i="37"/>
  <c r="BJ42" i="37"/>
  <c r="BZ52" i="37"/>
  <c r="BQ8" i="37"/>
  <c r="BV8" i="37" s="1"/>
  <c r="CE126" i="37"/>
  <c r="AX7" i="37"/>
  <c r="CK135" i="37"/>
  <c r="CE115" i="37"/>
  <c r="BO16" i="37"/>
  <c r="CE88" i="37"/>
  <c r="BL8" i="37"/>
  <c r="CB9" i="37"/>
  <c r="BG23" i="37"/>
  <c r="BW21" i="37"/>
  <c r="AU42" i="37"/>
  <c r="BD135" i="37"/>
  <c r="BA43" i="37"/>
  <c r="BG15" i="37"/>
  <c r="BG27" i="37"/>
  <c r="BG64" i="37"/>
  <c r="BG88" i="37"/>
  <c r="BB135" i="37"/>
  <c r="BG115" i="37"/>
  <c r="AW7" i="37"/>
  <c r="BG70" i="37"/>
  <c r="BN9" i="37"/>
  <c r="BV53" i="37"/>
  <c r="BV52" i="37" s="1"/>
  <c r="BS42" i="37"/>
  <c r="CA42" i="37" s="1"/>
  <c r="BT7" i="37"/>
  <c r="CE70" i="37"/>
  <c r="CE78" i="37"/>
  <c r="BO74" i="37"/>
  <c r="BG126" i="37"/>
  <c r="BG71" i="37"/>
  <c r="CE10" i="37"/>
  <c r="CA8" i="37"/>
  <c r="BY9" i="37"/>
  <c r="CD111" i="37"/>
  <c r="CE47" i="37"/>
  <c r="CD14" i="37"/>
  <c r="BO83" i="37"/>
  <c r="BW128" i="37"/>
  <c r="CE152" i="37"/>
  <c r="CD21" i="37"/>
  <c r="BD52" i="37"/>
  <c r="BG106" i="37"/>
  <c r="BG54" i="37"/>
  <c r="BG112" i="37"/>
  <c r="BG22" i="37"/>
  <c r="BC9" i="37"/>
  <c r="AV42" i="37"/>
  <c r="BG18" i="37"/>
  <c r="BW135" i="37"/>
  <c r="BR42" i="37"/>
  <c r="CB42" i="37"/>
  <c r="BW14" i="37"/>
  <c r="BY53" i="37"/>
  <c r="CE106" i="37"/>
  <c r="CD16" i="37"/>
  <c r="CD74" i="37"/>
  <c r="BG73" i="37"/>
  <c r="CI43" i="37"/>
  <c r="BX43" i="37"/>
  <c r="E41" i="72" s="1"/>
  <c r="BH42" i="37"/>
  <c r="C40" i="72" s="1"/>
  <c r="CA135" i="37"/>
  <c r="CE64" i="37"/>
  <c r="BY101" i="37"/>
  <c r="BW34" i="37"/>
  <c r="BO24" i="37"/>
  <c r="CD83" i="37"/>
  <c r="CD136" i="37"/>
  <c r="BG130" i="37"/>
  <c r="BA135" i="37"/>
  <c r="BG75" i="37"/>
  <c r="BG19" i="37"/>
  <c r="BG129" i="37"/>
  <c r="BG37" i="37"/>
  <c r="BG24" i="37"/>
  <c r="BA8" i="37"/>
  <c r="BG119" i="37"/>
  <c r="BW111" i="37"/>
  <c r="CE119" i="37"/>
  <c r="CE108" i="37"/>
  <c r="CD44" i="37"/>
  <c r="CE27" i="37"/>
  <c r="BW74" i="37"/>
  <c r="CE18" i="37"/>
  <c r="BM42" i="37"/>
  <c r="CC96" i="37"/>
  <c r="CD24" i="37"/>
  <c r="CD128" i="37"/>
  <c r="B4" i="67"/>
  <c r="D4" i="67" s="1"/>
  <c r="AY96" i="37"/>
  <c r="BG10" i="37"/>
  <c r="BE135" i="37"/>
  <c r="BG141" i="37"/>
  <c r="BG35" i="37"/>
  <c r="BG152" i="37"/>
  <c r="BG131" i="37"/>
  <c r="BC135" i="37"/>
  <c r="AR53" i="37"/>
  <c r="BF53" i="37" s="1"/>
  <c r="BG139" i="37"/>
  <c r="BG138" i="37"/>
  <c r="BG91" i="37"/>
  <c r="AY135" i="37"/>
  <c r="BC53" i="37"/>
  <c r="AS16" i="37"/>
  <c r="BO111" i="37"/>
  <c r="BN101" i="37"/>
  <c r="BN96" i="37" s="1"/>
  <c r="BQ52" i="37"/>
  <c r="BO136" i="37"/>
  <c r="BW101" i="37"/>
  <c r="BW136" i="37"/>
  <c r="CE150" i="37"/>
  <c r="BU42" i="37"/>
  <c r="BO44" i="37"/>
  <c r="BN43" i="37"/>
  <c r="CE130" i="37"/>
  <c r="BJ8" i="37"/>
  <c r="BZ9" i="37"/>
  <c r="CE103" i="37"/>
  <c r="CA52" i="37"/>
  <c r="CE54" i="37"/>
  <c r="CE91" i="37"/>
  <c r="BO128" i="37"/>
  <c r="CE97" i="37"/>
  <c r="CI135" i="37"/>
  <c r="BX135" i="37"/>
  <c r="E133" i="72" s="1"/>
  <c r="CE34" i="37"/>
  <c r="BE8" i="37"/>
  <c r="BA52" i="37"/>
  <c r="BG150" i="37"/>
  <c r="BV9" i="37"/>
  <c r="BI52" i="37"/>
  <c r="BN53" i="37"/>
  <c r="BQ42" i="37"/>
  <c r="BN135" i="37"/>
  <c r="BV96" i="37"/>
  <c r="BP7" i="37"/>
  <c r="D5" i="72" s="1"/>
  <c r="AP96" i="37"/>
  <c r="AO52" i="37"/>
  <c r="BF16" i="37"/>
  <c r="AP8" i="37"/>
  <c r="BF136" i="37"/>
  <c r="BC52" i="37"/>
  <c r="AO8" i="37"/>
  <c r="F44" i="71"/>
  <c r="AR101" i="37"/>
  <c r="BF34" i="37"/>
  <c r="AS34" i="37"/>
  <c r="AS14" i="37"/>
  <c r="BF14" i="37"/>
  <c r="BB9" i="37"/>
  <c r="AR43" i="37"/>
  <c r="BF44" i="37"/>
  <c r="AS44" i="37"/>
  <c r="BC101" i="37"/>
  <c r="AO96" i="37"/>
  <c r="AS74" i="37"/>
  <c r="BF74" i="37"/>
  <c r="AM42" i="37"/>
  <c r="BA96" i="37"/>
  <c r="BF83" i="37"/>
  <c r="AS83" i="37"/>
  <c r="BE101" i="37"/>
  <c r="AQ96" i="37"/>
  <c r="AS128" i="37"/>
  <c r="BF128" i="37"/>
  <c r="AN52" i="37"/>
  <c r="BB53" i="37"/>
  <c r="AN96" i="37"/>
  <c r="BB101" i="37"/>
  <c r="AS111" i="37"/>
  <c r="BF111" i="37"/>
  <c r="AS21" i="37"/>
  <c r="BF21" i="37"/>
  <c r="AR52" i="37"/>
  <c r="AS53" i="37"/>
  <c r="AY52" i="37"/>
  <c r="AR135" i="37"/>
  <c r="AS136" i="37"/>
  <c r="AU8" i="37"/>
  <c r="AY9" i="37"/>
  <c r="AI7" i="37"/>
  <c r="B5" i="67"/>
  <c r="C16" i="36"/>
  <c r="J8" i="67"/>
  <c r="I10" i="67"/>
  <c r="H14" i="71"/>
  <c r="I13" i="71" s="1"/>
  <c r="I14" i="71" s="1"/>
  <c r="H37" i="71"/>
  <c r="AN8" i="37"/>
  <c r="AR9" i="37"/>
  <c r="B44" i="71"/>
  <c r="H42" i="71"/>
  <c r="H43" i="71"/>
  <c r="D44" i="71"/>
  <c r="E44" i="71"/>
  <c r="C44" i="71"/>
  <c r="BY8" i="37" l="1"/>
  <c r="BH7" i="37"/>
  <c r="C5" i="72" s="1"/>
  <c r="BG74" i="37"/>
  <c r="BG14" i="37"/>
  <c r="BQ7" i="37"/>
  <c r="BZ8" i="37"/>
  <c r="CD101" i="37"/>
  <c r="CI42" i="37"/>
  <c r="BX42" i="37"/>
  <c r="E40" i="72" s="1"/>
  <c r="CD53" i="37"/>
  <c r="CB8" i="37"/>
  <c r="BG111" i="37"/>
  <c r="BG83" i="37"/>
  <c r="BG44" i="37"/>
  <c r="BG53" i="37"/>
  <c r="BG136" i="37"/>
  <c r="BD96" i="37"/>
  <c r="BN8" i="37"/>
  <c r="BW52" i="37"/>
  <c r="BY52" i="37"/>
  <c r="BO101" i="37"/>
  <c r="CE128" i="37"/>
  <c r="CE136" i="37"/>
  <c r="CD43" i="37"/>
  <c r="BS7" i="37"/>
  <c r="F9" i="60"/>
  <c r="BJ7" i="37"/>
  <c r="BZ42" i="37"/>
  <c r="CE83" i="37"/>
  <c r="CE74" i="37"/>
  <c r="BL7" i="37"/>
  <c r="AV7" i="37"/>
  <c r="BW53" i="37"/>
  <c r="AT7" i="37"/>
  <c r="CD96" i="37"/>
  <c r="BB96" i="37"/>
  <c r="BF101" i="37"/>
  <c r="CI7" i="37"/>
  <c r="BX7" i="37"/>
  <c r="E5" i="72" s="1"/>
  <c r="CE16" i="37"/>
  <c r="BR7" i="37"/>
  <c r="BB52" i="37"/>
  <c r="BD8" i="37"/>
  <c r="CK7" i="37"/>
  <c r="BW96" i="37"/>
  <c r="BO96" i="37"/>
  <c r="BW9" i="37"/>
  <c r="CE44" i="37"/>
  <c r="H4" i="67"/>
  <c r="J4" i="67" s="1"/>
  <c r="BG21" i="37"/>
  <c r="BG128" i="37"/>
  <c r="BA42" i="37"/>
  <c r="BG34" i="37"/>
  <c r="BC8" i="37"/>
  <c r="BG16" i="37"/>
  <c r="BW8" i="37"/>
  <c r="BO135" i="37"/>
  <c r="BI42" i="37"/>
  <c r="CD135" i="37"/>
  <c r="BO43" i="37"/>
  <c r="BU7" i="37"/>
  <c r="CD9" i="37"/>
  <c r="CE24" i="37"/>
  <c r="CC42" i="37"/>
  <c r="BM7" i="37"/>
  <c r="CE21" i="37"/>
  <c r="CE14" i="37"/>
  <c r="CE111" i="37"/>
  <c r="BO9" i="37"/>
  <c r="E9" i="60"/>
  <c r="CA7" i="37"/>
  <c r="BO53" i="37"/>
  <c r="BN52" i="37"/>
  <c r="BV42" i="37"/>
  <c r="AP42" i="37"/>
  <c r="AS101" i="37"/>
  <c r="AR96" i="37"/>
  <c r="H5" i="67"/>
  <c r="J5" i="67" s="1"/>
  <c r="D5" i="67"/>
  <c r="AM7" i="37"/>
  <c r="AN42" i="37"/>
  <c r="AS135" i="37"/>
  <c r="BF135" i="37"/>
  <c r="AS52" i="37"/>
  <c r="BF52" i="37"/>
  <c r="BE96" i="37"/>
  <c r="AQ42" i="37"/>
  <c r="BC96" i="37"/>
  <c r="AO42" i="37"/>
  <c r="BF43" i="37"/>
  <c r="AS43" i="37"/>
  <c r="AS9" i="37"/>
  <c r="BF9" i="37"/>
  <c r="BB8" i="37"/>
  <c r="AP7" i="37"/>
  <c r="AY42" i="37"/>
  <c r="AU7" i="37"/>
  <c r="AY8" i="37"/>
  <c r="AI1" i="37"/>
  <c r="C5" i="36"/>
  <c r="B7" i="67"/>
  <c r="AR8" i="37"/>
  <c r="H44" i="71"/>
  <c r="I43" i="71" s="1"/>
  <c r="BD7" i="37" l="1"/>
  <c r="BG135" i="37"/>
  <c r="BD42" i="37"/>
  <c r="B9" i="60"/>
  <c r="D9" i="60"/>
  <c r="BZ7" i="37"/>
  <c r="CE53" i="37"/>
  <c r="CE9" i="37"/>
  <c r="CE135" i="37"/>
  <c r="BG43" i="37"/>
  <c r="BO8" i="37"/>
  <c r="B8" i="60"/>
  <c r="B41" i="60" s="1"/>
  <c r="BW42" i="37"/>
  <c r="E42" i="60"/>
  <c r="F10" i="61"/>
  <c r="CE96" i="37"/>
  <c r="CB7" i="37"/>
  <c r="CE43" i="37"/>
  <c r="CD52" i="37"/>
  <c r="CE101" i="37"/>
  <c r="BG9" i="37"/>
  <c r="BG52" i="37"/>
  <c r="BB42" i="37"/>
  <c r="AR42" i="37"/>
  <c r="BF42" i="37" s="1"/>
  <c r="BO52" i="37"/>
  <c r="CD8" i="37"/>
  <c r="CC7" i="37"/>
  <c r="BI7" i="37"/>
  <c r="BY42" i="37"/>
  <c r="BG101" i="37"/>
  <c r="F42" i="60"/>
  <c r="G10" i="61"/>
  <c r="CD42" i="37"/>
  <c r="BN42" i="37"/>
  <c r="BV7" i="37"/>
  <c r="BF96" i="37"/>
  <c r="AS96" i="37"/>
  <c r="J7" i="67"/>
  <c r="J10" i="67" s="1"/>
  <c r="K8" i="67" s="1"/>
  <c r="H7" i="67"/>
  <c r="H10" i="67" s="1"/>
  <c r="B10" i="67"/>
  <c r="D7" i="67"/>
  <c r="D10" i="67" s="1"/>
  <c r="AN7" i="37"/>
  <c r="BA7" i="37"/>
  <c r="AY7" i="37"/>
  <c r="C9" i="60"/>
  <c r="D10" i="61" s="1"/>
  <c r="BC42" i="37"/>
  <c r="AO7" i="37"/>
  <c r="AS8" i="37"/>
  <c r="BF8" i="37"/>
  <c r="AQ7" i="37"/>
  <c r="BE42" i="37"/>
  <c r="AS42" i="37"/>
  <c r="AK1" i="37"/>
  <c r="AK3" i="37" s="1"/>
  <c r="AI3" i="37"/>
  <c r="I42" i="71"/>
  <c r="I44" i="71" s="1"/>
  <c r="CF10" i="37"/>
  <c r="CJ10" i="37" s="1"/>
  <c r="B10" i="60" l="1"/>
  <c r="BW7" i="37"/>
  <c r="BC7" i="37"/>
  <c r="BY7" i="37"/>
  <c r="CE52" i="37"/>
  <c r="BE7" i="37"/>
  <c r="BB7" i="37"/>
  <c r="BO42" i="37"/>
  <c r="C10" i="61"/>
  <c r="C11" i="61" s="1"/>
  <c r="B42" i="60"/>
  <c r="B40" i="60" s="1"/>
  <c r="B46" i="60" s="1"/>
  <c r="BG42" i="37"/>
  <c r="BG8" i="37"/>
  <c r="D11" i="61"/>
  <c r="CE42" i="37"/>
  <c r="BG96" i="37"/>
  <c r="CE8" i="37"/>
  <c r="D42" i="60"/>
  <c r="E10" i="61"/>
  <c r="E10" i="60"/>
  <c r="BN7" i="37"/>
  <c r="K9" i="67"/>
  <c r="K6" i="67"/>
  <c r="K5" i="67"/>
  <c r="K4" i="67"/>
  <c r="C42" i="60"/>
  <c r="G9" i="60"/>
  <c r="G42" i="60" s="1"/>
  <c r="AR7" i="37"/>
  <c r="J69" i="52"/>
  <c r="F10" i="60" l="1"/>
  <c r="E11" i="61"/>
  <c r="F11" i="61" s="1"/>
  <c r="G11" i="61" s="1"/>
  <c r="BO7" i="37"/>
  <c r="BF7" i="37"/>
  <c r="BG7" i="37" s="1"/>
  <c r="CD7" i="37"/>
  <c r="C10" i="60"/>
  <c r="D10" i="60"/>
  <c r="K7" i="67"/>
  <c r="K10" i="67" s="1"/>
  <c r="AS7" i="37"/>
  <c r="E120" i="64"/>
  <c r="E132" i="64"/>
  <c r="I160" i="64"/>
  <c r="F120" i="64"/>
  <c r="F132" i="64"/>
  <c r="I169" i="64"/>
  <c r="E180" i="64"/>
  <c r="J117" i="64"/>
  <c r="J169" i="64"/>
  <c r="I172" i="64"/>
  <c r="E114" i="64"/>
  <c r="E123" i="64"/>
  <c r="I132" i="64"/>
  <c r="I154" i="64"/>
  <c r="E183" i="64"/>
  <c r="J154" i="64"/>
  <c r="J114" i="64"/>
  <c r="J160" i="64"/>
  <c r="E117" i="64"/>
  <c r="I123" i="64"/>
  <c r="E129" i="64"/>
  <c r="I148" i="64"/>
  <c r="I157" i="64"/>
  <c r="F183" i="64"/>
  <c r="J157" i="64"/>
  <c r="J172" i="64"/>
  <c r="C163" i="64"/>
  <c r="K165" i="64"/>
  <c r="K164" i="64"/>
  <c r="B163" i="64"/>
  <c r="A163" i="64"/>
  <c r="G93" i="64"/>
  <c r="H93" i="64"/>
  <c r="F93" i="64"/>
  <c r="B93" i="64"/>
  <c r="A93" i="64"/>
  <c r="K95" i="64"/>
  <c r="K94" i="64"/>
  <c r="G10" i="60" l="1"/>
  <c r="CE7" i="37"/>
  <c r="D11" i="60"/>
  <c r="F11" i="60"/>
  <c r="E11" i="60"/>
  <c r="H9" i="60"/>
  <c r="B11" i="60"/>
  <c r="C11" i="60"/>
  <c r="J141" i="64"/>
  <c r="E144" i="64"/>
  <c r="K93" i="64"/>
  <c r="E172" i="64"/>
  <c r="I141" i="64"/>
  <c r="G73" i="1"/>
  <c r="H73" i="1"/>
  <c r="F73" i="1"/>
  <c r="B73" i="1"/>
  <c r="A73" i="1"/>
  <c r="H63" i="1"/>
  <c r="G11" i="60" l="1"/>
  <c r="L73" i="1"/>
  <c r="F13" i="70"/>
  <c r="F15" i="70" s="1"/>
  <c r="G163" i="64" l="1"/>
  <c r="E163" i="64"/>
  <c r="F69" i="52"/>
  <c r="J163" i="64" l="1"/>
  <c r="C73" i="1"/>
  <c r="I163" i="64"/>
  <c r="H163" i="64"/>
  <c r="F163" i="64"/>
  <c r="K163" i="64" l="1"/>
  <c r="G78" i="64"/>
  <c r="K78" i="64" s="1"/>
  <c r="B31" i="36" l="1"/>
  <c r="A31" i="36"/>
  <c r="B30" i="36"/>
  <c r="A30" i="36"/>
  <c r="K26" i="64" l="1"/>
  <c r="J26" i="64"/>
  <c r="I26" i="64"/>
  <c r="F26" i="64"/>
  <c r="E26" i="64"/>
  <c r="L23" i="64"/>
  <c r="K23" i="64"/>
  <c r="J23" i="64"/>
  <c r="I23" i="64"/>
  <c r="F23" i="64"/>
  <c r="E23" i="64"/>
  <c r="L20" i="64"/>
  <c r="K20" i="64"/>
  <c r="J20" i="64"/>
  <c r="I20" i="64"/>
  <c r="F20" i="64"/>
  <c r="E20" i="64"/>
  <c r="L17" i="64"/>
  <c r="K17" i="64"/>
  <c r="J17" i="64"/>
  <c r="I17" i="64"/>
  <c r="F17" i="64"/>
  <c r="E17" i="64"/>
  <c r="C20" i="64"/>
  <c r="C17" i="64"/>
  <c r="A20" i="64"/>
  <c r="A17" i="64"/>
  <c r="A14" i="64"/>
  <c r="C26" i="64"/>
  <c r="A26" i="64"/>
  <c r="C23" i="64"/>
  <c r="A23" i="64"/>
  <c r="K11" i="64"/>
  <c r="J11" i="64"/>
  <c r="I11" i="64"/>
  <c r="F11" i="64"/>
  <c r="E11" i="64"/>
  <c r="L8" i="64"/>
  <c r="K8" i="64"/>
  <c r="J8" i="64"/>
  <c r="I8" i="64"/>
  <c r="F8" i="64"/>
  <c r="E8" i="64"/>
  <c r="C11" i="64"/>
  <c r="C8" i="64"/>
  <c r="A11" i="64"/>
  <c r="A8" i="64"/>
  <c r="A5" i="64"/>
  <c r="A4" i="64"/>
  <c r="C172" i="64" l="1"/>
  <c r="B172" i="64"/>
  <c r="A172" i="64"/>
  <c r="K174" i="64"/>
  <c r="K173" i="64"/>
  <c r="H102" i="64"/>
  <c r="K102" i="64" s="1"/>
  <c r="C102" i="64"/>
  <c r="B102" i="64"/>
  <c r="A102" i="64"/>
  <c r="K104" i="64"/>
  <c r="K103" i="64"/>
  <c r="H76" i="1"/>
  <c r="B76" i="1"/>
  <c r="A76" i="1"/>
  <c r="J68" i="52"/>
  <c r="J67" i="52"/>
  <c r="J63" i="52"/>
  <c r="K21" i="52"/>
  <c r="L76" i="1" l="1"/>
  <c r="J21" i="52" l="1"/>
  <c r="I67" i="52"/>
  <c r="I63" i="52" l="1"/>
  <c r="I68" i="52" l="1"/>
  <c r="F63" i="52" s="1"/>
  <c r="I48" i="52"/>
  <c r="I49" i="52"/>
  <c r="B16" i="50"/>
  <c r="B17" i="50"/>
  <c r="B19" i="50"/>
  <c r="B20" i="50"/>
  <c r="J85" i="52"/>
  <c r="K20" i="52"/>
  <c r="K19" i="52"/>
  <c r="C99" i="64"/>
  <c r="C169" i="64" s="1"/>
  <c r="B74" i="1"/>
  <c r="C96" i="64" s="1"/>
  <c r="C166" i="64" s="1"/>
  <c r="B169" i="64"/>
  <c r="B166" i="64"/>
  <c r="A169" i="64"/>
  <c r="A166" i="64"/>
  <c r="B72" i="1"/>
  <c r="C90" i="64" s="1"/>
  <c r="C160" i="64" s="1"/>
  <c r="B160" i="64"/>
  <c r="K171" i="64"/>
  <c r="K170" i="64"/>
  <c r="K168" i="64"/>
  <c r="K167" i="64"/>
  <c r="K162" i="64"/>
  <c r="K161" i="64"/>
  <c r="A160" i="64"/>
  <c r="C87" i="64"/>
  <c r="C157" i="64" s="1"/>
  <c r="B157" i="64"/>
  <c r="A157" i="64"/>
  <c r="C84" i="64"/>
  <c r="C154" i="64" s="1"/>
  <c r="B154" i="64"/>
  <c r="A154" i="64"/>
  <c r="C81" i="64"/>
  <c r="C151" i="64" s="1"/>
  <c r="B151" i="64"/>
  <c r="A151" i="64"/>
  <c r="C78" i="64"/>
  <c r="C148" i="64" s="1"/>
  <c r="B148" i="64"/>
  <c r="A148" i="64"/>
  <c r="K150" i="64"/>
  <c r="K149" i="64"/>
  <c r="B147" i="64"/>
  <c r="A147" i="64"/>
  <c r="A140" i="64"/>
  <c r="A136" i="64"/>
  <c r="A135" i="64"/>
  <c r="C74" i="64"/>
  <c r="C144" i="64" s="1"/>
  <c r="C71" i="64"/>
  <c r="C141" i="64" s="1"/>
  <c r="C67" i="64"/>
  <c r="C137" i="64" s="1"/>
  <c r="B144" i="64"/>
  <c r="B141" i="64"/>
  <c r="A144" i="64"/>
  <c r="A141" i="64"/>
  <c r="B137" i="64"/>
  <c r="A137" i="64"/>
  <c r="B140" i="64"/>
  <c r="B136" i="64"/>
  <c r="B135" i="64"/>
  <c r="H99" i="64"/>
  <c r="F99" i="64"/>
  <c r="G96" i="64"/>
  <c r="H96" i="64"/>
  <c r="I96" i="64"/>
  <c r="J96" i="64"/>
  <c r="F96" i="64"/>
  <c r="H87" i="64"/>
  <c r="K87" i="64" s="1"/>
  <c r="H84" i="64"/>
  <c r="K84" i="64" s="1"/>
  <c r="B99" i="64"/>
  <c r="A99" i="64"/>
  <c r="B87" i="64"/>
  <c r="A87" i="64"/>
  <c r="B84" i="64"/>
  <c r="A84" i="64"/>
  <c r="C56" i="64"/>
  <c r="C53" i="64"/>
  <c r="C50" i="64"/>
  <c r="C47" i="64"/>
  <c r="C44" i="64"/>
  <c r="C41" i="64"/>
  <c r="C38" i="64"/>
  <c r="C35" i="64"/>
  <c r="K89" i="64"/>
  <c r="K88" i="64"/>
  <c r="K86" i="64"/>
  <c r="K85" i="64"/>
  <c r="B75" i="1"/>
  <c r="B71" i="1"/>
  <c r="C93" i="64" s="1"/>
  <c r="B70" i="1"/>
  <c r="B69" i="1"/>
  <c r="B68" i="1"/>
  <c r="F75" i="1"/>
  <c r="H75" i="1"/>
  <c r="F74" i="1"/>
  <c r="G74" i="1"/>
  <c r="H74" i="1"/>
  <c r="I74" i="1"/>
  <c r="J74" i="1"/>
  <c r="L68" i="1"/>
  <c r="H69" i="1"/>
  <c r="H81" i="64" s="1"/>
  <c r="I69" i="1"/>
  <c r="J69" i="1"/>
  <c r="J81" i="64" s="1"/>
  <c r="H70" i="1"/>
  <c r="L70" i="1" s="1"/>
  <c r="H71" i="1"/>
  <c r="L71" i="1" s="1"/>
  <c r="H72" i="1"/>
  <c r="L72" i="1" s="1"/>
  <c r="A75" i="1"/>
  <c r="L63" i="1"/>
  <c r="J64" i="1"/>
  <c r="L64" i="1" s="1"/>
  <c r="B64" i="1"/>
  <c r="B63" i="1"/>
  <c r="I59" i="1"/>
  <c r="L59" i="1" s="1"/>
  <c r="B59" i="1"/>
  <c r="H52" i="1"/>
  <c r="H56" i="64" s="1"/>
  <c r="K56" i="64" s="1"/>
  <c r="G51" i="1"/>
  <c r="H51" i="1"/>
  <c r="H53" i="64" s="1"/>
  <c r="I51" i="1"/>
  <c r="I53" i="64" s="1"/>
  <c r="J50" i="1"/>
  <c r="J50" i="64" s="1"/>
  <c r="K50" i="64" s="1"/>
  <c r="I49" i="1"/>
  <c r="L49" i="1" s="1"/>
  <c r="J48" i="1"/>
  <c r="L48" i="1" s="1"/>
  <c r="I47" i="1"/>
  <c r="I41" i="64" s="1"/>
  <c r="K41" i="64" s="1"/>
  <c r="H46" i="1"/>
  <c r="H38" i="64" s="1"/>
  <c r="I46" i="1"/>
  <c r="I38" i="64" s="1"/>
  <c r="J45" i="1"/>
  <c r="B52" i="1"/>
  <c r="B49" i="1"/>
  <c r="B51" i="1"/>
  <c r="B50" i="1"/>
  <c r="B48" i="1"/>
  <c r="B47" i="1"/>
  <c r="A71" i="1"/>
  <c r="A70" i="1"/>
  <c r="B46" i="1"/>
  <c r="B45" i="1"/>
  <c r="B26" i="36"/>
  <c r="B25" i="36"/>
  <c r="A26" i="36"/>
  <c r="A25" i="36"/>
  <c r="CH114" i="37"/>
  <c r="CH107" i="37"/>
  <c r="CH106" i="37" s="1"/>
  <c r="CH109" i="37"/>
  <c r="CH108" i="37" s="1"/>
  <c r="CH112" i="37"/>
  <c r="CL112" i="37" s="1"/>
  <c r="CH103" i="37"/>
  <c r="CH124" i="37"/>
  <c r="CH122" i="37" s="1"/>
  <c r="CH97" i="37"/>
  <c r="CH128" i="37"/>
  <c r="CG106" i="37"/>
  <c r="CL106" i="37" s="1"/>
  <c r="CG108" i="37"/>
  <c r="CL108" i="37" s="1"/>
  <c r="CG111" i="37"/>
  <c r="CL111" i="37" s="1"/>
  <c r="CG103" i="37"/>
  <c r="CL103" i="37" s="1"/>
  <c r="CG97" i="37"/>
  <c r="CL97" i="37" s="1"/>
  <c r="CG122" i="37"/>
  <c r="CL122" i="37" s="1"/>
  <c r="CF106" i="37"/>
  <c r="CJ106" i="37" s="1"/>
  <c r="CF108" i="37"/>
  <c r="CJ108" i="37" s="1"/>
  <c r="CF111" i="37"/>
  <c r="CJ111" i="37" s="1"/>
  <c r="CF103" i="37"/>
  <c r="CJ103" i="37" s="1"/>
  <c r="CF97" i="37"/>
  <c r="CJ97" i="37" s="1"/>
  <c r="CF122" i="37"/>
  <c r="CJ122" i="37" s="1"/>
  <c r="B12" i="68"/>
  <c r="CH54" i="37"/>
  <c r="CH145" i="37"/>
  <c r="CF152" i="37"/>
  <c r="CJ152" i="37" s="1"/>
  <c r="CG152" i="37"/>
  <c r="CL152" i="37" s="1"/>
  <c r="CH155" i="37"/>
  <c r="CH154" i="37"/>
  <c r="CH153" i="37"/>
  <c r="CH151" i="37"/>
  <c r="CH150" i="37" s="1"/>
  <c r="CF150" i="37"/>
  <c r="CJ150" i="37" s="1"/>
  <c r="CG150" i="37"/>
  <c r="CL150" i="37" s="1"/>
  <c r="CF83" i="37"/>
  <c r="CJ83" i="37" s="1"/>
  <c r="CG83" i="37"/>
  <c r="CL83" i="37" s="1"/>
  <c r="CF53" i="37"/>
  <c r="CJ53" i="37" s="1"/>
  <c r="CG53" i="37"/>
  <c r="CL53" i="37" s="1"/>
  <c r="CF43" i="37"/>
  <c r="CJ43" i="37" s="1"/>
  <c r="CG43" i="37"/>
  <c r="CL43" i="37" s="1"/>
  <c r="CF37" i="37"/>
  <c r="CJ37" i="37" s="1"/>
  <c r="CG37" i="37"/>
  <c r="CL37" i="37" s="1"/>
  <c r="CF34" i="37"/>
  <c r="CJ34" i="37" s="1"/>
  <c r="CG34" i="37"/>
  <c r="CL34" i="37" s="1"/>
  <c r="CF24" i="37"/>
  <c r="CJ24" i="37" s="1"/>
  <c r="CG24" i="37"/>
  <c r="CL24" i="37" s="1"/>
  <c r="CF21" i="37"/>
  <c r="CJ21" i="37" s="1"/>
  <c r="CG21" i="37"/>
  <c r="CL21" i="37" s="1"/>
  <c r="CF19" i="37"/>
  <c r="CJ19" i="37" s="1"/>
  <c r="CG19" i="37"/>
  <c r="CL19" i="37" s="1"/>
  <c r="CG136" i="37"/>
  <c r="CL136" i="37" s="1"/>
  <c r="CH137" i="37"/>
  <c r="CH138" i="37"/>
  <c r="CH139" i="37"/>
  <c r="CH140" i="37"/>
  <c r="CH141" i="37"/>
  <c r="CH142" i="37"/>
  <c r="CH143" i="37"/>
  <c r="CH146" i="37"/>
  <c r="CH147" i="37"/>
  <c r="CH148" i="37"/>
  <c r="CH149" i="37"/>
  <c r="CF136" i="37"/>
  <c r="CJ136" i="37" s="1"/>
  <c r="CH36" i="37"/>
  <c r="CH35" i="37"/>
  <c r="CH20" i="37"/>
  <c r="CH19" i="37" s="1"/>
  <c r="CH18" i="37"/>
  <c r="CH17" i="37"/>
  <c r="CH15" i="37"/>
  <c r="CH14" i="37" s="1"/>
  <c r="CF16" i="37"/>
  <c r="CJ16" i="37" s="1"/>
  <c r="CG16" i="37"/>
  <c r="CL16" i="37" s="1"/>
  <c r="CF14" i="37"/>
  <c r="CJ14" i="37" s="1"/>
  <c r="CG14" i="37"/>
  <c r="CL14" i="37" s="1"/>
  <c r="CH12" i="37"/>
  <c r="CH13" i="37"/>
  <c r="CH11" i="37"/>
  <c r="CG10" i="37"/>
  <c r="CL10" i="37" s="1"/>
  <c r="CH70" i="37"/>
  <c r="CH64" i="37"/>
  <c r="CH74" i="37"/>
  <c r="CH47" i="37"/>
  <c r="CH44" i="37" s="1"/>
  <c r="CH43" i="37" s="1"/>
  <c r="CH78" i="37"/>
  <c r="CH88" i="37"/>
  <c r="CH91" i="37"/>
  <c r="CH37" i="37"/>
  <c r="CH27" i="37"/>
  <c r="CH24" i="37" s="1"/>
  <c r="CH21" i="37"/>
  <c r="CJ165" i="37"/>
  <c r="CJ166" i="37"/>
  <c r="CH167" i="37"/>
  <c r="J62" i="52"/>
  <c r="J84" i="52"/>
  <c r="B186" i="64"/>
  <c r="A186" i="64"/>
  <c r="K189" i="64"/>
  <c r="K188" i="64"/>
  <c r="K185" i="64"/>
  <c r="K184" i="64"/>
  <c r="K182" i="64"/>
  <c r="K181" i="64"/>
  <c r="K179" i="64"/>
  <c r="K178" i="64"/>
  <c r="B183" i="64"/>
  <c r="B180" i="64"/>
  <c r="B177" i="64"/>
  <c r="A183" i="64"/>
  <c r="A180" i="64"/>
  <c r="A177" i="64"/>
  <c r="B176" i="64"/>
  <c r="A176" i="64"/>
  <c r="B110" i="64"/>
  <c r="A110" i="64"/>
  <c r="B109" i="64"/>
  <c r="A109" i="64"/>
  <c r="K159" i="64"/>
  <c r="K158" i="64"/>
  <c r="K156" i="64"/>
  <c r="K155" i="64"/>
  <c r="K153" i="64"/>
  <c r="K152" i="64"/>
  <c r="K146" i="64"/>
  <c r="K145" i="64"/>
  <c r="K143" i="64"/>
  <c r="K142" i="64"/>
  <c r="K139" i="64"/>
  <c r="K138" i="64"/>
  <c r="K134" i="64"/>
  <c r="K133" i="64"/>
  <c r="K131" i="64"/>
  <c r="K130" i="64"/>
  <c r="K128" i="64"/>
  <c r="K127" i="64"/>
  <c r="K125" i="64"/>
  <c r="K124" i="64"/>
  <c r="K122" i="64"/>
  <c r="K121" i="64"/>
  <c r="K119" i="64"/>
  <c r="K118" i="64"/>
  <c r="K116" i="64"/>
  <c r="K115" i="64"/>
  <c r="K113" i="64"/>
  <c r="K112" i="64"/>
  <c r="B96" i="64"/>
  <c r="B90" i="64"/>
  <c r="B81" i="64"/>
  <c r="B78" i="64"/>
  <c r="A96" i="64"/>
  <c r="K101" i="64"/>
  <c r="K100" i="64"/>
  <c r="K98" i="64"/>
  <c r="K97" i="64"/>
  <c r="A90" i="64"/>
  <c r="A81" i="64"/>
  <c r="A78" i="64"/>
  <c r="K92" i="64"/>
  <c r="K91" i="64"/>
  <c r="K83" i="64"/>
  <c r="K82" i="64"/>
  <c r="B77" i="64"/>
  <c r="A77" i="64"/>
  <c r="K80" i="64"/>
  <c r="K79" i="64"/>
  <c r="K76" i="64"/>
  <c r="K75" i="64"/>
  <c r="K73" i="64"/>
  <c r="K72" i="64"/>
  <c r="B74" i="64"/>
  <c r="B71" i="64"/>
  <c r="A74" i="64"/>
  <c r="A71" i="64"/>
  <c r="B70" i="64"/>
  <c r="A70" i="64"/>
  <c r="B67" i="64"/>
  <c r="A67" i="64"/>
  <c r="K69" i="64"/>
  <c r="K68" i="64"/>
  <c r="B66" i="64"/>
  <c r="A66" i="64"/>
  <c r="B65" i="64"/>
  <c r="A65" i="64"/>
  <c r="B56" i="64"/>
  <c r="B53" i="64"/>
  <c r="B50" i="64"/>
  <c r="A56" i="64"/>
  <c r="A53" i="64"/>
  <c r="A50" i="64"/>
  <c r="K58" i="64"/>
  <c r="K57" i="64"/>
  <c r="K55" i="64"/>
  <c r="K54" i="64"/>
  <c r="K52" i="64"/>
  <c r="K51" i="64"/>
  <c r="K49" i="64"/>
  <c r="K48" i="64"/>
  <c r="K46" i="64"/>
  <c r="K45" i="64"/>
  <c r="K43" i="64"/>
  <c r="K42" i="64"/>
  <c r="K40" i="64"/>
  <c r="K39" i="64"/>
  <c r="K36" i="64"/>
  <c r="K37" i="64"/>
  <c r="B47" i="64"/>
  <c r="B44" i="64"/>
  <c r="B41" i="64"/>
  <c r="B38" i="64"/>
  <c r="B35" i="64"/>
  <c r="A47" i="64"/>
  <c r="A44" i="64"/>
  <c r="A41" i="64"/>
  <c r="A38" i="64"/>
  <c r="A35" i="64"/>
  <c r="B34" i="64"/>
  <c r="A34" i="64"/>
  <c r="B33" i="64"/>
  <c r="A33" i="64"/>
  <c r="J45" i="52"/>
  <c r="A68" i="1"/>
  <c r="B23" i="36"/>
  <c r="A23" i="36"/>
  <c r="K16" i="52"/>
  <c r="J52" i="52"/>
  <c r="J51" i="52"/>
  <c r="K18" i="52"/>
  <c r="K17" i="52"/>
  <c r="K15" i="52"/>
  <c r="K14" i="52"/>
  <c r="K13" i="52"/>
  <c r="K12" i="52"/>
  <c r="K11" i="52"/>
  <c r="A74" i="1"/>
  <c r="A72" i="1"/>
  <c r="A69" i="1"/>
  <c r="A65" i="1"/>
  <c r="A64" i="1"/>
  <c r="A63" i="1"/>
  <c r="A60" i="1"/>
  <c r="A59" i="1"/>
  <c r="A56" i="1"/>
  <c r="A52" i="1"/>
  <c r="A51" i="1"/>
  <c r="A49" i="1"/>
  <c r="A47" i="1"/>
  <c r="A41" i="1"/>
  <c r="B29" i="36"/>
  <c r="B27" i="36"/>
  <c r="B24" i="36"/>
  <c r="A29" i="36"/>
  <c r="A27" i="36"/>
  <c r="A24" i="36"/>
  <c r="B22" i="36"/>
  <c r="A22" i="36"/>
  <c r="B21" i="36"/>
  <c r="B20" i="36"/>
  <c r="A21" i="36"/>
  <c r="A20" i="36"/>
  <c r="B19" i="36"/>
  <c r="A19" i="36"/>
  <c r="B18" i="36"/>
  <c r="A18" i="36"/>
  <c r="B15" i="36"/>
  <c r="B14" i="36"/>
  <c r="B13" i="36"/>
  <c r="A15" i="36"/>
  <c r="A14" i="36"/>
  <c r="A13" i="36"/>
  <c r="B17" i="36"/>
  <c r="A17" i="36"/>
  <c r="B16" i="36"/>
  <c r="A16" i="36"/>
  <c r="B12" i="36"/>
  <c r="B11" i="36"/>
  <c r="B10" i="36"/>
  <c r="A12" i="36"/>
  <c r="A11" i="36"/>
  <c r="A10" i="36"/>
  <c r="B9" i="36"/>
  <c r="A9" i="36"/>
  <c r="A46" i="1"/>
  <c r="C12" i="51"/>
  <c r="C11" i="51"/>
  <c r="C10" i="51"/>
  <c r="C9" i="51"/>
  <c r="B6" i="36"/>
  <c r="A6" i="36"/>
  <c r="O8" i="61"/>
  <c r="J92" i="52"/>
  <c r="J60" i="52"/>
  <c r="J61" i="52"/>
  <c r="J59" i="52"/>
  <c r="J58" i="52"/>
  <c r="J57" i="52"/>
  <c r="J83" i="52"/>
  <c r="J82" i="52"/>
  <c r="J81" i="52"/>
  <c r="K10" i="52"/>
  <c r="I44" i="52"/>
  <c r="J36" i="52"/>
  <c r="J37" i="52"/>
  <c r="J38" i="52"/>
  <c r="J35" i="52"/>
  <c r="J34" i="52"/>
  <c r="J71" i="52"/>
  <c r="J28" i="52"/>
  <c r="J70" i="52"/>
  <c r="J77" i="52"/>
  <c r="J86" i="52"/>
  <c r="K9" i="52"/>
  <c r="K8" i="52"/>
  <c r="K7" i="52"/>
  <c r="J56" i="52"/>
  <c r="J55" i="52"/>
  <c r="J80" i="52"/>
  <c r="J79" i="52"/>
  <c r="J78" i="52"/>
  <c r="J50" i="52"/>
  <c r="J49" i="52"/>
  <c r="J48" i="52"/>
  <c r="G61" i="58"/>
  <c r="G60" i="58"/>
  <c r="F60" i="58" s="1"/>
  <c r="N52" i="58"/>
  <c r="N50" i="58"/>
  <c r="L48" i="58"/>
  <c r="N48" i="58" s="1"/>
  <c r="L43" i="58"/>
  <c r="N43" i="58" s="1"/>
  <c r="L41" i="58"/>
  <c r="N41" i="58" s="1"/>
  <c r="N39" i="58"/>
  <c r="N37" i="58"/>
  <c r="N35" i="58"/>
  <c r="L33" i="58"/>
  <c r="N33" i="58" s="1"/>
  <c r="L31" i="58"/>
  <c r="N31" i="58" s="1"/>
  <c r="L25" i="58"/>
  <c r="N24" i="58" s="1"/>
  <c r="L22" i="58"/>
  <c r="L21" i="58"/>
  <c r="L20" i="58"/>
  <c r="L19" i="58"/>
  <c r="L18" i="58"/>
  <c r="L15" i="58"/>
  <c r="L14" i="58"/>
  <c r="L13" i="58"/>
  <c r="L12" i="58"/>
  <c r="L10" i="58"/>
  <c r="L11" i="58"/>
  <c r="N7" i="58"/>
  <c r="F10" i="55"/>
  <c r="G10" i="55" s="1"/>
  <c r="F11" i="55"/>
  <c r="G11" i="55" s="1"/>
  <c r="F18" i="55"/>
  <c r="G18" i="55" s="1"/>
  <c r="A42" i="1"/>
  <c r="B36" i="36"/>
  <c r="A36" i="36"/>
  <c r="B35" i="36"/>
  <c r="A35" i="36"/>
  <c r="B34" i="36"/>
  <c r="A34" i="36"/>
  <c r="B33" i="36"/>
  <c r="F14" i="55"/>
  <c r="G14" i="55" s="1"/>
  <c r="E23" i="55"/>
  <c r="F23" i="55" s="1"/>
  <c r="G23" i="55" s="1"/>
  <c r="F15" i="55"/>
  <c r="G15" i="55" s="1"/>
  <c r="F20" i="55"/>
  <c r="G20" i="55" s="1"/>
  <c r="F16" i="55"/>
  <c r="G16" i="55" s="1"/>
  <c r="F8" i="55"/>
  <c r="G8" i="55" s="1"/>
  <c r="F9" i="55"/>
  <c r="G9" i="55" s="1"/>
  <c r="F6" i="55"/>
  <c r="G6" i="55" s="1"/>
  <c r="F12" i="55"/>
  <c r="G12" i="55" s="1"/>
  <c r="F13" i="55"/>
  <c r="G13" i="55" s="1"/>
  <c r="F19" i="55"/>
  <c r="G19" i="55" s="1"/>
  <c r="A33" i="36"/>
  <c r="B32" i="36"/>
  <c r="A32" i="36"/>
  <c r="J91" i="52"/>
  <c r="J90" i="52"/>
  <c r="J88" i="52"/>
  <c r="J89" i="52"/>
  <c r="J87" i="52"/>
  <c r="J46" i="52"/>
  <c r="J47" i="52"/>
  <c r="A50" i="1"/>
  <c r="A48" i="1"/>
  <c r="Q33" i="44"/>
  <c r="Q37" i="44"/>
  <c r="Q28" i="44"/>
  <c r="Q35" i="44"/>
  <c r="Q17" i="44"/>
  <c r="Q11" i="44"/>
  <c r="M16" i="44"/>
  <c r="M13" i="44"/>
  <c r="B8" i="36"/>
  <c r="B7" i="36"/>
  <c r="A8" i="36"/>
  <c r="A7" i="36"/>
  <c r="B5" i="36"/>
  <c r="A55" i="1"/>
  <c r="A45" i="1"/>
  <c r="M54" i="44"/>
  <c r="O54" i="44" s="1"/>
  <c r="O52" i="44"/>
  <c r="M50" i="44"/>
  <c r="O50" i="44" s="1"/>
  <c r="M45" i="44"/>
  <c r="O45" i="44" s="1"/>
  <c r="M43" i="44"/>
  <c r="O43" i="44" s="1"/>
  <c r="O41" i="44"/>
  <c r="O39" i="44"/>
  <c r="M37" i="44"/>
  <c r="O37" i="44" s="1"/>
  <c r="M35" i="44"/>
  <c r="O35" i="44" s="1"/>
  <c r="M33" i="44"/>
  <c r="O33" i="44" s="1"/>
  <c r="M28" i="44"/>
  <c r="O28" i="44" s="1"/>
  <c r="M26" i="44"/>
  <c r="M24" i="44"/>
  <c r="M25" i="44"/>
  <c r="M21" i="44"/>
  <c r="O21" i="44" s="1"/>
  <c r="M19" i="44"/>
  <c r="M18" i="44"/>
  <c r="M17" i="44"/>
  <c r="M15" i="44"/>
  <c r="M14" i="44"/>
  <c r="M12" i="44"/>
  <c r="M9" i="44"/>
  <c r="O9" i="44" s="1"/>
  <c r="R7" i="44"/>
  <c r="R6" i="44" s="1"/>
  <c r="D93" i="43"/>
  <c r="D89" i="43"/>
  <c r="P78" i="43"/>
  <c r="P67" i="43"/>
  <c r="P63" i="43"/>
  <c r="P60" i="43"/>
  <c r="P58" i="43"/>
  <c r="P57" i="43"/>
  <c r="P56" i="43"/>
  <c r="P53" i="43"/>
  <c r="P50" i="43"/>
  <c r="P49" i="43"/>
  <c r="P48" i="43"/>
  <c r="P47" i="43"/>
  <c r="P46" i="43"/>
  <c r="P43" i="43"/>
  <c r="P42" i="43"/>
  <c r="P41" i="43"/>
  <c r="P40" i="43"/>
  <c r="P39" i="43"/>
  <c r="P35" i="43"/>
  <c r="P30" i="43"/>
  <c r="P24" i="43"/>
  <c r="P23" i="43"/>
  <c r="P19" i="43"/>
  <c r="P18" i="43"/>
  <c r="P17" i="43"/>
  <c r="P16" i="43"/>
  <c r="P15" i="43"/>
  <c r="C1" i="43"/>
  <c r="D6" i="42"/>
  <c r="D12" i="42"/>
  <c r="D21" i="42"/>
  <c r="D25" i="42"/>
  <c r="D31" i="42"/>
  <c r="G31" i="41"/>
  <c r="G41" i="41" s="1"/>
  <c r="H59" i="39"/>
  <c r="G59" i="39"/>
  <c r="F59" i="39"/>
  <c r="E59" i="39"/>
  <c r="L24" i="39"/>
  <c r="M23" i="39"/>
  <c r="J24" i="39"/>
  <c r="M22" i="39"/>
  <c r="L13" i="39"/>
  <c r="K13" i="39"/>
  <c r="J13" i="39"/>
  <c r="M11" i="39"/>
  <c r="L7" i="39"/>
  <c r="K7" i="39"/>
  <c r="J7" i="39"/>
  <c r="M5" i="39"/>
  <c r="K18" i="38"/>
  <c r="K21" i="38" s="1"/>
  <c r="E17" i="38"/>
  <c r="E16" i="38"/>
  <c r="E15" i="38"/>
  <c r="K13" i="38"/>
  <c r="E12" i="38"/>
  <c r="E11" i="38"/>
  <c r="K24" i="39"/>
  <c r="G100" i="52"/>
  <c r="M12" i="39"/>
  <c r="G63" i="58" l="1"/>
  <c r="E18" i="38"/>
  <c r="F172" i="64"/>
  <c r="G172" i="64"/>
  <c r="H172" i="64"/>
  <c r="C76" i="1"/>
  <c r="E31" i="36"/>
  <c r="K96" i="64"/>
  <c r="K99" i="64"/>
  <c r="M13" i="39"/>
  <c r="O48" i="44"/>
  <c r="N29" i="58"/>
  <c r="N17" i="58"/>
  <c r="F61" i="58"/>
  <c r="F63" i="58" s="1"/>
  <c r="O31" i="44"/>
  <c r="O23" i="44"/>
  <c r="N46" i="58"/>
  <c r="G26" i="41"/>
  <c r="G40" i="41" s="1"/>
  <c r="E36" i="36"/>
  <c r="E43" i="36" s="1"/>
  <c r="C29" i="50"/>
  <c r="B29" i="50"/>
  <c r="CG52" i="37"/>
  <c r="CL52" i="37" s="1"/>
  <c r="CH16" i="37"/>
  <c r="H90" i="64"/>
  <c r="K90" i="64" s="1"/>
  <c r="J74" i="64"/>
  <c r="K74" i="64" s="1"/>
  <c r="L75" i="1"/>
  <c r="J44" i="64"/>
  <c r="K44" i="64" s="1"/>
  <c r="L69" i="1"/>
  <c r="K38" i="64"/>
  <c r="H71" i="64"/>
  <c r="K71" i="64" s="1"/>
  <c r="I81" i="64"/>
  <c r="K81" i="64" s="1"/>
  <c r="CG135" i="37"/>
  <c r="CL135" i="37" s="1"/>
  <c r="CF101" i="37"/>
  <c r="L47" i="1"/>
  <c r="I67" i="64"/>
  <c r="K67" i="64" s="1"/>
  <c r="CF52" i="37"/>
  <c r="CJ52" i="37" s="1"/>
  <c r="I47" i="64"/>
  <c r="K47" i="64" s="1"/>
  <c r="L46" i="1"/>
  <c r="CG9" i="37"/>
  <c r="CH83" i="37"/>
  <c r="CH10" i="37"/>
  <c r="CH136" i="37"/>
  <c r="CF135" i="37"/>
  <c r="CJ135" i="37" s="1"/>
  <c r="L50" i="1"/>
  <c r="CJ167" i="37"/>
  <c r="CG101" i="37"/>
  <c r="L52" i="1"/>
  <c r="S48" i="44"/>
  <c r="S31" i="44"/>
  <c r="CH53" i="37"/>
  <c r="L51" i="1"/>
  <c r="G53" i="64"/>
  <c r="K53" i="64" s="1"/>
  <c r="L45" i="1"/>
  <c r="J35" i="64"/>
  <c r="K35" i="64" s="1"/>
  <c r="L74" i="1"/>
  <c r="D5" i="42"/>
  <c r="G25" i="55"/>
  <c r="H24" i="55" s="1"/>
  <c r="E13" i="38"/>
  <c r="E21" i="38" s="1"/>
  <c r="I23" i="38" s="1"/>
  <c r="CH34" i="37"/>
  <c r="M6" i="39"/>
  <c r="M7" i="39" s="1"/>
  <c r="F25" i="55"/>
  <c r="S7" i="44"/>
  <c r="M24" i="39"/>
  <c r="P80" i="43"/>
  <c r="P82" i="43" s="1"/>
  <c r="O11" i="44"/>
  <c r="N9" i="58"/>
  <c r="CF9" i="37"/>
  <c r="CH152" i="37"/>
  <c r="CH111" i="37"/>
  <c r="CH101" i="37" s="1"/>
  <c r="CH96" i="37" s="1"/>
  <c r="O7" i="44" l="1"/>
  <c r="CG8" i="37"/>
  <c r="CL8" i="37" s="1"/>
  <c r="CL9" i="37"/>
  <c r="CF8" i="37"/>
  <c r="CJ8" i="37" s="1"/>
  <c r="CJ9" i="37"/>
  <c r="CF96" i="37"/>
  <c r="CJ96" i="37" s="1"/>
  <c r="CJ101" i="37"/>
  <c r="CG96" i="37"/>
  <c r="CL96" i="37" s="1"/>
  <c r="CL101" i="37"/>
  <c r="N5" i="58"/>
  <c r="J187" i="64"/>
  <c r="I187" i="64"/>
  <c r="K172" i="64"/>
  <c r="O6" i="44"/>
  <c r="F88" i="52"/>
  <c r="I47" i="52"/>
  <c r="J10" i="52"/>
  <c r="F78" i="52"/>
  <c r="C21" i="50"/>
  <c r="B21" i="50" s="1"/>
  <c r="F86" i="52"/>
  <c r="I45" i="52"/>
  <c r="F82" i="52"/>
  <c r="I51" i="52"/>
  <c r="F89" i="52"/>
  <c r="F70" i="52"/>
  <c r="F83" i="52"/>
  <c r="G28" i="52"/>
  <c r="G29" i="52" s="1"/>
  <c r="C14" i="50" s="1"/>
  <c r="B14" i="50" s="1"/>
  <c r="J15" i="52"/>
  <c r="I46" i="52"/>
  <c r="CF42" i="37"/>
  <c r="CH52" i="37"/>
  <c r="F77" i="52"/>
  <c r="N3" i="58"/>
  <c r="O5" i="58" s="1"/>
  <c r="CH135" i="37"/>
  <c r="CH9" i="37"/>
  <c r="F81" i="52"/>
  <c r="CF7" i="37" l="1"/>
  <c r="CJ7" i="37" s="1"/>
  <c r="CJ42" i="37"/>
  <c r="CG42" i="37"/>
  <c r="K187" i="64"/>
  <c r="H132" i="64"/>
  <c r="J9" i="52"/>
  <c r="J14" i="52"/>
  <c r="F91" i="52"/>
  <c r="G16" i="52"/>
  <c r="J13" i="52"/>
  <c r="I58" i="52"/>
  <c r="I60" i="52"/>
  <c r="G169" i="64"/>
  <c r="F92" i="52"/>
  <c r="E160" i="64"/>
  <c r="H160" i="64"/>
  <c r="J12" i="52"/>
  <c r="G36" i="52"/>
  <c r="F87" i="52"/>
  <c r="I56" i="52"/>
  <c r="F90" i="52"/>
  <c r="F160" i="64"/>
  <c r="F80" i="52"/>
  <c r="J17" i="52"/>
  <c r="E14" i="36"/>
  <c r="E9" i="36"/>
  <c r="F44" i="52"/>
  <c r="I61" i="52"/>
  <c r="E10" i="36"/>
  <c r="I59" i="52"/>
  <c r="G160" i="64"/>
  <c r="I52" i="52"/>
  <c r="F50" i="52" s="1"/>
  <c r="G35" i="52"/>
  <c r="G38" i="52"/>
  <c r="J18" i="52"/>
  <c r="J11" i="52"/>
  <c r="C75" i="1"/>
  <c r="E30" i="36"/>
  <c r="C47" i="1"/>
  <c r="F45" i="52"/>
  <c r="F84" i="52"/>
  <c r="E15" i="36"/>
  <c r="C46" i="1"/>
  <c r="C45" i="1"/>
  <c r="J19" i="52"/>
  <c r="C51" i="1"/>
  <c r="I57" i="52"/>
  <c r="F71" i="52"/>
  <c r="G37" i="52"/>
  <c r="G34" i="52"/>
  <c r="J20" i="52"/>
  <c r="CH42" i="37"/>
  <c r="E11" i="36"/>
  <c r="C48" i="1"/>
  <c r="F62" i="52"/>
  <c r="CH8" i="37"/>
  <c r="F79" i="52"/>
  <c r="I55" i="52"/>
  <c r="O24" i="58"/>
  <c r="O46" i="58"/>
  <c r="O29" i="58"/>
  <c r="CG7" i="37" l="1"/>
  <c r="CL7" i="37" s="1"/>
  <c r="CL42" i="37"/>
  <c r="I111" i="64"/>
  <c r="F55" i="52"/>
  <c r="J144" i="64"/>
  <c r="G11" i="52"/>
  <c r="I177" i="64"/>
  <c r="F129" i="64"/>
  <c r="H123" i="64"/>
  <c r="I117" i="64"/>
  <c r="I126" i="64"/>
  <c r="K160" i="64"/>
  <c r="E27" i="36"/>
  <c r="F111" i="64"/>
  <c r="H180" i="64"/>
  <c r="G17" i="52"/>
  <c r="J120" i="64"/>
  <c r="G129" i="64"/>
  <c r="E151" i="64"/>
  <c r="C52" i="1"/>
  <c r="B28" i="50"/>
  <c r="E35" i="36"/>
  <c r="G183" i="64"/>
  <c r="F144" i="64"/>
  <c r="E148" i="64"/>
  <c r="F169" i="64"/>
  <c r="H148" i="64"/>
  <c r="G148" i="64"/>
  <c r="H183" i="64"/>
  <c r="E26" i="36"/>
  <c r="I183" i="64"/>
  <c r="F180" i="64"/>
  <c r="J7" i="52"/>
  <c r="C49" i="1"/>
  <c r="H169" i="64"/>
  <c r="G180" i="64"/>
  <c r="E8" i="36"/>
  <c r="H129" i="64"/>
  <c r="F177" i="64"/>
  <c r="C64" i="1"/>
  <c r="E111" i="64"/>
  <c r="H117" i="64"/>
  <c r="E126" i="64"/>
  <c r="G117" i="64"/>
  <c r="I180" i="64"/>
  <c r="F57" i="52"/>
  <c r="E12" i="36"/>
  <c r="E166" i="64"/>
  <c r="F148" i="64"/>
  <c r="F117" i="64"/>
  <c r="G111" i="64"/>
  <c r="I129" i="64"/>
  <c r="J183" i="64"/>
  <c r="H120" i="64"/>
  <c r="G114" i="64"/>
  <c r="I120" i="64"/>
  <c r="J180" i="64"/>
  <c r="I114" i="64"/>
  <c r="E169" i="64"/>
  <c r="G120" i="64"/>
  <c r="H137" i="64"/>
  <c r="G137" i="64"/>
  <c r="F114" i="64"/>
  <c r="J111" i="64"/>
  <c r="F137" i="64"/>
  <c r="I137" i="64"/>
  <c r="C70" i="1"/>
  <c r="F93" i="52"/>
  <c r="E21" i="36"/>
  <c r="G39" i="52"/>
  <c r="C15" i="50" s="1"/>
  <c r="B15" i="50" s="1"/>
  <c r="E25" i="36"/>
  <c r="E29" i="36"/>
  <c r="C74" i="1"/>
  <c r="E33" i="36"/>
  <c r="C72" i="1"/>
  <c r="G19" i="52"/>
  <c r="E34" i="36"/>
  <c r="J8" i="52"/>
  <c r="C71" i="1"/>
  <c r="E23" i="36"/>
  <c r="C68" i="1"/>
  <c r="CH7" i="37"/>
  <c r="E13" i="36"/>
  <c r="C50" i="1"/>
  <c r="F72" i="52" l="1"/>
  <c r="C18" i="50" s="1"/>
  <c r="B18" i="50" s="1"/>
  <c r="G7" i="52"/>
  <c r="G22" i="52" s="1"/>
  <c r="C13" i="50" s="1"/>
  <c r="B13" i="50" s="1"/>
  <c r="J177" i="64"/>
  <c r="K117" i="64"/>
  <c r="E177" i="64"/>
  <c r="K129" i="64"/>
  <c r="K120" i="64"/>
  <c r="J151" i="64"/>
  <c r="H177" i="64"/>
  <c r="H114" i="64"/>
  <c r="K114" i="64" s="1"/>
  <c r="H111" i="64"/>
  <c r="K111" i="64" s="1"/>
  <c r="G132" i="64"/>
  <c r="K132" i="64" s="1"/>
  <c r="G177" i="64"/>
  <c r="F126" i="64"/>
  <c r="F157" i="64"/>
  <c r="F123" i="64"/>
  <c r="H144" i="64"/>
  <c r="G123" i="64"/>
  <c r="H126" i="64"/>
  <c r="H157" i="64"/>
  <c r="K180" i="64"/>
  <c r="J166" i="64"/>
  <c r="H154" i="64"/>
  <c r="I151" i="64"/>
  <c r="E32" i="36"/>
  <c r="E42" i="36" s="1"/>
  <c r="G144" i="64"/>
  <c r="E154" i="64"/>
  <c r="F154" i="64"/>
  <c r="C63" i="1"/>
  <c r="K169" i="64"/>
  <c r="H166" i="64"/>
  <c r="G157" i="64"/>
  <c r="I166" i="64"/>
  <c r="J126" i="64"/>
  <c r="G166" i="64"/>
  <c r="B26" i="50"/>
  <c r="G126" i="64"/>
  <c r="K183" i="64"/>
  <c r="G154" i="64"/>
  <c r="E157" i="64"/>
  <c r="F166" i="64"/>
  <c r="I144" i="64"/>
  <c r="E20" i="36"/>
  <c r="C69" i="1"/>
  <c r="E24" i="36"/>
  <c r="C59" i="1"/>
  <c r="E18" i="36"/>
  <c r="C28" i="50"/>
  <c r="E17" i="36"/>
  <c r="K148" i="64"/>
  <c r="E7" i="36"/>
  <c r="I190" i="64" l="1"/>
  <c r="J190" i="64"/>
  <c r="K177" i="64"/>
  <c r="F94" i="52"/>
  <c r="C108" i="52" s="1"/>
  <c r="C110" i="52" s="1"/>
  <c r="G151" i="64"/>
  <c r="F151" i="64"/>
  <c r="K166" i="64"/>
  <c r="K154" i="64"/>
  <c r="K123" i="64"/>
  <c r="G8" i="71"/>
  <c r="G9" i="71" s="1"/>
  <c r="K126" i="64"/>
  <c r="K157" i="64"/>
  <c r="E137" i="64"/>
  <c r="K137" i="64" s="1"/>
  <c r="E19" i="36"/>
  <c r="E22" i="36"/>
  <c r="F141" i="64"/>
  <c r="B27" i="50"/>
  <c r="B30" i="50" s="1"/>
  <c r="G141" i="64"/>
  <c r="H141" i="64"/>
  <c r="H151" i="64"/>
  <c r="K144" i="64"/>
  <c r="B22" i="50"/>
  <c r="C22" i="50"/>
  <c r="E6" i="36"/>
  <c r="C26" i="50"/>
  <c r="E16" i="36"/>
  <c r="C27" i="50"/>
  <c r="H190" i="64" l="1"/>
  <c r="G190" i="64"/>
  <c r="F190" i="64"/>
  <c r="K151" i="64"/>
  <c r="G36" i="71"/>
  <c r="D8" i="60"/>
  <c r="D41" i="60" s="1"/>
  <c r="D40" i="60" s="1"/>
  <c r="D46" i="60" s="1"/>
  <c r="E141" i="64"/>
  <c r="E190" i="64" s="1"/>
  <c r="E5" i="36"/>
  <c r="F28" i="36" s="1"/>
  <c r="C30" i="50"/>
  <c r="E41" i="36"/>
  <c r="E44" i="36" s="1"/>
  <c r="K141" i="64" l="1"/>
  <c r="K190" i="64" s="1"/>
  <c r="E8" i="61"/>
  <c r="C8" i="60"/>
  <c r="C41" i="60" s="1"/>
  <c r="C40" i="60" s="1"/>
  <c r="C46" i="60" s="1"/>
  <c r="C8" i="71"/>
  <c r="E8" i="60"/>
  <c r="E41" i="60" s="1"/>
  <c r="E40" i="60" s="1"/>
  <c r="E46" i="60" s="1"/>
  <c r="F8" i="71"/>
  <c r="C8" i="61"/>
  <c r="C12" i="61" s="1"/>
  <c r="C13" i="61" s="1"/>
  <c r="F34" i="36"/>
  <c r="F31" i="36"/>
  <c r="F30" i="36"/>
  <c r="F18" i="36"/>
  <c r="F33" i="36"/>
  <c r="F12" i="36"/>
  <c r="F10" i="36"/>
  <c r="F29" i="36"/>
  <c r="F11" i="36"/>
  <c r="F16" i="36"/>
  <c r="F13" i="36"/>
  <c r="F19" i="36"/>
  <c r="F7" i="36"/>
  <c r="F20" i="36"/>
  <c r="F26" i="36"/>
  <c r="F6" i="36"/>
  <c r="F32" i="36"/>
  <c r="F24" i="36"/>
  <c r="F25" i="36"/>
  <c r="F8" i="36"/>
  <c r="F36" i="36"/>
  <c r="F15" i="36"/>
  <c r="F9" i="36"/>
  <c r="F17" i="36"/>
  <c r="F23" i="36"/>
  <c r="F22" i="36"/>
  <c r="F21" i="36"/>
  <c r="F27" i="36"/>
  <c r="F35" i="36"/>
  <c r="F14" i="36"/>
  <c r="C9" i="61" l="1"/>
  <c r="E12" i="61"/>
  <c r="C36" i="71"/>
  <c r="C38" i="71" s="1"/>
  <c r="C9" i="71"/>
  <c r="F8" i="60"/>
  <c r="F41" i="60" s="1"/>
  <c r="F40" i="60" s="1"/>
  <c r="F46" i="60" s="1"/>
  <c r="E8" i="71"/>
  <c r="F8" i="61"/>
  <c r="F36" i="71"/>
  <c r="F38" i="71" s="1"/>
  <c r="F9" i="71"/>
  <c r="D8" i="71"/>
  <c r="D8" i="61"/>
  <c r="F5" i="36"/>
  <c r="D12" i="61" l="1"/>
  <c r="D13" i="61" s="1"/>
  <c r="E13" i="61" s="1"/>
  <c r="D9" i="61"/>
  <c r="E9" i="61" s="1"/>
  <c r="F9" i="61" s="1"/>
  <c r="F12" i="61"/>
  <c r="G8" i="61"/>
  <c r="G8" i="60"/>
  <c r="G41" i="60" s="1"/>
  <c r="D36" i="71"/>
  <c r="D38" i="71" s="1"/>
  <c r="D9" i="71"/>
  <c r="E36" i="71"/>
  <c r="E38" i="71" s="1"/>
  <c r="E9" i="71"/>
  <c r="B8" i="71"/>
  <c r="G9" i="61" l="1"/>
  <c r="F13" i="61"/>
  <c r="G12" i="61"/>
  <c r="G40" i="60"/>
  <c r="G46" i="60" s="1"/>
  <c r="H41" i="60" s="1"/>
  <c r="B36" i="71"/>
  <c r="H8" i="71"/>
  <c r="H9" i="71" s="1"/>
  <c r="B9" i="71"/>
  <c r="H8" i="60"/>
  <c r="H10" i="60" s="1"/>
  <c r="G13" i="61" l="1"/>
  <c r="H45" i="60"/>
  <c r="H44" i="60"/>
  <c r="B47" i="60"/>
  <c r="H42" i="60"/>
  <c r="H40" i="60" s="1"/>
  <c r="D47" i="60"/>
  <c r="E47" i="60"/>
  <c r="C47" i="60"/>
  <c r="F47" i="60"/>
  <c r="B10" i="71"/>
  <c r="I8" i="71"/>
  <c r="I9" i="71" s="1"/>
  <c r="D10" i="71"/>
  <c r="D15" i="71" s="1"/>
  <c r="F10" i="71"/>
  <c r="F15" i="71" s="1"/>
  <c r="G10" i="71"/>
  <c r="G15" i="71" s="1"/>
  <c r="C10" i="71"/>
  <c r="C15" i="71" s="1"/>
  <c r="E10" i="71"/>
  <c r="E15" i="71" s="1"/>
  <c r="H36" i="71"/>
  <c r="B38" i="71"/>
  <c r="H30" i="71"/>
  <c r="H43" i="60" l="1"/>
  <c r="H46" i="60" s="1"/>
  <c r="G47" i="60"/>
  <c r="H10" i="71"/>
  <c r="B15" i="71"/>
  <c r="H15" i="71" s="1"/>
  <c r="H38" i="71"/>
  <c r="I36" i="71" l="1"/>
  <c r="E39" i="71"/>
  <c r="G39" i="71"/>
  <c r="D39" i="71"/>
  <c r="F39" i="71"/>
  <c r="C39" i="71"/>
  <c r="I37" i="71"/>
  <c r="B39" i="71"/>
  <c r="I38" i="71" l="1"/>
  <c r="H39" i="71"/>
</calcChain>
</file>

<file path=xl/comments1.xml><?xml version="1.0" encoding="utf-8"?>
<comments xmlns="http://schemas.openxmlformats.org/spreadsheetml/2006/main">
  <authors>
    <author>Cristina Mongelós</author>
  </authors>
  <commentList>
    <comment ref="A26" authorId="0" shapeId="0">
      <text>
        <r>
          <rPr>
            <sz val="9"/>
            <color indexed="81"/>
            <rFont val="Tahoma"/>
            <family val="2"/>
          </rPr>
          <t>Una vez se levante esta información para los otros parques se actualizará este indicador.</t>
        </r>
        <r>
          <rPr>
            <b/>
            <sz val="9"/>
            <color indexed="81"/>
            <rFont val="Tahoma"/>
            <family val="2"/>
          </rPr>
          <t xml:space="preserve"> </t>
        </r>
      </text>
    </comment>
  </commentList>
</comments>
</file>

<file path=xl/comments2.xml><?xml version="1.0" encoding="utf-8"?>
<comments xmlns="http://schemas.openxmlformats.org/spreadsheetml/2006/main">
  <authors>
    <author>User</author>
    <author>Graciela von Bargen</author>
    <author>Cristina Mongelós</author>
  </authors>
  <commentList>
    <comment ref="T5" authorId="0" shapeId="0">
      <text>
        <r>
          <rPr>
            <sz val="9"/>
            <color indexed="81"/>
            <rFont val="Tahoma"/>
            <family val="2"/>
          </rPr>
          <t>Políticas BID
Obras, Bienes o Servcios de No Consultoría: LPI, LPN, CP o CD
Firmas Consultoras:
SBCC, SBC, SBMC, SBPF, SD
Consultor Individual: 
Nacional: CCIN
Internacional: CCII</t>
        </r>
      </text>
    </comment>
    <comment ref="AM45" authorId="1" shapeId="0">
      <text>
        <r>
          <rPr>
            <b/>
            <sz val="9"/>
            <color indexed="81"/>
            <rFont val="Tahoma"/>
            <family val="2"/>
          </rPr>
          <t>Antes 10% 20,000</t>
        </r>
      </text>
    </comment>
    <comment ref="BH45" authorId="1" shapeId="0">
      <text>
        <r>
          <rPr>
            <b/>
            <sz val="9"/>
            <color indexed="81"/>
            <rFont val="Tahoma"/>
            <family val="2"/>
          </rPr>
          <t>Antes 10% 20,000</t>
        </r>
      </text>
    </comment>
    <comment ref="BP45" authorId="1" shapeId="0">
      <text>
        <r>
          <rPr>
            <b/>
            <sz val="9"/>
            <color indexed="81"/>
            <rFont val="Tahoma"/>
            <family val="2"/>
          </rPr>
          <t>Antes 10% 20,000</t>
        </r>
      </text>
    </comment>
    <comment ref="BX45" authorId="1" shapeId="0">
      <text>
        <r>
          <rPr>
            <b/>
            <sz val="9"/>
            <color indexed="81"/>
            <rFont val="Tahoma"/>
            <family val="2"/>
          </rPr>
          <t>Antes 10% 20,000</t>
        </r>
      </text>
    </comment>
    <comment ref="AM46" authorId="1" shapeId="0">
      <text>
        <r>
          <rPr>
            <b/>
            <sz val="9"/>
            <color indexed="81"/>
            <rFont val="Tahoma"/>
            <family val="2"/>
          </rPr>
          <t>Antes 10% 15,000</t>
        </r>
      </text>
    </comment>
    <comment ref="BH46" authorId="1" shapeId="0">
      <text>
        <r>
          <rPr>
            <b/>
            <sz val="9"/>
            <color indexed="81"/>
            <rFont val="Tahoma"/>
            <family val="2"/>
          </rPr>
          <t>Antes 10% 15,000</t>
        </r>
      </text>
    </comment>
    <comment ref="BP46" authorId="1" shapeId="0">
      <text>
        <r>
          <rPr>
            <b/>
            <sz val="9"/>
            <color indexed="81"/>
            <rFont val="Tahoma"/>
            <family val="2"/>
          </rPr>
          <t>Antes 10% 15,000</t>
        </r>
      </text>
    </comment>
    <comment ref="BX46" authorId="1" shapeId="0">
      <text>
        <r>
          <rPr>
            <b/>
            <sz val="9"/>
            <color indexed="81"/>
            <rFont val="Tahoma"/>
            <family val="2"/>
          </rPr>
          <t>Antes 10% 15,000</t>
        </r>
      </text>
    </comment>
    <comment ref="BH100" authorId="1" shapeId="0">
      <text>
        <r>
          <rPr>
            <b/>
            <sz val="9"/>
            <color indexed="81"/>
            <rFont val="Tahoma"/>
            <family val="2"/>
          </rPr>
          <t>Se previó USD 100,000</t>
        </r>
      </text>
    </comment>
    <comment ref="BP100" authorId="1" shapeId="0">
      <text>
        <r>
          <rPr>
            <b/>
            <sz val="9"/>
            <color indexed="81"/>
            <rFont val="Tahoma"/>
            <family val="2"/>
          </rPr>
          <t>Se previó USD 100,000</t>
        </r>
      </text>
    </comment>
    <comment ref="BX100" authorId="1" shapeId="0">
      <text>
        <r>
          <rPr>
            <b/>
            <sz val="9"/>
            <color indexed="81"/>
            <rFont val="Tahoma"/>
            <family val="2"/>
          </rPr>
          <t>Se previó USD 100,000</t>
        </r>
      </text>
    </comment>
    <comment ref="BH104" authorId="1" shapeId="0">
      <text>
        <r>
          <rPr>
            <b/>
            <sz val="9"/>
            <color indexed="81"/>
            <rFont val="Tahoma"/>
            <family val="2"/>
          </rPr>
          <t>Previsto 32%</t>
        </r>
      </text>
    </comment>
    <comment ref="BP104" authorId="1" shapeId="0">
      <text>
        <r>
          <rPr>
            <b/>
            <sz val="9"/>
            <color indexed="81"/>
            <rFont val="Tahoma"/>
            <family val="2"/>
          </rPr>
          <t>Previsto 32%</t>
        </r>
      </text>
    </comment>
    <comment ref="BX104" authorId="1" shapeId="0">
      <text>
        <r>
          <rPr>
            <b/>
            <sz val="9"/>
            <color indexed="81"/>
            <rFont val="Tahoma"/>
            <family val="2"/>
          </rPr>
          <t>Previsto 32%</t>
        </r>
      </text>
    </comment>
    <comment ref="B105" authorId="2" shapeId="0">
      <text>
        <r>
          <rPr>
            <sz val="9"/>
            <color indexed="81"/>
            <rFont val="Tahoma"/>
            <family val="2"/>
          </rPr>
          <t>Incluye: accesos, baños, cercas, cafeterías, barandales, señalización.</t>
        </r>
      </text>
    </comment>
    <comment ref="BH107" authorId="1" shapeId="0">
      <text>
        <r>
          <rPr>
            <b/>
            <sz val="9"/>
            <color indexed="81"/>
            <rFont val="Tahoma"/>
            <family val="2"/>
          </rPr>
          <t>Previsto 32%</t>
        </r>
      </text>
    </comment>
    <comment ref="BP107" authorId="1" shapeId="0">
      <text>
        <r>
          <rPr>
            <b/>
            <sz val="9"/>
            <color indexed="81"/>
            <rFont val="Tahoma"/>
            <family val="2"/>
          </rPr>
          <t>Previsto 32%</t>
        </r>
      </text>
    </comment>
    <comment ref="BX107" authorId="1" shapeId="0">
      <text>
        <r>
          <rPr>
            <b/>
            <sz val="9"/>
            <color indexed="81"/>
            <rFont val="Tahoma"/>
            <family val="2"/>
          </rPr>
          <t>Previsto 32%</t>
        </r>
      </text>
    </comment>
    <comment ref="BH109" authorId="1" shapeId="0">
      <text>
        <r>
          <rPr>
            <b/>
            <sz val="9"/>
            <color indexed="81"/>
            <rFont val="Tahoma"/>
            <family val="2"/>
          </rPr>
          <t>Previsto 36%</t>
        </r>
      </text>
    </comment>
    <comment ref="BP109" authorId="1" shapeId="0">
      <text>
        <r>
          <rPr>
            <b/>
            <sz val="9"/>
            <color indexed="81"/>
            <rFont val="Tahoma"/>
            <family val="2"/>
          </rPr>
          <t>Previsto 36%</t>
        </r>
      </text>
    </comment>
    <comment ref="BX109" authorId="1" shapeId="0">
      <text>
        <r>
          <rPr>
            <b/>
            <sz val="9"/>
            <color indexed="81"/>
            <rFont val="Tahoma"/>
            <family val="2"/>
          </rPr>
          <t>Previsto 36%</t>
        </r>
      </text>
    </comment>
    <comment ref="B110" authorId="2" shapeId="0">
      <text>
        <r>
          <rPr>
            <sz val="9"/>
            <color indexed="81"/>
            <rFont val="Tahoma"/>
            <family val="2"/>
          </rPr>
          <t>Incluye: accesos, baños, cercas, cafeterías, barandales, señalización.</t>
        </r>
      </text>
    </comment>
    <comment ref="BH117" authorId="1" shapeId="0">
      <text>
        <r>
          <rPr>
            <b/>
            <sz val="9"/>
            <color indexed="81"/>
            <rFont val="Tahoma"/>
            <family val="2"/>
          </rPr>
          <t>Previsto 20%</t>
        </r>
      </text>
    </comment>
    <comment ref="BP117" authorId="1" shapeId="0">
      <text>
        <r>
          <rPr>
            <b/>
            <sz val="9"/>
            <color indexed="81"/>
            <rFont val="Tahoma"/>
            <family val="2"/>
          </rPr>
          <t>Previsto 20%</t>
        </r>
      </text>
    </comment>
    <comment ref="BX117" authorId="1" shapeId="0">
      <text>
        <r>
          <rPr>
            <b/>
            <sz val="9"/>
            <color indexed="81"/>
            <rFont val="Tahoma"/>
            <family val="2"/>
          </rPr>
          <t>Previsto 20%</t>
        </r>
      </text>
    </comment>
    <comment ref="BH118" authorId="1" shapeId="0">
      <text>
        <r>
          <rPr>
            <b/>
            <sz val="9"/>
            <color indexed="81"/>
            <rFont val="Tahoma"/>
            <family val="2"/>
          </rPr>
          <t>Previsto 20%</t>
        </r>
      </text>
    </comment>
    <comment ref="BP118" authorId="1" shapeId="0">
      <text>
        <r>
          <rPr>
            <b/>
            <sz val="9"/>
            <color indexed="81"/>
            <rFont val="Tahoma"/>
            <family val="2"/>
          </rPr>
          <t>Previsto 20%</t>
        </r>
      </text>
    </comment>
    <comment ref="BX118" authorId="1" shapeId="0">
      <text>
        <r>
          <rPr>
            <b/>
            <sz val="9"/>
            <color indexed="81"/>
            <rFont val="Tahoma"/>
            <family val="2"/>
          </rPr>
          <t>Previsto 20%</t>
        </r>
      </text>
    </comment>
    <comment ref="BH120" authorId="1" shapeId="0">
      <text>
        <r>
          <rPr>
            <b/>
            <sz val="9"/>
            <color indexed="81"/>
            <rFont val="Tahoma"/>
            <family val="2"/>
          </rPr>
          <t>Previsto 20%</t>
        </r>
      </text>
    </comment>
    <comment ref="BP120" authorId="1" shapeId="0">
      <text>
        <r>
          <rPr>
            <b/>
            <sz val="9"/>
            <color indexed="81"/>
            <rFont val="Tahoma"/>
            <family val="2"/>
          </rPr>
          <t>Previsto 20%</t>
        </r>
      </text>
    </comment>
    <comment ref="BX120" authorId="1" shapeId="0">
      <text>
        <r>
          <rPr>
            <b/>
            <sz val="9"/>
            <color indexed="81"/>
            <rFont val="Tahoma"/>
            <family val="2"/>
          </rPr>
          <t>Previsto 20%</t>
        </r>
      </text>
    </comment>
    <comment ref="BH121" authorId="1" shapeId="0">
      <text>
        <r>
          <rPr>
            <b/>
            <sz val="9"/>
            <color indexed="81"/>
            <rFont val="Tahoma"/>
            <family val="2"/>
          </rPr>
          <t>Previsto 20%</t>
        </r>
      </text>
    </comment>
    <comment ref="BP121" authorId="1" shapeId="0">
      <text>
        <r>
          <rPr>
            <b/>
            <sz val="9"/>
            <color indexed="81"/>
            <rFont val="Tahoma"/>
            <family val="2"/>
          </rPr>
          <t>Previsto 20%</t>
        </r>
      </text>
    </comment>
    <comment ref="BX121" authorId="1" shapeId="0">
      <text>
        <r>
          <rPr>
            <b/>
            <sz val="9"/>
            <color indexed="81"/>
            <rFont val="Tahoma"/>
            <family val="2"/>
          </rPr>
          <t>Previsto 20%</t>
        </r>
      </text>
    </comment>
    <comment ref="BH124" authorId="1" shapeId="0">
      <text>
        <r>
          <rPr>
            <b/>
            <sz val="9"/>
            <color indexed="81"/>
            <rFont val="Tahoma"/>
            <family val="2"/>
          </rPr>
          <t>Previsto 20%</t>
        </r>
      </text>
    </comment>
    <comment ref="BP124" authorId="1" shapeId="0">
      <text>
        <r>
          <rPr>
            <b/>
            <sz val="9"/>
            <color indexed="81"/>
            <rFont val="Tahoma"/>
            <family val="2"/>
          </rPr>
          <t>Previsto 20%</t>
        </r>
      </text>
    </comment>
    <comment ref="BX124" authorId="1" shapeId="0">
      <text>
        <r>
          <rPr>
            <b/>
            <sz val="9"/>
            <color indexed="81"/>
            <rFont val="Tahoma"/>
            <family val="2"/>
          </rPr>
          <t>Previsto 20%</t>
        </r>
      </text>
    </comment>
    <comment ref="BH125" authorId="1" shapeId="0">
      <text>
        <r>
          <rPr>
            <b/>
            <sz val="9"/>
            <color indexed="81"/>
            <rFont val="Tahoma"/>
            <family val="2"/>
          </rPr>
          <t>Previsto 20%</t>
        </r>
      </text>
    </comment>
    <comment ref="BP125" authorId="1" shapeId="0">
      <text>
        <r>
          <rPr>
            <b/>
            <sz val="9"/>
            <color indexed="81"/>
            <rFont val="Tahoma"/>
            <family val="2"/>
          </rPr>
          <t>Previsto 20%</t>
        </r>
      </text>
    </comment>
    <comment ref="BX125" authorId="1" shapeId="0">
      <text>
        <r>
          <rPr>
            <b/>
            <sz val="9"/>
            <color indexed="81"/>
            <rFont val="Tahoma"/>
            <family val="2"/>
          </rPr>
          <t>Previsto 20%</t>
        </r>
      </text>
    </comment>
    <comment ref="BH127" authorId="1" shapeId="0">
      <text>
        <r>
          <rPr>
            <b/>
            <sz val="9"/>
            <color indexed="81"/>
            <rFont val="Tahoma"/>
            <family val="2"/>
          </rPr>
          <t>Previsto 10%</t>
        </r>
      </text>
    </comment>
    <comment ref="BP127" authorId="1" shapeId="0">
      <text>
        <r>
          <rPr>
            <b/>
            <sz val="9"/>
            <color indexed="81"/>
            <rFont val="Tahoma"/>
            <family val="2"/>
          </rPr>
          <t>Previsto 10%</t>
        </r>
      </text>
    </comment>
    <comment ref="BX127" authorId="1" shapeId="0">
      <text>
        <r>
          <rPr>
            <b/>
            <sz val="9"/>
            <color indexed="81"/>
            <rFont val="Tahoma"/>
            <family val="2"/>
          </rPr>
          <t>Previsto 10%</t>
        </r>
      </text>
    </comment>
    <comment ref="BH129" authorId="1" shapeId="0">
      <text>
        <r>
          <rPr>
            <b/>
            <sz val="9"/>
            <color indexed="81"/>
            <rFont val="Tahoma"/>
            <family val="2"/>
          </rPr>
          <t>Previsto 20%</t>
        </r>
      </text>
    </comment>
    <comment ref="BP129" authorId="1" shapeId="0">
      <text>
        <r>
          <rPr>
            <b/>
            <sz val="9"/>
            <color indexed="81"/>
            <rFont val="Tahoma"/>
            <family val="2"/>
          </rPr>
          <t>Previsto 20%</t>
        </r>
      </text>
    </comment>
    <comment ref="BX129" authorId="1" shapeId="0">
      <text>
        <r>
          <rPr>
            <b/>
            <sz val="9"/>
            <color indexed="81"/>
            <rFont val="Tahoma"/>
            <family val="2"/>
          </rPr>
          <t>Previsto 20%</t>
        </r>
      </text>
    </comment>
    <comment ref="BH131" authorId="1" shapeId="0">
      <text>
        <r>
          <rPr>
            <b/>
            <sz val="9"/>
            <color indexed="81"/>
            <rFont val="Tahoma"/>
            <family val="2"/>
          </rPr>
          <t xml:space="preserve">Previsto 10%
</t>
        </r>
      </text>
    </comment>
    <comment ref="BP131" authorId="1" shapeId="0">
      <text>
        <r>
          <rPr>
            <b/>
            <sz val="9"/>
            <color indexed="81"/>
            <rFont val="Tahoma"/>
            <family val="2"/>
          </rPr>
          <t xml:space="preserve">Previsto 10%
</t>
        </r>
      </text>
    </comment>
    <comment ref="BX131" authorId="1" shapeId="0">
      <text>
        <r>
          <rPr>
            <b/>
            <sz val="9"/>
            <color indexed="81"/>
            <rFont val="Tahoma"/>
            <family val="2"/>
          </rPr>
          <t xml:space="preserve">Previsto 10%
</t>
        </r>
      </text>
    </comment>
    <comment ref="BH133" authorId="1" shapeId="0">
      <text>
        <r>
          <rPr>
            <b/>
            <sz val="9"/>
            <color indexed="81"/>
            <rFont val="Tahoma"/>
            <family val="2"/>
          </rPr>
          <t xml:space="preserve">Previsto 50%
</t>
        </r>
      </text>
    </comment>
    <comment ref="BP133" authorId="1" shapeId="0">
      <text>
        <r>
          <rPr>
            <b/>
            <sz val="9"/>
            <color indexed="81"/>
            <rFont val="Tahoma"/>
            <family val="2"/>
          </rPr>
          <t xml:space="preserve">Previsto 50%
</t>
        </r>
      </text>
    </comment>
    <comment ref="BX133" authorId="1" shapeId="0">
      <text>
        <r>
          <rPr>
            <b/>
            <sz val="9"/>
            <color indexed="81"/>
            <rFont val="Tahoma"/>
            <family val="2"/>
          </rPr>
          <t xml:space="preserve">Previsto 50%
</t>
        </r>
      </text>
    </comment>
    <comment ref="BH134" authorId="1" shapeId="0">
      <text>
        <r>
          <rPr>
            <b/>
            <sz val="9"/>
            <color indexed="81"/>
            <rFont val="Tahoma"/>
            <family val="2"/>
          </rPr>
          <t xml:space="preserve">Previsto 50%
</t>
        </r>
      </text>
    </comment>
    <comment ref="BP134" authorId="1" shapeId="0">
      <text>
        <r>
          <rPr>
            <b/>
            <sz val="9"/>
            <color indexed="81"/>
            <rFont val="Tahoma"/>
            <family val="2"/>
          </rPr>
          <t xml:space="preserve">Previsto 50%
</t>
        </r>
      </text>
    </comment>
    <comment ref="BX134" authorId="1" shapeId="0">
      <text>
        <r>
          <rPr>
            <b/>
            <sz val="9"/>
            <color indexed="81"/>
            <rFont val="Tahoma"/>
            <family val="2"/>
          </rPr>
          <t xml:space="preserve">Previsto 50%
</t>
        </r>
      </text>
    </comment>
  </commentList>
</comments>
</file>

<file path=xl/comments3.xml><?xml version="1.0" encoding="utf-8"?>
<comments xmlns="http://schemas.openxmlformats.org/spreadsheetml/2006/main">
  <authors>
    <author>User</author>
    <author>Cristina Mongelós</author>
    <author>Graciela von Bargen</author>
  </authors>
  <commentList>
    <comment ref="S2" authorId="0" shapeId="0">
      <text>
        <r>
          <rPr>
            <sz val="9"/>
            <color indexed="81"/>
            <rFont val="Tahoma"/>
            <family val="2"/>
          </rPr>
          <t>Políticas BID
Obras, Bienes o Servcios de No Consultoría: LPI, LPN, CP o CD
Firmas Consultoras:
SBCC, SBC, SBMC, SBPF, SD
Consultor Individual: 
Nacional: CCIN
Internacional: CCII</t>
        </r>
      </text>
    </comment>
    <comment ref="B97" authorId="1" shapeId="0">
      <text>
        <r>
          <rPr>
            <sz val="9"/>
            <color indexed="81"/>
            <rFont val="Tahoma"/>
            <family val="2"/>
          </rPr>
          <t>Incluye: accesos, baños, cercas, cafeterías, barandales, señalización.</t>
        </r>
      </text>
    </comment>
    <comment ref="B102" authorId="1" shapeId="0">
      <text>
        <r>
          <rPr>
            <sz val="9"/>
            <color indexed="81"/>
            <rFont val="Tahoma"/>
            <family val="2"/>
          </rPr>
          <t>Incluye: accesos, baños, cercas, cafeterías, barandales, señalización.</t>
        </r>
      </text>
    </comment>
    <comment ref="M126" authorId="2" shapeId="0">
      <text>
        <r>
          <rPr>
            <b/>
            <sz val="9"/>
            <color indexed="81"/>
            <rFont val="Tahoma"/>
            <family val="2"/>
          </rPr>
          <t>Graciela von Bargen:</t>
        </r>
        <r>
          <rPr>
            <sz val="9"/>
            <color indexed="81"/>
            <rFont val="Tahoma"/>
            <family val="2"/>
          </rPr>
          <t xml:space="preserve">
50% de ejecución 2019</t>
        </r>
      </text>
    </comment>
    <comment ref="N126" authorId="2" shapeId="0">
      <text>
        <r>
          <rPr>
            <b/>
            <sz val="9"/>
            <color indexed="81"/>
            <rFont val="Tahoma"/>
            <family val="2"/>
          </rPr>
          <t>Graciela von Bargen:</t>
        </r>
        <r>
          <rPr>
            <sz val="9"/>
            <color indexed="81"/>
            <rFont val="Tahoma"/>
            <family val="2"/>
          </rPr>
          <t xml:space="preserve">
50% de ejecución en 2020</t>
        </r>
      </text>
    </comment>
  </commentList>
</comments>
</file>

<file path=xl/comments4.xml><?xml version="1.0" encoding="utf-8"?>
<comments xmlns="http://schemas.openxmlformats.org/spreadsheetml/2006/main">
  <authors>
    <author/>
    <author>Silvia Singer</author>
  </authors>
  <commentList>
    <comment ref="F1" authorId="0" shapeId="0">
      <text>
        <r>
          <rPr>
            <b/>
            <sz val="9"/>
            <color rgb="FF000000"/>
            <rFont val="Calibri"/>
            <family val="2"/>
            <charset val="1"/>
          </rPr>
          <t xml:space="preserve">Silvia Singer:
</t>
        </r>
        <r>
          <rPr>
            <sz val="9"/>
            <color rgb="FF000000"/>
            <rFont val="Calibri"/>
            <family val="2"/>
            <charset val="1"/>
          </rPr>
          <t>Consultoría
Equipamiento
Obra</t>
        </r>
      </text>
    </comment>
    <comment ref="C17" authorId="0" shapeId="0">
      <text>
        <r>
          <rPr>
            <b/>
            <sz val="9"/>
            <color rgb="FF000000"/>
            <rFont val="Calibri"/>
            <family val="2"/>
            <charset val="1"/>
          </rPr>
          <t xml:space="preserve">Silvia Singer:
</t>
        </r>
        <r>
          <rPr>
            <sz val="9"/>
            <color rgb="FF000000"/>
            <rFont val="Calibri"/>
            <family val="2"/>
            <charset val="1"/>
          </rPr>
          <t>desagregar</t>
        </r>
      </text>
    </comment>
    <comment ref="I54" authorId="1" shapeId="0">
      <text>
        <r>
          <rPr>
            <b/>
            <sz val="9"/>
            <color indexed="81"/>
            <rFont val="Calibri"/>
            <family val="2"/>
          </rPr>
          <t>Silvia Singer:</t>
        </r>
        <r>
          <rPr>
            <sz val="9"/>
            <color indexed="81"/>
            <rFont val="Calibri"/>
            <family val="2"/>
          </rPr>
          <t xml:space="preserve">
Gerente de Arquitectura e Ingenieras Residente (Gerente de Mantenimiento)
</t>
        </r>
      </text>
    </comment>
  </commentList>
</comments>
</file>

<file path=xl/comments5.xml><?xml version="1.0" encoding="utf-8"?>
<comments xmlns="http://schemas.openxmlformats.org/spreadsheetml/2006/main">
  <authors>
    <author>Silvia Singer</author>
  </authors>
  <commentList>
    <comment ref="G4" authorId="0" shapeId="0">
      <text>
        <r>
          <rPr>
            <b/>
            <sz val="9"/>
            <color indexed="81"/>
            <rFont val="Calibri"/>
            <family val="2"/>
          </rPr>
          <t>Silvia Singer:</t>
        </r>
        <r>
          <rPr>
            <sz val="9"/>
            <color indexed="81"/>
            <rFont val="Calibri"/>
            <family val="2"/>
          </rPr>
          <t xml:space="preserve">
Consultoría
Equipamiento
Obra</t>
        </r>
      </text>
    </comment>
    <comment ref="C11" authorId="0" shapeId="0">
      <text>
        <r>
          <rPr>
            <b/>
            <sz val="9"/>
            <color indexed="81"/>
            <rFont val="Calibri"/>
            <family val="2"/>
          </rPr>
          <t>Silvia Singer:</t>
        </r>
        <r>
          <rPr>
            <sz val="9"/>
            <color indexed="81"/>
            <rFont val="Calibri"/>
            <family val="2"/>
          </rPr>
          <t xml:space="preserve">
desagregar</t>
        </r>
      </text>
    </comment>
  </commentList>
</comments>
</file>

<file path=xl/comments6.xml><?xml version="1.0" encoding="utf-8"?>
<comments xmlns="http://schemas.openxmlformats.org/spreadsheetml/2006/main">
  <authors>
    <author>Patrimonio Historico</author>
  </authors>
  <commentList>
    <comment ref="G31" authorId="0" shapeId="0">
      <text>
        <r>
          <rPr>
            <b/>
            <sz val="9"/>
            <color indexed="81"/>
            <rFont val="Tahoma"/>
            <family val="2"/>
          </rPr>
          <t>Patrimonio Historico:</t>
        </r>
        <r>
          <rPr>
            <sz val="9"/>
            <color indexed="81"/>
            <rFont val="Tahoma"/>
            <family val="2"/>
          </rPr>
          <t xml:space="preserve">
meter aquí la escuela taller </t>
        </r>
      </text>
    </comment>
  </commentList>
</comments>
</file>

<file path=xl/comments7.xml><?xml version="1.0" encoding="utf-8"?>
<comments xmlns="http://schemas.openxmlformats.org/spreadsheetml/2006/main">
  <authors>
    <author>Patrimonio Historico</author>
  </authors>
  <commentList>
    <comment ref="B7" authorId="0" shapeId="0">
      <text>
        <r>
          <rPr>
            <b/>
            <sz val="9"/>
            <color indexed="81"/>
            <rFont val="Tahoma"/>
            <family val="2"/>
          </rPr>
          <t>Patrimonio Historico:</t>
        </r>
        <r>
          <rPr>
            <sz val="9"/>
            <color indexed="81"/>
            <rFont val="Tahoma"/>
            <family val="2"/>
          </rPr>
          <t xml:space="preserve">
Se está haciendo la cuantificación de area por espacio</t>
        </r>
      </text>
    </comment>
  </commentList>
</comments>
</file>

<file path=xl/sharedStrings.xml><?xml version="1.0" encoding="utf-8"?>
<sst xmlns="http://schemas.openxmlformats.org/spreadsheetml/2006/main" count="5360" uniqueCount="1764">
  <si>
    <t>Índice de contenido</t>
  </si>
  <si>
    <t>Etiquetas</t>
  </si>
  <si>
    <t>Nombre de la Hoja</t>
  </si>
  <si>
    <t>Nombre del Informe</t>
  </si>
  <si>
    <t>Descripción complementaria</t>
  </si>
  <si>
    <t>Matriz de Resultados del Proyecto</t>
  </si>
  <si>
    <t>Programación de Desembolsos</t>
  </si>
  <si>
    <t>Curva S de uso de recursos</t>
  </si>
  <si>
    <t>Matriz de Ejecución</t>
  </si>
  <si>
    <t>Plan de Adquisiciones Global con fechas estimadas</t>
  </si>
  <si>
    <t>CÁLCULOS AUXILIARES Y NOTAS</t>
  </si>
  <si>
    <t>AAPP</t>
  </si>
  <si>
    <t>Áreas Protegidas</t>
  </si>
  <si>
    <t>BID</t>
  </si>
  <si>
    <t>Banco Interamericano de Desarrollo</t>
  </si>
  <si>
    <t>CC</t>
  </si>
  <si>
    <t>Cuadro de Costos</t>
  </si>
  <si>
    <t>CD</t>
  </si>
  <si>
    <t>Contratación Directa</t>
  </si>
  <si>
    <t>CGR</t>
  </si>
  <si>
    <t>Contraloría General de la República</t>
  </si>
  <si>
    <t>CI</t>
  </si>
  <si>
    <t>Carta de Invitación</t>
  </si>
  <si>
    <t>CP</t>
  </si>
  <si>
    <t>Comparación de Precios</t>
  </si>
  <si>
    <t>DDL</t>
  </si>
  <si>
    <t>Documentos de Licitación</t>
  </si>
  <si>
    <t>EDT</t>
  </si>
  <si>
    <t>Estructura Desglosada del Trabajo</t>
  </si>
  <si>
    <t>EE</t>
  </si>
  <si>
    <t>Esquema de Ejecución</t>
  </si>
  <si>
    <t>EETT</t>
  </si>
  <si>
    <t>Especificaciones Técnicas</t>
  </si>
  <si>
    <t>EG</t>
  </si>
  <si>
    <t>Ente Gerenciador</t>
  </si>
  <si>
    <t>EI</t>
  </si>
  <si>
    <t>Expresiones de Interés</t>
  </si>
  <si>
    <t>FA</t>
  </si>
  <si>
    <t>Firma Adjudicada</t>
  </si>
  <si>
    <t>GRP</t>
  </si>
  <si>
    <t>Gestión de Riesgos del Proyecto</t>
  </si>
  <si>
    <t>INAC</t>
  </si>
  <si>
    <t>Instituto Nacional de Cultura</t>
  </si>
  <si>
    <t>LB</t>
  </si>
  <si>
    <t>Línea de Base</t>
  </si>
  <si>
    <t>LC</t>
  </si>
  <si>
    <t>Lista Corta</t>
  </si>
  <si>
    <t>LPI</t>
  </si>
  <si>
    <t>Licitación Pública Internacional</t>
  </si>
  <si>
    <t>MARTA</t>
  </si>
  <si>
    <t>Museo Antropológico Reina Torres de Araúz</t>
  </si>
  <si>
    <t>MdR</t>
  </si>
  <si>
    <t>Matriz de Resultados</t>
  </si>
  <si>
    <t>ME</t>
  </si>
  <si>
    <t>MEF</t>
  </si>
  <si>
    <t>Ministerio de Economía y Finanzas</t>
  </si>
  <si>
    <t>MiAmbiente</t>
  </si>
  <si>
    <t>Ministerio de Ambiente</t>
  </si>
  <si>
    <t>MP</t>
  </si>
  <si>
    <t>Matriz de Planificación</t>
  </si>
  <si>
    <t>NO</t>
  </si>
  <si>
    <t>No Objeción</t>
  </si>
  <si>
    <t>PA</t>
  </si>
  <si>
    <t>Plan de Adquisiciones</t>
  </si>
  <si>
    <t>PD</t>
  </si>
  <si>
    <t>PE</t>
  </si>
  <si>
    <t>Propuesta Económica</t>
  </si>
  <si>
    <t>PFM</t>
  </si>
  <si>
    <t>Plan Financiero Multianual</t>
  </si>
  <si>
    <t>PGE</t>
  </si>
  <si>
    <t>Presupuesto General del Estado</t>
  </si>
  <si>
    <t>PMR</t>
  </si>
  <si>
    <t>Progress Monitoring Report o Informe de Monitoreo del Progreso</t>
  </si>
  <si>
    <t>PN</t>
  </si>
  <si>
    <t>Parque Nacional</t>
  </si>
  <si>
    <t>POA</t>
  </si>
  <si>
    <t>Plan Operativo Anual</t>
  </si>
  <si>
    <t>POD</t>
  </si>
  <si>
    <t>Programa de Desarrollo de la Operación</t>
  </si>
  <si>
    <t>PPSL</t>
  </si>
  <si>
    <t>Fortificaciones de Portobelo y San Lorenzo</t>
  </si>
  <si>
    <t>PT</t>
  </si>
  <si>
    <t>Propuesta Técnica</t>
  </si>
  <si>
    <t>SBCC</t>
  </si>
  <si>
    <t>Selección Basada en Calidad y Costo</t>
  </si>
  <si>
    <t>SCP</t>
  </si>
  <si>
    <t>Solicitud de Cotización de Precios</t>
  </si>
  <si>
    <t>SEPA</t>
  </si>
  <si>
    <t>Sistema de Ejecución de Planes de Adquisiciones</t>
  </si>
  <si>
    <t>SP</t>
  </si>
  <si>
    <t>Solicitud de Propuesta</t>
  </si>
  <si>
    <t>TDR</t>
  </si>
  <si>
    <t>Términos de Referencia</t>
  </si>
  <si>
    <t>TNP</t>
  </si>
  <si>
    <t>Teatro Nacional de Panamá</t>
  </si>
  <si>
    <t>UCE</t>
  </si>
  <si>
    <t>Unidades Coordinadoras de Ejecución</t>
  </si>
  <si>
    <t>UNESCO</t>
  </si>
  <si>
    <t>Organización de las Naciones Unidas para la Educación, la Ciencia y la Cultura</t>
  </si>
  <si>
    <t>Año 1</t>
  </si>
  <si>
    <t>Año 2</t>
  </si>
  <si>
    <t>Año 3</t>
  </si>
  <si>
    <t>Año 4</t>
  </si>
  <si>
    <t>Año 5</t>
  </si>
  <si>
    <t>TOTAL</t>
  </si>
  <si>
    <t>Gestión de Alcance</t>
  </si>
  <si>
    <t>Gestión de Resultados - Gestión de Tiempo</t>
  </si>
  <si>
    <t>Gestión de Aquisiciones</t>
  </si>
  <si>
    <t>Gestión de Costos</t>
  </si>
  <si>
    <t>Gestión de Financiamiento USD</t>
  </si>
  <si>
    <t>Total</t>
  </si>
  <si>
    <t>Metodo de Adquisición</t>
  </si>
  <si>
    <t>Política de Adquisición</t>
  </si>
  <si>
    <t>Tipo de adquisición</t>
  </si>
  <si>
    <t>N° de proceso PA</t>
  </si>
  <si>
    <t>Observaciones</t>
  </si>
  <si>
    <t>Unidad de medida</t>
  </si>
  <si>
    <t>Cant 1</t>
  </si>
  <si>
    <t>Cant 2</t>
  </si>
  <si>
    <t>Cant 3</t>
  </si>
  <si>
    <t>Cant 4</t>
  </si>
  <si>
    <t>Total USD</t>
  </si>
  <si>
    <t>Contrapartida Local</t>
  </si>
  <si>
    <t>1</t>
  </si>
  <si>
    <t>Servicios de Auditoría Externa</t>
  </si>
  <si>
    <t>Producto</t>
  </si>
  <si>
    <t>LPN</t>
  </si>
  <si>
    <t>CCIN</t>
  </si>
  <si>
    <t>Nombre Organismo Prestatario</t>
  </si>
  <si>
    <t>Nombre Organismo Sub-Ejecutor (si aplica)</t>
  </si>
  <si>
    <t>Iniciales Organismo Sub-ejecutor</t>
  </si>
  <si>
    <r>
      <rPr>
        <b/>
        <sz val="10"/>
        <color indexed="10"/>
        <rFont val="Calibri"/>
        <family val="2"/>
      </rPr>
      <t xml:space="preserve">NOTA: </t>
    </r>
    <r>
      <rPr>
        <sz val="10"/>
        <rFont val="Calibri"/>
        <family val="2"/>
      </rPr>
      <t xml:space="preserve">
</t>
    </r>
    <r>
      <rPr>
        <b/>
        <sz val="10"/>
        <rFont val="Calibri"/>
        <family val="2"/>
      </rPr>
      <t>1.</t>
    </r>
    <r>
      <rPr>
        <sz val="10"/>
        <rFont val="Calibri"/>
        <family val="2"/>
      </rPr>
      <t xml:space="preserve"> Solo puede existir un Organismo Coordinador que "coordina" y hace envio del Plan de Adquisiciones al Banco
</t>
    </r>
    <r>
      <rPr>
        <b/>
        <sz val="10"/>
        <rFont val="Calibri"/>
        <family val="2"/>
      </rPr>
      <t>2.</t>
    </r>
    <r>
      <rPr>
        <sz val="10"/>
        <rFont val="Calibri"/>
        <family val="2"/>
      </rPr>
      <t xml:space="preserve"> Para Cada Organismo Sub-ejecutor hay que cargar una ficha # 2 por separado ingresando los procesos que les corresponde</t>
    </r>
  </si>
  <si>
    <t>COMPONENTES? (SI / NO)</t>
  </si>
  <si>
    <t>Componente 1</t>
  </si>
  <si>
    <r>
      <rPr>
        <b/>
        <sz val="10"/>
        <color indexed="10"/>
        <rFont val="Calibri"/>
        <family val="2"/>
      </rPr>
      <t>NOTA:</t>
    </r>
    <r>
      <rPr>
        <sz val="10"/>
        <rFont val="Calibri"/>
        <family val="2"/>
      </rPr>
      <t xml:space="preserve">
Hacer nombramiento de los componentes que figuran en el acuerdo de prestamo; solo utilizar los componentes principales y no los sub-componentes</t>
    </r>
  </si>
  <si>
    <t>INFORMACIÓN PARA CARGA INICIAL DEL PLAN DE ADQUISICIONES 
EN CURSO Y/O ULTIMO PRESENTADO</t>
  </si>
  <si>
    <t>1. Cobertura del Plan de Adquisiciones</t>
  </si>
  <si>
    <t>Dato</t>
  </si>
  <si>
    <t>Desde</t>
  </si>
  <si>
    <t>Hasta</t>
  </si>
  <si>
    <t>Cobertura del Plan de Adquisiciones:</t>
  </si>
  <si>
    <t>2. Versión del Plan de Adquisiciones</t>
  </si>
  <si>
    <t>Versión ( 1-xxxx -Incluir Año-) :</t>
  </si>
  <si>
    <t>3. Tipos de Gasto</t>
  </si>
  <si>
    <t>Categoría de Adquisición</t>
  </si>
  <si>
    <t>Monto Financiado por el Banco</t>
  </si>
  <si>
    <t>Monto Total Proyecto (Incluyendo Contraparte)</t>
  </si>
  <si>
    <t>Obras</t>
  </si>
  <si>
    <t>Bienes</t>
  </si>
  <si>
    <t>Servicios de No Consultoría</t>
  </si>
  <si>
    <t>Capacitación</t>
  </si>
  <si>
    <t>Gastos Operativos</t>
  </si>
  <si>
    <t>Consultoría (firmas + individuos)</t>
  </si>
  <si>
    <t>Transferencias</t>
  </si>
  <si>
    <t>Subproyectos Comunitarios</t>
  </si>
  <si>
    <t>No asignados</t>
  </si>
  <si>
    <t>4. Componentes</t>
  </si>
  <si>
    <t>Componente de Inversión</t>
  </si>
  <si>
    <t>INFORMACIÓN PARA CARGA INICIAL DEL PLAN DE ADQUISICIONES (EN CURSO Y/O ULTIMO PRESENTADO)</t>
  </si>
  <si>
    <t>OBRAS</t>
  </si>
  <si>
    <t>Sistema Nacional</t>
  </si>
  <si>
    <t>Unidad Ejecutora:</t>
  </si>
  <si>
    <t>Actividad:</t>
  </si>
  <si>
    <t>Descripción adicional:</t>
  </si>
  <si>
    <t>Cantidad de Lotes :</t>
  </si>
  <si>
    <t>Número de Proceso:</t>
  </si>
  <si>
    <t xml:space="preserve">Monto Estimado </t>
  </si>
  <si>
    <t>Componente Asociado:</t>
  </si>
  <si>
    <r>
      <t xml:space="preserve">Método de Revisión </t>
    </r>
    <r>
      <rPr>
        <i/>
        <sz val="10"/>
        <color indexed="9"/>
        <rFont val="Calibri"/>
        <family val="2"/>
      </rPr>
      <t>(Seleccionar una de las opciones)</t>
    </r>
    <r>
      <rPr>
        <sz val="10"/>
        <color indexed="9"/>
        <rFont val="Calibri"/>
        <family val="2"/>
      </rPr>
      <t>:</t>
    </r>
  </si>
  <si>
    <t>Fechas</t>
  </si>
  <si>
    <r>
      <t>Comentarios</t>
    </r>
    <r>
      <rPr>
        <sz val="8"/>
        <color indexed="9"/>
        <rFont val="Calibri"/>
        <family val="2"/>
        <scheme val="minor"/>
      </rPr>
      <t xml:space="preserve"> - para UCS incluir método de selección</t>
    </r>
  </si>
  <si>
    <t>Ex-Post</t>
  </si>
  <si>
    <t>Monto Estimado en US$:</t>
  </si>
  <si>
    <t>Monto Estimado % BID:</t>
  </si>
  <si>
    <t>Monto Estimado % Contraparte:</t>
  </si>
  <si>
    <t>Aviso Especial de Adquisiciones</t>
  </si>
  <si>
    <t>Firma del Contrato</t>
  </si>
  <si>
    <t>Ex-Ante</t>
  </si>
  <si>
    <t>Proceso en curso</t>
  </si>
  <si>
    <t>Rechazo de Ofertas</t>
  </si>
  <si>
    <t>BIENES</t>
  </si>
  <si>
    <t>Contrato En Ejecución</t>
  </si>
  <si>
    <r>
      <t xml:space="preserve">Método de Adquisición
</t>
    </r>
    <r>
      <rPr>
        <i/>
        <sz val="10"/>
        <color indexed="9"/>
        <rFont val="Calibri"/>
        <family val="2"/>
      </rPr>
      <t>(Seleccionar una de las opciones)</t>
    </r>
    <r>
      <rPr>
        <sz val="10"/>
        <color indexed="9"/>
        <rFont val="Calibri"/>
        <family val="2"/>
      </rPr>
      <t>:</t>
    </r>
  </si>
  <si>
    <t>Contrato Terminado</t>
  </si>
  <si>
    <t>Licitación Pública Internacional </t>
  </si>
  <si>
    <t>Contratación Directa </t>
  </si>
  <si>
    <t>Licitación Internacional Limitada </t>
  </si>
  <si>
    <t>SERVICIOS DE NO CONSULTORÍA</t>
  </si>
  <si>
    <t>Licitación Pública Internacional con Precalificación</t>
  </si>
  <si>
    <t>Licitación Pública Internacional en 2 etapas </t>
  </si>
  <si>
    <t>Documento de Licitación</t>
  </si>
  <si>
    <t>Licitación Pública Internacional por Lotes </t>
  </si>
  <si>
    <t>Selección Basada en la Calidad </t>
  </si>
  <si>
    <t>Comparación de Calificaciones</t>
  </si>
  <si>
    <t>CONSULTORÍAS FIRMAS</t>
  </si>
  <si>
    <t>Aviso de Expresiones de Interés</t>
  </si>
  <si>
    <t>Selección basada en el menor costo </t>
  </si>
  <si>
    <t>Selección Basado en Presupuesto Fijo </t>
  </si>
  <si>
    <t>Llave en mano</t>
  </si>
  <si>
    <t>Bienes </t>
  </si>
  <si>
    <t>Precios Unitarios</t>
  </si>
  <si>
    <t>CONSULTORÍAS INDIVIDUOS</t>
  </si>
  <si>
    <t>Suma Alzada</t>
  </si>
  <si>
    <t>Cantidad Estimada de Consultores:</t>
  </si>
  <si>
    <t>Obras </t>
  </si>
  <si>
    <t>No Objeción a los TdR de la Actividad</t>
  </si>
  <si>
    <t>Firma Contrato</t>
  </si>
  <si>
    <t>Suma alzada</t>
  </si>
  <si>
    <t>Servicios de No Consultoría </t>
  </si>
  <si>
    <t>Suma global</t>
  </si>
  <si>
    <t>Consultoría - Firmas </t>
  </si>
  <si>
    <t>Suma global + Gastos Reembolsables</t>
  </si>
  <si>
    <t>CAPACITACIÓN</t>
  </si>
  <si>
    <t>Tiempo Trabajado</t>
  </si>
  <si>
    <t>Consultoría - Individuos </t>
  </si>
  <si>
    <t>Adquisición de Bienes - Sector Salud</t>
  </si>
  <si>
    <t>SUBPROYECTOS</t>
  </si>
  <si>
    <t>Objeto de la Transferencia:</t>
  </si>
  <si>
    <t>Cantidad Estimada de Subproyectos:</t>
  </si>
  <si>
    <t>Comentarios</t>
  </si>
  <si>
    <t>Suministro e instalación de plantas y equipos</t>
  </si>
  <si>
    <t>Firma del Contrato / Convenio por Adjudicación de los Subproyectos</t>
  </si>
  <si>
    <t>Fecha de 
Transferencia</t>
  </si>
  <si>
    <t>Suministro e instalación de sist. de información</t>
  </si>
  <si>
    <t>Doc. de precalificación para construcción de obras</t>
  </si>
  <si>
    <t>3CV</t>
  </si>
  <si>
    <t>i. Siglas utilizadas en los Instrumentos de Planificación del Proyecto PN-L1146</t>
  </si>
  <si>
    <t>Proyecto de Apoyo para la Conservación y Gestión del Patrimonio Cultural y Natural (PN-L1146)</t>
  </si>
  <si>
    <t>Siglas utilizadas en los Instrumentos de Planificación del Proyecto</t>
  </si>
  <si>
    <t>i. Siglas</t>
  </si>
  <si>
    <t>ii. Criterios</t>
  </si>
  <si>
    <t>Criterios aplicados para la elaboración de los Instrumentos de Planificación del Proyecto</t>
  </si>
  <si>
    <t>1_MdR</t>
  </si>
  <si>
    <t>Esquema de Ejecución del Proyecto</t>
  </si>
  <si>
    <t>7_Curva S</t>
  </si>
  <si>
    <t>Matriz de Planificación del Proyecto</t>
  </si>
  <si>
    <t>Estructura del Proyecto</t>
  </si>
  <si>
    <t>Información para carga inicial del Plan de Adquisiciones</t>
  </si>
  <si>
    <t>Para toda la vida del Proyecto</t>
  </si>
  <si>
    <t>Unidad de Medida</t>
  </si>
  <si>
    <t>Actividades</t>
  </si>
  <si>
    <t>Mi Ambiente</t>
  </si>
  <si>
    <t>Administración del Proyecto</t>
  </si>
  <si>
    <t>Auditoría del Proyecto</t>
  </si>
  <si>
    <t>Evaluaciones del Proyecto</t>
  </si>
  <si>
    <t>Evaluación intermedia del Proyecto</t>
  </si>
  <si>
    <t>Evaluación final del Proyecto</t>
  </si>
  <si>
    <t>Final del Proyecto</t>
  </si>
  <si>
    <t xml:space="preserve">Medios de Verificación </t>
  </si>
  <si>
    <t>Costo</t>
  </si>
  <si>
    <t>Medios de Verificación</t>
  </si>
  <si>
    <t>Indicador</t>
  </si>
  <si>
    <t>Nombre del Proyecto</t>
  </si>
  <si>
    <t>Objetivo</t>
  </si>
  <si>
    <t>Objetivos específicos</t>
  </si>
  <si>
    <t>Apoyo para la Conservación y Gestión del Patrimonio Cultural y Natural (PN-L1146)</t>
  </si>
  <si>
    <t>Plan de Ejecución del Proyecto, Plan de Adquisiciones y Planes Financieros - INAC</t>
  </si>
  <si>
    <t>3.1.1</t>
  </si>
  <si>
    <t>3.1.2</t>
  </si>
  <si>
    <t>3.2.1</t>
  </si>
  <si>
    <t>3.2.2</t>
  </si>
  <si>
    <t>Global</t>
  </si>
  <si>
    <t>ok</t>
  </si>
  <si>
    <t>Obra</t>
  </si>
  <si>
    <t># EDT</t>
  </si>
  <si>
    <t>CL</t>
  </si>
  <si>
    <t>Componente / Sub-Componente/Producto</t>
  </si>
  <si>
    <t xml:space="preserve">Resultados Esperados </t>
  </si>
  <si>
    <t>Ok</t>
  </si>
  <si>
    <t>Diferencia</t>
  </si>
  <si>
    <t>8.1 Matriz de Planificación del Proyecto - INAC</t>
  </si>
  <si>
    <t>Componente/ Producto/ Actividad</t>
  </si>
  <si>
    <t>Costo Unitario USD (incluye impuestos)</t>
  </si>
  <si>
    <t>1.1</t>
  </si>
  <si>
    <t>1.1.1</t>
  </si>
  <si>
    <t>Plan</t>
  </si>
  <si>
    <t>Consultoría para planificación, insumos técnicos, contrataciones, seguimiento e inspección de trabajos</t>
  </si>
  <si>
    <t>Consultor/mes</t>
  </si>
  <si>
    <t>1.1.2</t>
  </si>
  <si>
    <t>Sistema</t>
  </si>
  <si>
    <t>2</t>
  </si>
  <si>
    <t>2.1</t>
  </si>
  <si>
    <t>2.1.1</t>
  </si>
  <si>
    <t>2.1.2</t>
  </si>
  <si>
    <t>2.2</t>
  </si>
  <si>
    <t>2.2.1</t>
  </si>
  <si>
    <t>2.2.1.1</t>
  </si>
  <si>
    <t>2.2.2</t>
  </si>
  <si>
    <t>2.3</t>
  </si>
  <si>
    <t>2.3.1</t>
  </si>
  <si>
    <t>2.3.1.2</t>
  </si>
  <si>
    <t>2.3.2</t>
  </si>
  <si>
    <t>2.3.3</t>
  </si>
  <si>
    <t>Plan de Gestión</t>
  </si>
  <si>
    <t>Inscripción de Propiedades y Reforzamiento de Leyes de Protección</t>
  </si>
  <si>
    <t xml:space="preserve">Inscripción de Propiedades </t>
  </si>
  <si>
    <t>Reforzamiento de Leyes de Protección</t>
  </si>
  <si>
    <t>4.1</t>
  </si>
  <si>
    <t>Especialista Administrativo Financiero</t>
  </si>
  <si>
    <t>4.1.2</t>
  </si>
  <si>
    <t>Auditoría</t>
  </si>
  <si>
    <t>Evaluación</t>
  </si>
  <si>
    <t>5</t>
  </si>
  <si>
    <t>Imprevistos</t>
  </si>
  <si>
    <t>Referencias</t>
  </si>
  <si>
    <t>Proyecto</t>
  </si>
  <si>
    <t>Sub-Componente a cargo de INAC</t>
  </si>
  <si>
    <t>Paquete de Trabajo</t>
  </si>
  <si>
    <t>PN-L1146 Apoyo a la Conservación y Gestión del Patrimonio Cultural y Natural</t>
  </si>
  <si>
    <t>Costeo Inicial de Gastos de Administración</t>
  </si>
  <si>
    <t>(Propuesta en desarrollo)</t>
  </si>
  <si>
    <t>Personal Técnico para la Unidad INAC</t>
  </si>
  <si>
    <t>Personal Técnico para la Unidad Mi Ambiente</t>
  </si>
  <si>
    <t xml:space="preserve"> Especialistas </t>
  </si>
  <si>
    <t>1 para Fortalecimiento Institucional Sub-Componente 1.1</t>
  </si>
  <si>
    <t>1 para Gestión del Componente 2, con prorrateo en los Productos 9, 10 y 11</t>
  </si>
  <si>
    <t>2.1.5.1
2.2.5.1
2.3.8.1</t>
  </si>
  <si>
    <t>Sub total</t>
  </si>
  <si>
    <t xml:space="preserve"> Coordinador Unidad INAC </t>
  </si>
  <si>
    <t xml:space="preserve"> Especialista Legal/Adquisiciones  </t>
  </si>
  <si>
    <t xml:space="preserve"> Especialista Administrativo Financiero </t>
  </si>
  <si>
    <t xml:space="preserve"> Gerenciadora (incluido alquiler y gastos administrativos) </t>
  </si>
  <si>
    <t>Total Administración del Proyecto - INAC</t>
  </si>
  <si>
    <t>TOTAL COSTOS DE ADMINISTRACIÓN</t>
  </si>
  <si>
    <t>Intervención</t>
  </si>
  <si>
    <t>OF-INAC</t>
  </si>
  <si>
    <t>TNP inicial</t>
  </si>
  <si>
    <t>TNP actual</t>
  </si>
  <si>
    <t>MARTA inicial</t>
  </si>
  <si>
    <t>MARTA actual</t>
  </si>
  <si>
    <t>PPSL inicial</t>
  </si>
  <si>
    <t>PPSL actual</t>
  </si>
  <si>
    <t>Programación Actual</t>
  </si>
  <si>
    <t>CRONOGRAMA PROYECTOS DE INVERSIÓN</t>
  </si>
  <si>
    <t>No.</t>
  </si>
  <si>
    <t>Mes / Semana</t>
  </si>
  <si>
    <t>Duraciòn</t>
  </si>
  <si>
    <t>Período</t>
  </si>
  <si>
    <t>Costo Total</t>
  </si>
  <si>
    <t>FF</t>
  </si>
  <si>
    <t>Producto asociado en 
8.1_MP-INAC</t>
  </si>
  <si>
    <t>inicio</t>
  </si>
  <si>
    <t>fin</t>
  </si>
  <si>
    <t>Descripciòn de las actividades</t>
  </si>
  <si>
    <t>FORTIFICACIONES DE PORTOBELO Y SAN LORENZO</t>
  </si>
  <si>
    <t xml:space="preserve">Fase o </t>
  </si>
  <si>
    <t>I</t>
  </si>
  <si>
    <t>PORTOBELO Y SAN LORENZO</t>
  </si>
  <si>
    <t>32 meses</t>
  </si>
  <si>
    <t>Mié. 03/01/2017</t>
  </si>
  <si>
    <t>Jue. 12/31/2020</t>
  </si>
  <si>
    <t>Plan de Emergencia: apuntalamiento y consolidación de estructuras</t>
  </si>
  <si>
    <t>25 meses</t>
  </si>
  <si>
    <t>Lun. 01/01/2018</t>
  </si>
  <si>
    <t>AL</t>
  </si>
  <si>
    <t>A</t>
  </si>
  <si>
    <t>Producto 11</t>
  </si>
  <si>
    <t>Castillo de San Lorenzo</t>
  </si>
  <si>
    <t>11 meses</t>
  </si>
  <si>
    <t>Vie. 05/17/2019</t>
  </si>
  <si>
    <t>Fuerte Santiago el Nuevo</t>
  </si>
  <si>
    <t>Fuerte Santiago el Viejo</t>
  </si>
  <si>
    <t xml:space="preserve">Fuerte San Jerónimo </t>
  </si>
  <si>
    <t xml:space="preserve">Fuerte San Fernando </t>
  </si>
  <si>
    <t xml:space="preserve">Infraestructura Turística, Promoción, difusión y señalización del Patrimonio </t>
  </si>
  <si>
    <t>26 meses</t>
  </si>
  <si>
    <t>Módulos de Servicios Básicos (accesos, baños, cercas, cafeterías, barandales, señalización)</t>
  </si>
  <si>
    <t>Fuerte Santiago el Nuevo y el Viejo (Entrada de Portobelo)</t>
  </si>
  <si>
    <t>Fuerte San Fernando (Portobelo)</t>
  </si>
  <si>
    <t>Equipamientos turísticos</t>
  </si>
  <si>
    <t xml:space="preserve">Puesta en valor de la Fortificación de Santiago el Viejo </t>
  </si>
  <si>
    <t>Parada de Autobuses - Mercado de Artesanías</t>
  </si>
  <si>
    <t>Promoción Difusión y señalizacion (Centro Histórico y Fortificaciones)</t>
  </si>
  <si>
    <t>6 meses</t>
  </si>
  <si>
    <t>Renovación del Museo de la Aduana de Portobelo (proyecto emergencial en ejecución)</t>
  </si>
  <si>
    <t>7 meses</t>
  </si>
  <si>
    <t>Vie. 12/29/2017</t>
  </si>
  <si>
    <t>Fortalecimiento del Patronato</t>
  </si>
  <si>
    <t>Instrumento de Gestión</t>
  </si>
  <si>
    <t>12 meses</t>
  </si>
  <si>
    <t>Mié. 05/31/2017</t>
  </si>
  <si>
    <t>Plan de promoción Túristica (se deberá ejecutar en el punto de promoción, Difusión y señalización)</t>
  </si>
  <si>
    <t>A espera de presupuesto</t>
  </si>
  <si>
    <t>3.1.3</t>
  </si>
  <si>
    <t xml:space="preserve">Plan de Sostenibilidad Económica </t>
  </si>
  <si>
    <t>24 meses</t>
  </si>
  <si>
    <t>3.1.4</t>
  </si>
  <si>
    <t xml:space="preserve">Ejecución Inicial del Plan de Gestión </t>
  </si>
  <si>
    <t>3.1.4.1</t>
  </si>
  <si>
    <t>Implementación del medidas emergentes del plan de gestión (a ejecutar antes de la finalización del préstamo)</t>
  </si>
  <si>
    <t>3.1.4.2</t>
  </si>
  <si>
    <t>18 meses</t>
  </si>
  <si>
    <t>Mar. 03/26/2019</t>
  </si>
  <si>
    <t>3.1.4.2.a</t>
  </si>
  <si>
    <t>4 meses</t>
  </si>
  <si>
    <t>Mar. 08/15/2017</t>
  </si>
  <si>
    <t>3.1.4.2.b</t>
  </si>
  <si>
    <t xml:space="preserve">Personal Especializado </t>
  </si>
  <si>
    <t>Administración</t>
  </si>
  <si>
    <t>Contratación de Asesor de Promoción Económica - BID - MIA</t>
  </si>
  <si>
    <t>Expertos en capacitación en Restauración - WF</t>
  </si>
  <si>
    <t>3.2.3</t>
  </si>
  <si>
    <t>Capacitación Guías de Sitio</t>
  </si>
  <si>
    <t>4.1.1.1.10</t>
  </si>
  <si>
    <t>Inyección de resina de Poliuretano en el Patio de Armas y acceso</t>
  </si>
  <si>
    <t>Escollera de protección</t>
  </si>
  <si>
    <t>Apuntalamiento en la Bateria Alta</t>
  </si>
  <si>
    <t>Drenajes externos</t>
  </si>
  <si>
    <t>Trabajos de Consolidación de estructuras (3 años)</t>
  </si>
  <si>
    <t>Fuerte San Fernando</t>
  </si>
  <si>
    <t>Drenajes internos</t>
  </si>
  <si>
    <t>Inyección de resina de Poliuretano</t>
  </si>
  <si>
    <t>Canalización de quebrada La Guinéa</t>
  </si>
  <si>
    <t>Fuerte San Jerónimo</t>
  </si>
  <si>
    <t>Estructura de micropilotes para proteccion de la base</t>
  </si>
  <si>
    <t>Fuerte Santiago el viejo</t>
  </si>
  <si>
    <t>Contingencia - INAC</t>
  </si>
  <si>
    <t>Barandal de Madera</t>
  </si>
  <si>
    <t>Pantalla de micropilotes</t>
  </si>
  <si>
    <t>Reticulo cementado en esquina de muro norte</t>
  </si>
  <si>
    <t>Inyección de resina de Poliuretano en muro norte</t>
  </si>
  <si>
    <t>Fuerte Santiago el nuevo</t>
  </si>
  <si>
    <t>Contingencia - INAC - 10%</t>
  </si>
  <si>
    <t xml:space="preserve">Incluir fotogrametría en todos </t>
  </si>
  <si>
    <t>Estabilización de laderas</t>
  </si>
  <si>
    <t>Apuntalamiento Casa de la Tropa y Casa del Castellano</t>
  </si>
  <si>
    <t>(1-3)</t>
  </si>
  <si>
    <t>Trabajos de Consolidación  -  Plan de Emergencia</t>
  </si>
  <si>
    <t>PRIORIDADES</t>
  </si>
  <si>
    <t>Duración (Mes)</t>
  </si>
  <si>
    <t>Actividad</t>
  </si>
  <si>
    <t>PLAN DE EMERGENCIA (2017-2019)</t>
  </si>
  <si>
    <t>Elaboración de un Plan de Gestión</t>
  </si>
  <si>
    <t>Estudios Preliminares</t>
  </si>
  <si>
    <t>Elaboración de Plan de Gestión</t>
  </si>
  <si>
    <t>Contratación de Consultores y equipo técnico (12 meses)</t>
  </si>
  <si>
    <t>Estudio de Prospección Arqueológica General del sitio</t>
  </si>
  <si>
    <t>Levantamiento de monumentos y estado de conservación</t>
  </si>
  <si>
    <t>Desarrollo de proyectos de conservación (5 fortificaciones)</t>
  </si>
  <si>
    <t>CRONOGRAMA Y PRESUPUESTO DESGLOSADO</t>
  </si>
  <si>
    <t>Presentado por: Rosa María Chan, Consultora</t>
  </si>
  <si>
    <t>Fases</t>
  </si>
  <si>
    <t>Meses</t>
  </si>
  <si>
    <t>Monto en US$</t>
  </si>
  <si>
    <t>Rubro</t>
  </si>
  <si>
    <t>Monto</t>
  </si>
  <si>
    <t xml:space="preserve">I. Preparación y coordinación </t>
  </si>
  <si>
    <t>1.1. Elaborar y presentar el plan de trabajo que incluya la metodológica a aplicar y el cronograma.</t>
  </si>
  <si>
    <t>X</t>
  </si>
  <si>
    <t>Consultoría internacional para la coordinación general</t>
  </si>
  <si>
    <t>6 Boletos aéreos coordinación Flores-Panamá.</t>
  </si>
  <si>
    <t>Pago Hospedaje Coordinación (100 días en 6 viajes)</t>
  </si>
  <si>
    <t>Alimentación coordinación (100 días en 6 viajes)</t>
  </si>
  <si>
    <t>Movilización local coordinación para 90 días en 6 viajes</t>
  </si>
  <si>
    <t>1.2. Definir un punto focal institucional para la coordinación del proceso.</t>
  </si>
  <si>
    <t>Institucional</t>
  </si>
  <si>
    <t>1.3. Conformar un grupo técnico interinstitucional de trabajo, con personal gestor de los sitios patrimoniales, asignados por el INAC y un representante técnico del Patronato.</t>
  </si>
  <si>
    <t>1.4. Realizar entrevistas con representantes de diferentes instituciones vinculadas a las fortificaciones, UNESCO Panamá y de organizaciones de la sociedad civil.</t>
  </si>
  <si>
    <t>Comidas o cafés durante reuniones individualizados</t>
  </si>
  <si>
    <t>1.5. Realizar una visita de reconocimiento a los dos sitios patrimoniales, en conjunto con el personal gestor de los sitios dentro del INAC y un representante del patronato.</t>
  </si>
  <si>
    <t>Movilización local coordinación (Panamá-Fuertes)</t>
  </si>
  <si>
    <r>
      <t xml:space="preserve">1.6. Desarrollar un mapa de actores a través de consultas y un taller de trabajo </t>
    </r>
    <r>
      <rPr>
        <i/>
        <sz val="10"/>
        <color indexed="10"/>
        <rFont val="Arial"/>
        <family val="2"/>
      </rPr>
      <t xml:space="preserve">(Taller 1) </t>
    </r>
    <r>
      <rPr>
        <i/>
        <sz val="10"/>
        <rFont val="Arial"/>
        <family val="2"/>
      </rPr>
      <t>con el equipo técnico institucional.</t>
    </r>
  </si>
  <si>
    <t>Alimentación taller (1 día y 15 personas)</t>
  </si>
  <si>
    <t>Suministros para taller</t>
  </si>
  <si>
    <r>
      <t xml:space="preserve">1.7. Revisar y definir el polígono del área geográfica bajo protección, la zona de amortiguamiento y su zonificación con equipo técnico, así como el marco jurídico que lo respalde, basados en criterios técnicos para la delimitación y un levantamiento arqueológico-topográfico. (consultoría y </t>
    </r>
    <r>
      <rPr>
        <i/>
        <sz val="10"/>
        <color indexed="10"/>
        <rFont val="Arial"/>
        <family val="2"/>
      </rPr>
      <t>taller 2</t>
    </r>
    <r>
      <rPr>
        <i/>
        <sz val="10"/>
        <rFont val="Arial"/>
        <family val="2"/>
      </rPr>
      <t>)</t>
    </r>
  </si>
  <si>
    <t>Cartografía (elaboración/impresión de mapas)</t>
  </si>
  <si>
    <t xml:space="preserve">.ESTOS RUBROS DEPENDE DEL ALCANCE QUE TENDRÁN LOS TRABAJOS.  EXISTE MATERIAL DE REFERENCIA QUE PUEDE SER UTILIZADO, PERO CREO QUE PUEDE QUEDARSE CORTO. TOMANDO EN REFERECIA UNOS TRABAJOS DE TOPOGRAFIA QUE ESTAMOS SONDEANDO EL PRECIO ESTA A ALREDEDOR DE 1200 EL KM. </t>
  </si>
  <si>
    <t>Arqueólogo consultor (local)</t>
  </si>
  <si>
    <t>Equipo topógrafo y arquitecto consultor responsable de la actividad (local)</t>
  </si>
  <si>
    <t>Gastos de logística</t>
  </si>
  <si>
    <t>Alimentación taller (1 día y 20 personas)</t>
  </si>
  <si>
    <t>II. Elaboración del diagnóstico</t>
  </si>
  <si>
    <t>2.1. Analizar el marco institucional vinculado al manejo y protección de los sitios, a través de revisión bibliográfica y entrevistas.</t>
  </si>
  <si>
    <t>Incluido</t>
  </si>
  <si>
    <t>2.2. Analizar la situación de manejo administrativo y financiero de los sitios de enfoque, a través de revisión bibliográfica y entrevistas.</t>
  </si>
  <si>
    <t>2.3. Realizar un análisis detallado sobre el marco legal y jurídico que respalda la protección de las fortificaciones, y normativa vinculada tanto de áreas protegidas naturales, como sobre desarrollo territorial e identificar necesidades de aclaración y reforzamiento (consultoría).</t>
  </si>
  <si>
    <t>Abogado local (especialista en legislación sobre patrimonio, áreas protegidas)</t>
  </si>
  <si>
    <t>INAC HA DESTINADO 90K PARA ESTO. PUEDE SER LA IMPLEMENTACIÓN DE ESTA MEDIDA?</t>
  </si>
  <si>
    <r>
      <t xml:space="preserve">2.4. Levantar las percepciones de distintos actores de interés sobre la importancia y el significado del sitio, basados en el VUE, así como la identificación de los elementos de conservación tanto culturales como naturales,  dentro del área geográfica de interés, incluyendo un análisis FODA de los sitios. </t>
    </r>
    <r>
      <rPr>
        <i/>
        <sz val="10"/>
        <color indexed="10"/>
        <rFont val="Arial"/>
        <family val="2"/>
      </rPr>
      <t>(Taller 3)</t>
    </r>
    <r>
      <rPr>
        <i/>
        <sz val="10"/>
        <rFont val="Arial"/>
        <family val="2"/>
      </rPr>
      <t>.</t>
    </r>
  </si>
  <si>
    <t>Alimentación taller (2 día y 35 personas)</t>
  </si>
  <si>
    <t>2.5. Desarrollar una evaluación especializada del estado de conservación de la arquitectura patrimonial. (consultoría)</t>
  </si>
  <si>
    <t>Conservador/restaurador especialista consultor internacional</t>
  </si>
  <si>
    <t>Boleto aéreo desde el lugar de origen del consultor</t>
  </si>
  <si>
    <t>Pago Hospedaje (30 días)</t>
  </si>
  <si>
    <t>Alimentación (30 días)</t>
  </si>
  <si>
    <t>Movilización local</t>
  </si>
  <si>
    <t>Movilización local (Panamá-Fuertes)</t>
  </si>
  <si>
    <t>2.6. Documentar cada elemento de conservación identificando tanto en contenido como sus amenazas, a través de revisión bibliográfica y el taller de análisis de amenazas y tomas fotográficas.</t>
  </si>
  <si>
    <r>
      <t xml:space="preserve">2.7. Desarrollar un análisis de amenazas y riesgos tanto ambientales como antrópicos, que amenazan a las fortificaciones con un grupo de especialistas conservadores y de la gestión del riesgo (consultor y </t>
    </r>
    <r>
      <rPr>
        <i/>
        <sz val="10"/>
        <color indexed="10"/>
        <rFont val="Arial"/>
        <family val="2"/>
      </rPr>
      <t>Taller 4)</t>
    </r>
    <r>
      <rPr>
        <i/>
        <sz val="10"/>
        <rFont val="Arial"/>
        <family val="2"/>
      </rPr>
      <t>.</t>
    </r>
  </si>
  <si>
    <t>Consultoría internacional especialista en gestión de riesgo</t>
  </si>
  <si>
    <t>Pago Hospedaje (15 días)</t>
  </si>
  <si>
    <t>Alimentación (15 días)</t>
  </si>
  <si>
    <t xml:space="preserve">Movilización local </t>
  </si>
  <si>
    <t>Planos y mapas de los sitios</t>
  </si>
  <si>
    <t>2.8. Analizar las actividades productivas en el área de interés y sus tendencias, así como los diferentes usos que estas fortificaciones tienen, incluyendo el turismo, y su impacto en la conservación de estos sitios (Taller 5).</t>
  </si>
  <si>
    <t>2.9. Analizar el contexto social que ejerce la presión urbana hacia los monumentos y explorar los posibles escenarios para resolver la situación actual. (consultoría)</t>
  </si>
  <si>
    <t>Consultor antropólogo o sociólogo local</t>
  </si>
  <si>
    <t>Refrigerio grupos focales (2 grupos y 10 personas por grupo)</t>
  </si>
  <si>
    <t>2.10. Realizar visitas de campo necesarias para corroborar datos y levantado de información.</t>
  </si>
  <si>
    <t>2.11. Sistematizar los primeros capítulos del plan de gestión (diagnóstico, área geográfica de aplicación del plan y elementos de conservación).</t>
  </si>
  <si>
    <t>III. Definición de la visión y el plan</t>
  </si>
  <si>
    <r>
      <t xml:space="preserve">3.1. Definir la visión y los objetivos del plan de gestión, así como identificar los ejes estratégicos y definir la lógica de intervención a través de un taller con el grupo técnico </t>
    </r>
    <r>
      <rPr>
        <i/>
        <sz val="10"/>
        <color indexed="10"/>
        <rFont val="Arial"/>
        <family val="2"/>
      </rPr>
      <t>(Taller 6)</t>
    </r>
  </si>
  <si>
    <t>Alimentación de taller de 2 días con la participación de 15 personas.</t>
  </si>
  <si>
    <t>Suministros para talleres</t>
  </si>
  <si>
    <t>3.2. Desarrollar un plan de conservación preventiva y de largo plazo sobre la arquitectura patrimonial que incluya criterios de intervención.</t>
  </si>
  <si>
    <r>
      <t>3.3. Elaborar un plan de gestión de riesgo de las áreas patrimoniales y sus monumentos.(</t>
    </r>
    <r>
      <rPr>
        <i/>
        <sz val="10"/>
        <color indexed="10"/>
        <rFont val="Arial"/>
        <family val="2"/>
      </rPr>
      <t>Taller 7</t>
    </r>
    <r>
      <rPr>
        <i/>
        <sz val="10"/>
        <rFont val="Arial"/>
        <family val="2"/>
      </rPr>
      <t>)</t>
    </r>
  </si>
  <si>
    <t>Alimentación para taller de 1 día con 20 personas.</t>
  </si>
  <si>
    <t>Cartografía</t>
  </si>
  <si>
    <t>A QUÉ NIVEL DE TOPOGRAFÍA SE HACEN</t>
  </si>
  <si>
    <t>3.4. Complementar la matriz de marco lógico, con acciones a aplicar en los próximos 10 años.</t>
  </si>
  <si>
    <r>
      <t xml:space="preserve">3.5. Elaborar indicadores para el monitoreo de evaluación del plan y de la gestión del sitio. </t>
    </r>
    <r>
      <rPr>
        <i/>
        <sz val="10"/>
        <color indexed="10"/>
        <rFont val="Arial"/>
        <family val="2"/>
      </rPr>
      <t>(Taller 8)</t>
    </r>
  </si>
  <si>
    <t>Alimentación de taller de 1 día con la participación de 15 personas.</t>
  </si>
  <si>
    <t>IV. Mecanismos aplicación</t>
  </si>
  <si>
    <r>
      <t xml:space="preserve">4.1. Analizar las condiciones necesarias para la ejecución del plan. </t>
    </r>
    <r>
      <rPr>
        <i/>
        <sz val="10"/>
        <color indexed="10"/>
        <rFont val="Arial"/>
        <family val="2"/>
      </rPr>
      <t>(Taller 9)</t>
    </r>
  </si>
  <si>
    <t>4.2. Priorizar las áreas geográficas y temáticas de intervención, para su aplicación en el corto plazo.</t>
  </si>
  <si>
    <r>
      <t xml:space="preserve">4.3. Definir la estructura organizacional para operativizar el plan. </t>
    </r>
    <r>
      <rPr>
        <i/>
        <sz val="10"/>
        <color indexed="10"/>
        <rFont val="Arial"/>
        <family val="2"/>
      </rPr>
      <t>(Taller 9)</t>
    </r>
  </si>
  <si>
    <r>
      <t xml:space="preserve">4.4. Discutir las responsabilidades institucionales </t>
    </r>
    <r>
      <rPr>
        <i/>
        <sz val="10"/>
        <color indexed="10"/>
        <rFont val="Arial"/>
        <family val="2"/>
      </rPr>
      <t>(Taller 9)</t>
    </r>
  </si>
  <si>
    <t>4.5. Elaborar un plan financiero para ejecutar el plan de gestión y definir los mecanismos para búsqueda de fondos (consultoría)</t>
  </si>
  <si>
    <t>Consultor financiero local</t>
  </si>
  <si>
    <t xml:space="preserve">ESTO DEBERÍA DE ESTAR COORDINADO CON EL PLAN ECONÓNICO Y ASESOR </t>
  </si>
  <si>
    <t>V. Sistematización y entrega del plan</t>
  </si>
  <si>
    <t>5.1. Sistematizar el plan de gestión</t>
  </si>
  <si>
    <t>5.2. Entregar el plan para su revisión.</t>
  </si>
  <si>
    <t xml:space="preserve">5.3. Integración de observaciones al documento. </t>
  </si>
  <si>
    <t>5.4. Entrega de versión final.</t>
  </si>
  <si>
    <t>5.5. Socialización del plan de gestión con las instituciones, organizaciones y lideres que participaron en el proceso.</t>
  </si>
  <si>
    <t>Refrigerio para evento en ciudad Panamá y uno en Portobelo (250 personas)</t>
  </si>
  <si>
    <t>5.6.Edición, diagramación y publicación de los documentos.(Esto será ejecutado directamente por el INAC)</t>
  </si>
  <si>
    <t>Imprenta</t>
  </si>
  <si>
    <t>SUBTOTAL</t>
  </si>
  <si>
    <t xml:space="preserve">Gastos administrativos (manejado directmente por el INAC) </t>
  </si>
  <si>
    <t xml:space="preserve">% </t>
  </si>
  <si>
    <t>Los montos que se encuentran en color amarillo corresponde a montos estimados que deben consultarse o verificarse a nivel local.</t>
  </si>
  <si>
    <t>Inscripción de Propiedades</t>
  </si>
  <si>
    <t>Conjunto Monumental Histórico de Portobelo</t>
  </si>
  <si>
    <t>Levantamiento Catastral y SIG del Centro histórico</t>
  </si>
  <si>
    <t>Creación de Zona de Amortiguamiento de Portobelo</t>
  </si>
  <si>
    <t>Elaboración de Manual de Normas de Desarrollo Urbano del C. H. de Portobelo</t>
  </si>
  <si>
    <t>Concepto / Etapa</t>
  </si>
  <si>
    <t>%</t>
  </si>
  <si>
    <t>Puesta en Marcha del nuevo MARTA</t>
  </si>
  <si>
    <t>Descripción</t>
  </si>
  <si>
    <t>Tipo de Inversión</t>
  </si>
  <si>
    <t>Responsable del costo unitario</t>
  </si>
  <si>
    <t>unidad</t>
  </si>
  <si>
    <t># unid</t>
  </si>
  <si>
    <t>costo unit (sustento)</t>
  </si>
  <si>
    <t>Subtotales</t>
  </si>
  <si>
    <t>Totales</t>
  </si>
  <si>
    <t>Referencia (tope Presupuestal)</t>
  </si>
  <si>
    <t>% REL</t>
  </si>
  <si>
    <t>Costo Total del Proyecto (paramétrico)</t>
  </si>
  <si>
    <t xml:space="preserve">Integridad del Edificio </t>
  </si>
  <si>
    <t xml:space="preserve">Proyecto Ejecutivo para la recuperación y rehabilitación arquitectónica del edificio en su totalidad (todas la áreas no consideradas en el proyecto anterior INAC, incluye nuevos baños) </t>
  </si>
  <si>
    <t>Proyecto ejecutivo Definición de areas/usos y necesidades</t>
  </si>
  <si>
    <t>CONSULTORÍA</t>
  </si>
  <si>
    <t>OH + SEM</t>
  </si>
  <si>
    <t>paquete</t>
  </si>
  <si>
    <t>Adecuación, infraestructura (Mecánica, Electricidad, Plomería y Infra de TI) Planta Baja y Segunda Planta</t>
  </si>
  <si>
    <t>Área exposición, Foro, Servicios Educativos y Oficinas Administrativas.</t>
  </si>
  <si>
    <t>OBRA</t>
  </si>
  <si>
    <t>OH + AA</t>
  </si>
  <si>
    <t>m2</t>
  </si>
  <si>
    <t>EL PUNTO 2 ESTABA resuelto por silvia singer por tanto no lo cambiamos ya q fueron las primeras instrucciones ,se me paso corregir el metraje</t>
  </si>
  <si>
    <t>Mecánica</t>
  </si>
  <si>
    <t>aire acondicionado</t>
  </si>
  <si>
    <t>DILLON</t>
  </si>
  <si>
    <t xml:space="preserve">Infraestructura eléctrica y de plomería </t>
  </si>
  <si>
    <t>este renglon se repite en el punto 2</t>
  </si>
  <si>
    <t>Infraestrucutura de Informática</t>
  </si>
  <si>
    <t>detallar que areas llevaran informatica</t>
  </si>
  <si>
    <t>OH</t>
  </si>
  <si>
    <t>Imperneabilización parcial (faltante)</t>
  </si>
  <si>
    <t>cual es el area faltante? Detallar</t>
  </si>
  <si>
    <t>Auditorio (obra)</t>
  </si>
  <si>
    <t>detallar que convella el auditorio</t>
  </si>
  <si>
    <t>Servicios (tienda, cafetería y baños)</t>
  </si>
  <si>
    <r>
      <t>Adecuación y equipamiento</t>
    </r>
    <r>
      <rPr>
        <b/>
        <sz val="9"/>
        <color theme="1"/>
        <rFont val="Arial"/>
        <family val="2"/>
      </rPr>
      <t xml:space="preserve"> (sacar m2 que se tomaria cada seccion dividir la adecuacion del equipamento)</t>
    </r>
  </si>
  <si>
    <t>OH+AA</t>
  </si>
  <si>
    <t>140m2 cafereria, 120m2 tienda y 75m2 para 4 banos, 2 banos de 25m2 y dos de 12m2</t>
  </si>
  <si>
    <t>sistema de seguridad de todo el edificio</t>
  </si>
  <si>
    <t>camaras, alarmas</t>
  </si>
  <si>
    <t>iluminacion externa del edificio</t>
  </si>
  <si>
    <t>diseno e istalacion de iluminacion</t>
  </si>
  <si>
    <t>Equipamiiento del auditorio</t>
  </si>
  <si>
    <t>SEM</t>
  </si>
  <si>
    <t>Nuevo edificio de Reguardo</t>
  </si>
  <si>
    <t>adecuacion y equipamiento</t>
  </si>
  <si>
    <r>
      <t>m</t>
    </r>
    <r>
      <rPr>
        <vertAlign val="superscript"/>
        <sz val="12"/>
        <color theme="1"/>
        <rFont val="Calibri"/>
        <family val="2"/>
        <scheme val="minor"/>
      </rPr>
      <t>2</t>
    </r>
  </si>
  <si>
    <t>Proyecto Ejecutivo del nuevo ediificio de resguardo</t>
  </si>
  <si>
    <t>Planos y Programa de obra para un  nuevo edificio de resgiuardo de la Colección Patrimonial del MARTA</t>
  </si>
  <si>
    <t>Construcción de la zona de resguardo de la colección</t>
  </si>
  <si>
    <t>Nuevo edificio el metraje sube por que incluye el área de carga y descarga</t>
  </si>
  <si>
    <t>aumenta el metraje por q incluye el area de carga y descarga</t>
  </si>
  <si>
    <t>Equipamiento de la zona de resguardo de la colección</t>
  </si>
  <si>
    <t>detallar las especifica, de la zona tipo de suelo, estanterias, temp, materiales etc</t>
  </si>
  <si>
    <t>EQUIPAMIENTO</t>
  </si>
  <si>
    <t>Áreas externa públicas</t>
  </si>
  <si>
    <t>Accesos, arribo de grupos, estacionamiento temporal,  paisajismo, iluminación y señalética</t>
  </si>
  <si>
    <t>II</t>
  </si>
  <si>
    <t xml:space="preserve">Museo y Programas </t>
  </si>
  <si>
    <t>Plan Maestro (100%)</t>
  </si>
  <si>
    <t>Diseño integral de la experiencia del visitante y definición de Salas Permanentesy su museografía</t>
  </si>
  <si>
    <t>SS</t>
  </si>
  <si>
    <t>Equipamiento de salas del Museo  correspondiente a la 1a Etapa del Plan Maestro  (inclure áreas de Lobby)  (Inaugurar en mayo 2019)</t>
  </si>
  <si>
    <t xml:space="preserve">Diseño conceptual y Curaduría de la exposición, Diseño, fabricación e instalación de la museografía correspondiente a la 1a Etapa del Plan Maestro </t>
  </si>
  <si>
    <t>SS (OH+SEM)</t>
  </si>
  <si>
    <t>Equipamiento de salas del Museo  correspondiente a la 2a Etapa del Plan Maestro  (Totalidad del museo entreable Septiembre 2020)</t>
  </si>
  <si>
    <t xml:space="preserve">Diseño conceptual y Curaduría de la exposición, Diseño, fabricación e instalación de la museografía correspondiente a la 2a Etapa del Plan Maestro </t>
  </si>
  <si>
    <t>Diseño del Programa de Actividades Públicas Museo 1a Etapa</t>
  </si>
  <si>
    <t>Diseños de: actividades educativas y de atención al público</t>
  </si>
  <si>
    <t>1'</t>
  </si>
  <si>
    <t>Diseño del Programa de Actividades Públicas Museo 2a Etapa</t>
  </si>
  <si>
    <t xml:space="preserve">Curaduría y Restauración de La Colección Permanente </t>
  </si>
  <si>
    <t>Lineamientos y estándares para la restauración, resguardo y catalogación de la colección</t>
  </si>
  <si>
    <t xml:space="preserve">Catalogación y resguardo de la Colección Permanente </t>
  </si>
  <si>
    <t>Diseño y adquisición de Software y HW para la catalogación y el resguardo (Registrar)</t>
  </si>
  <si>
    <t>III</t>
  </si>
  <si>
    <t>Visión de negocio Ingreso-Egreso.</t>
  </si>
  <si>
    <t>Manual Institucional</t>
  </si>
  <si>
    <t>Procesos internos y Estructura Organizacional</t>
  </si>
  <si>
    <t>Control del Proyecto</t>
  </si>
  <si>
    <t xml:space="preserve">Contratación de equipo operativo </t>
  </si>
  <si>
    <t>personas</t>
  </si>
  <si>
    <t>Infraestructura de oficina</t>
  </si>
  <si>
    <t>equipo de cómputo y programas</t>
  </si>
  <si>
    <t xml:space="preserve">Personal temporal </t>
  </si>
  <si>
    <t>para control del proyecto</t>
  </si>
  <si>
    <t>ACUERDOS:</t>
  </si>
  <si>
    <t>Los responsables designados llenan las celdas en color verde para el 13 de marzo</t>
  </si>
  <si>
    <t xml:space="preserve">Silvia revisa la tabla con los datos aportados por los responsables para el 17 de marzo </t>
  </si>
  <si>
    <t xml:space="preserve">Se reúnen todos los documentos de sustento para la fecha de la próxima Misión </t>
  </si>
  <si>
    <t xml:space="preserve">Calendario </t>
  </si>
  <si>
    <t>Primer borrador de la tabla SS</t>
  </si>
  <si>
    <t>20 de febrero (lunes)</t>
  </si>
  <si>
    <t>Costos Unitarios con respaldos</t>
  </si>
  <si>
    <t>13 de marzo</t>
  </si>
  <si>
    <t>Sustento: En qué consiste y de dónde salió el precio</t>
  </si>
  <si>
    <t>Definición de las dos Etapas del Proyecto</t>
  </si>
  <si>
    <t>se consideró la 1a Etapa de junio 2017 a mayo 2019 o sea 23 meses</t>
  </si>
  <si>
    <t>Se consideró la Etapa 2 de junio 2019 a septiembre 2020 o sea 15 meses</t>
  </si>
  <si>
    <t>CA_Presupuesto MARTA por áreas</t>
  </si>
  <si>
    <t>Informe</t>
  </si>
  <si>
    <t>Costo US$</t>
  </si>
  <si>
    <t>Acciones</t>
  </si>
  <si>
    <t>Transferencia (al Patronato)</t>
  </si>
  <si>
    <t>Consultoría Firma</t>
  </si>
  <si>
    <t>Comentarios - para UCS incluir método de selección</t>
  </si>
  <si>
    <t>Cuadro de Costos del Proyecto a Nivel de Productos - INAC</t>
  </si>
  <si>
    <t>8.1_MP-INAC</t>
  </si>
  <si>
    <t>Director/mes</t>
  </si>
  <si>
    <t>Consultor Individual</t>
  </si>
  <si>
    <r>
      <t>Número :</t>
    </r>
    <r>
      <rPr>
        <sz val="8"/>
        <color rgb="FF000000"/>
        <rFont val="Trebuchet MS"/>
        <family val="2"/>
      </rPr>
      <t> 2016-1-30-0-08-AV-008285 </t>
    </r>
  </si>
  <si>
    <r>
      <t>Descripción :</t>
    </r>
    <r>
      <rPr>
        <sz val="8"/>
        <color rgb="FF000000"/>
        <rFont val="Trebuchet MS"/>
        <family val="2"/>
      </rPr>
      <t> SERVICIO DE GERENCIA DE PROYECTOS, ADMINISTRACIÓN, COORDINACIÓN, ESTUDIOS, DISEÑO, INSPECCIÓN Y ASIS... </t>
    </r>
  </si>
  <si>
    <r>
      <t>Objeto de la Contratación :</t>
    </r>
    <r>
      <rPr>
        <sz val="8"/>
        <color rgb="FF000000"/>
        <rFont val="Trebuchet MS"/>
        <family val="2"/>
      </rPr>
      <t> Servicio </t>
    </r>
  </si>
  <si>
    <t>Información de la Entidad</t>
  </si>
  <si>
    <t>Entidad:</t>
  </si>
  <si>
    <t>INSTITUTO NACIONAL DE CULTURA</t>
  </si>
  <si>
    <t>Dependencia:</t>
  </si>
  <si>
    <t>SEDE</t>
  </si>
  <si>
    <t>Unidad de Compra:</t>
  </si>
  <si>
    <t>COMPRAS</t>
  </si>
  <si>
    <t>Dirección:</t>
  </si>
  <si>
    <t>PLAZA DE FRANCIA LAS BOVEDAS, SAN FELIPE, DISTRITO Y PROV. DE PANAMÁ.</t>
  </si>
  <si>
    <t>Contacto de la Unidad de Compra</t>
  </si>
  <si>
    <t>Nombre:</t>
  </si>
  <si>
    <t>JORGE ENRIQUE SAMUDIO UREÑA</t>
  </si>
  <si>
    <t>Cargo:</t>
  </si>
  <si>
    <t>Aviso de Convocatoria</t>
  </si>
  <si>
    <t>Número de Acto:</t>
  </si>
  <si>
    <t>2016-1-30-0-08-AV-008285</t>
  </si>
  <si>
    <t>Tipo de Procedimiento:</t>
  </si>
  <si>
    <t>Licitacion Abreviada por Mejor Valor (AV)</t>
  </si>
  <si>
    <t>Objeto Contractual:</t>
  </si>
  <si>
    <t>Servicio</t>
  </si>
  <si>
    <t>Descripción:</t>
  </si>
  <si>
    <t>SERVICIO DE GERENCIA DE PROYECTOS, ADMINISTRACIÓN, COORDINACIÓN, ESTUDIOS, DISEÑO, INSPECCIÓN Y ASISTENCIA TÉCNICA PARA EL PROYECTO DE RESTAURACIÓN ARQUITECTÓNICA DEL TEATRO NACIONAL DE PANAMÁ.</t>
  </si>
  <si>
    <t>Fecha de Publicación:</t>
  </si>
  <si>
    <t>Fecha y Hora Presentación de Propuestas:</t>
  </si>
  <si>
    <t>23-08-2016 10:00 a.m. - 11:00 a.m.</t>
  </si>
  <si>
    <t>Fecha y Hora de Apertura de Propuestas:</t>
  </si>
  <si>
    <t>23-08-2016 - 11:01 a.m.</t>
  </si>
  <si>
    <t>Lugar de presentación de propuestas:</t>
  </si>
  <si>
    <t>INST. NAC. DE CULTURA, CALLE 1ra., CASCO ANTIGUO DE LA CIUDAD, CORREG. SAN FELIPE, SALÓN DE REUNIONES ANEL OMAR RODRIGUEZ, PLANTA BAJA.</t>
  </si>
  <si>
    <t>Fecha de Subsanación:</t>
  </si>
  <si>
    <t>2 Días hábiles después de la fecha de apertura</t>
  </si>
  <si>
    <t>Fecha y Hora de Reunión previa y homologación:</t>
  </si>
  <si>
    <t>Lugar reunión previa y homologación:</t>
  </si>
  <si>
    <t>Precio Referencia:</t>
  </si>
  <si>
    <t>B/. 1,200,000.00</t>
  </si>
  <si>
    <t>Partidas presupuestales:</t>
  </si>
  <si>
    <t>N°</t>
  </si>
  <si>
    <t>Número Partida</t>
  </si>
  <si>
    <t>1.30.1.1.703.02.06.171</t>
  </si>
  <si>
    <t>Programa:</t>
  </si>
  <si>
    <t>---</t>
  </si>
  <si>
    <t>Modalidad de adjudicación:</t>
  </si>
  <si>
    <t>Provincia de Entrega:</t>
  </si>
  <si>
    <t>PANAMÁ</t>
  </si>
  <si>
    <t>Datos de Contacto</t>
  </si>
  <si>
    <t>Teléfono:</t>
  </si>
  <si>
    <t>501-4814</t>
  </si>
  <si>
    <t>Correo Electrónico:</t>
  </si>
  <si>
    <t>jsamudio@inac.gob.pa</t>
  </si>
  <si>
    <t>Condiciones Generales</t>
  </si>
  <si>
    <t>Ver Condiciones</t>
  </si>
  <si>
    <t>Condiciones Especiales</t>
  </si>
  <si>
    <t>Documentos a Presentar con la propuesta</t>
  </si>
  <si>
    <t>IMPORTANTE:</t>
  </si>
  <si>
    <t>Todo documento que proviene del extranjero, debe estar traducido al idioma español, por intérprete público autorizado y cumplir con las autenticaciones a través del sello de la apostilla o estar debidamente legalizado por el Ministerio de Relaciones Exteriores de Panamá. El proponente que resulte adjudicatario, deberá presentar toda la documentación presentada con su propuesta digital, ya sea en original o copia debidamente cotejada por Notario Público.</t>
  </si>
  <si>
    <t>Nombre Documento</t>
  </si>
  <si>
    <t>Subsanable</t>
  </si>
  <si>
    <t>Fianza de Propuesta. Todo proponente interesado en participar en un procedimiento de selección de contratista, que requiera presentación de una fianza de propuesta o garantía, según preceptúan los artículos 85 y 87 de la ley 22 de 27 de junio de 2006, deberán hacer entrega física de la fianza de propuesta a la entidad licitante mediante sobre cerrado antes que venza el plazo previsto para la presentación de ofertas. Aplica solo para un acto mayor a B/30.000)</t>
  </si>
  <si>
    <t>No</t>
  </si>
  <si>
    <t>Certificado de existencia del Proponente. De tratarse de una persona natural, deberá acreditarse mediante la presentación de copia cotejada, copia simple o copia digital de la cédula de identidad personal o del pasaporte cuando se trate de personas naturales extranjeras. Cuando se trata de una persona jurídica, acreditarse mediante la presentación de copia cotejada, copia simple o copia digital de la certificación del Registro Público de encontrarse registrada en Panamá o de la autoridad competente del país de constitución, cuando se trata de persona jurídica extranjera no registrada en Panamá. Cuando se trate de un consorcio o de unión temporal debe adjuntarse el original o copia digital de la carta de intención de constituirse en consorcio, debidamente firmada por los representantes legales cuyas firmas debe estar autenticada. Observación: Para todos los efectos legales, se entiende por proponente cualquier personal natural o jurídica, nacional o extranjera, que participa y presente una oferta en un acto de selección de contratista.</t>
  </si>
  <si>
    <t>Sí</t>
  </si>
  <si>
    <t>Declaración de Acciones Nominativas. Cuando el acto público sea superior a tres (3) millones de balboas o cuando la entidad así lo requiera en el Pliego de Cargos, tratándose de proponentes que sean personas jurídicas, deberá cumplirse con lo establecido en el artículo 24-A de la Ley 22 de 2006, para lo cual la entidad contratante adjuntará al Pliego el respectivo documento modelo para el cumplimiento de este requisito, cuando sea exigible, la cual podrá presentarse en original, copia simple o copia digital.</t>
  </si>
  <si>
    <t>Poder de representación en el acto público de selección de contratista. En caso que la propuesta sea suscrita por persona distinta al representante legal del proponente, su representante deberá acreditar mediante original, copia cotejada, copia simple o copia digital, que cuenta con poder especial, cuya firma debe estar autenticada por Notario Público o con poder general debidamente inscrito en el Registro Público de Panamá, con las facultades expresas para actuar como representante en el acto de selección de contratista.</t>
  </si>
  <si>
    <t>Paz y Salvo de Renta. Todo proponente deberá acreditar que se encuentra paz y salvo con el Tesoro Nacional, a través de original, copia simple o digital del paz y salvo de renta emitido por la Dirección General de Ingresos del Ministerio de Economía y Finanzas o en su defecto, mediante original, copia cotejada o copia digital de la certificación de no contribuyente, emitida por dicha entidad fiscal.</t>
  </si>
  <si>
    <t>Paz y Salvo del Pago de Cuota Obrero Patronal a la Caja de Seguro Social. Todo proponente deberá acreditar que se encuentra paz y salvo con la Caja de Seguro Social en el pago de la cuota obrero patronal, a través de original, copia simple o digital del paz y salvo emitido por la Dirección General de Ingresos de la Caja de Seguro Social o en su defecto, mediante original, copia cotejada o copia digital de la certificación de no cotizante al régimen de seguridad social, emitida por dicha entidad de seguridad social.</t>
  </si>
  <si>
    <t>Declaración Jurada de Medidas de Retorsión. Todo proponente, deberá cumplir con lo establecido en el artículo 5 de la Ley 58 de 2002, a través de la declaración jurada de las medidas de retorsión, cuya firma debe estar autenticada por Notario Público, la cual se presentará en original, copia simple o copia digital.</t>
  </si>
  <si>
    <t>Idoneidad de la Junta Técnica de Ingeniería y Arquitectura. Los proponentes que participen en actos de selección de contratista de obras o actividades de Ingeniería y Arquitectura deben estar registradas en la Junta Técnica de Ingeniería y Arquitectura, para lo cual deben estar domiciliadas en Panamá e inscritas en el Registro Público y que los profesionales responsables de las obras o de las actividades propias de la Ingeniería y Arquitectura, deberán tener los correspondientes certificados de idoneidad expedida por la Junta Técnica en sus respectivas ramas de Ingeniería y Arquitectura y se encuentren a sus servicio en forma regular, para lo cual deberán probar su dependencia económica y subordinación jurídica, o como socio, en consorcio, o mediante asociación accidental, a través del respectivo contrato. Las entidades contratantes quedan obligadas a rechazar de plano las ofertas de los proponentes que no cumplan con este requisito durante los actos públicos. La idoneidad se acreditará mediante copia cotejada, copia simple o copia digital. (Resolución No. JTIA-609 de 29 de octubre de 2003. Ley 15 de 1959)</t>
  </si>
  <si>
    <t>Aviso de Operaciones. Todo proponente interesado en participar en un procedimiento de selección de contratista, deberá acreditar que tiene autorización para ejercer dicha actividad comercial, ya sea a través del aviso de operaciones o cualquier otro medio de prueba idóneo, cuyas actividades declaradas en el mismo, deben guardar relación con el objeto contractual. La documentación que acredite este requisito, podrá acreditarse mediante copia cotejada, copia simple o copia digital.</t>
  </si>
  <si>
    <t>Otros Requisitos</t>
  </si>
  <si>
    <t>Formulario de Propuesta: debidamente complementado, de acuerdo a lo exigido en este Pliego de Cargos. El Formulario de Propuesta deberá estar firmado por el Representante del Proponente o Apoderado. En caso de ser Persona Jurídica, deberá estar firmado por el Representante Legal o Apoderado Legal de la Sociedad. En caso de que el Proponente se presente en Consorcio o Asociación Accidental, se debe presentar un solo Formulario de Propuesta, el cual deberá estar firmado por el Representante del Consorcio. La Propuesta deberá corresponder, en todas sus partes, con el del modelo incluido en el presente Pliego de Cargos.</t>
  </si>
  <si>
    <t>Copia Simple de pasaporte o cédula: cédula de identidad personal (si es nacional) o pasaporte (si es extranjero) del Proponente, en caso de persona jurídica o participación a través de Consorcio o Asociación Accidental, presentar copia de la cédula o pasaporte del representante legal de las sociedades miembros del Consorcio y del representante del Consorcio o Asociación Accidental.</t>
  </si>
  <si>
    <t>Declaración Convenio de Consorcio o Asociación Accidental: se verificará la intención manifiesta de las empresas interesadas de constitución del mismo, según el formulario que forma parte de este pliego, y debe estar firmado por el Representante Legal o Apoderado de cada Miembro del Consorcio o Asociación Accidental, de acuerdo a lo establecido en el numeral 13 de este capítulo sobre Autenticación y Legalización de Documentos.</t>
  </si>
  <si>
    <t>Antecedentes Legales de la Empresa: presentar la Declaración Jurada de las Acciones Nominativas, para certificar que la totalidad de las acciones de la Persona Jurídica que participa como Proponente, han sido emitidas en forma nominativa, firmada por el Representante Legal o Apoderado de la Persona Jurídica y deberá estar acorde a lo establecido en el numeral 13 de este capítulo sobre Autenticación y Legalización de Documentos. En caso de que el Proponente se presente en Consorcio o Asociación Accidental, este requisito aplica a todos los miembros del Consorcio o Asociación Accidental independientemente; podrá adaptarse según cada caso, para cumplir con lo indicado en Artículo 26 del Texto Único de la Ley 22 de 2006. En caso de que se trate de Personas Jurídicas cuyas acciones comunes se coticen públicamente en bolsas de valores de una jurisdicción reconocida por la Comisión Nacional de Valores de Panamá, se deberá presentar una Certificación o Nota de la Superintendencia del Mercado de Valores, en donde la misma reconoce la jurisdicción en la que cotiza la empresa Proponente.</t>
  </si>
  <si>
    <t>Declaración de Propiedad de la Empresa: Presentar la Declaración de Propiedad de La Empresa, este documento debe estar de acuerdo a lo establecido en el numeral 13 de este capítulo sobre Autenticación y Legalización de Documentos. En caso que el Proponente se presente en Consorcio o Asociación Accidental, este requisito aplica a todos los miembros del Consorcio o Asociación Accidental de manera independiente. En el caso que existan empresas extranjeras en el Consorcio, deberán presentar el documento equivalente en su país de origen, el cual deberá estar debidamente legalizado.</t>
  </si>
  <si>
    <t>Certificado de Inscripción de Proponente de “PanamaCompra”: presentar el certificado de inscripción en el registro de Proponente de “PanamaCompra”. En caso de que el proponente se presente en Consorcio o Asociación Accidental, este requisito aplica a todos los miembros del Consorcio de manera independiente.</t>
  </si>
  <si>
    <t>Declaración Jurada de Manifestación de Conocimiento de Proyecto, Normas y Especificaciones Técnicas: Presentar Declaración Jurada para certificar que el Proponente ha verificado toda la información aportada con su Propuesta, por tanto da fe de la veracidad de dicha documentación y manifestará conocimiento del Proyecto, normas y especificación que rigen el mismo. Dicha declaración será elaborada según formulario firmada por el representante legal o apoderado del Proponente, debidamente legalizado. En caso de que el Proponente se presente en Consorcio o Asociación Accidental, este requisito aplica a cada uno de los miembros del Consorcio o Asociación Accidental de manera independiente. Este documento debe estar legalizado de acuerdo a lo establecido en el numeral 13 de este capítulo sobre Autenticación y Legalización de Documentos.</t>
  </si>
  <si>
    <t>Carta de Referencia Bancaria: de una entidad financiera que certifique que el Proponente cuenta con disponibilidad de seis (6) cifras bajas o línea de crédito por el mismo monto. • En el caso de que la misma sea emitida por un banco que opere fuera del territorio nacional, se debe aportar, la carta de referencia emitida por un banco del país de origen, así como una carta de la institución homóloga a la Superintendencia de Bancos de Panamá, del país de origen, donde se certifique que el banco es reconocido para operar como tal. La carta de Referencia Bancaria debe venir con toda la información solicitada de acuerdo a los requisitos que se establecen en el formulario 1.10 si no puede tener la misma redacción establecida (SOLO PARA BANCOS QUE OPEREN FUERA DEL TERRITORIO NACIONAL). Adicionalmente, este documento debe cumplir con lo establecido en el numeral 13 y 14 de este capítulo. En caso que el Proponente se presente en Consorcio o Asociación Accidental, una de las empresas que conforman el Consorcio o Asociación Accidental deberá cumplir con dicho requisito.</t>
  </si>
  <si>
    <t>Copia digital en PDF: copia de toda la propuesta excepto la propuesta económica.</t>
  </si>
  <si>
    <t>Criterios de Selección</t>
  </si>
  <si>
    <r>
      <t>IMPORTANTE:</t>
    </r>
    <r>
      <rPr>
        <b/>
        <sz val="9"/>
        <color rgb="FF737373"/>
        <rFont val="Trebuchet MS"/>
        <family val="2"/>
      </rPr>
      <t> Será adjudicada al proponente que obtenga el mayor puntaje en la metodología de ponderación, siempre que cumpla con los requisitos mínimos obligatorios exigidos</t>
    </r>
  </si>
  <si>
    <t>Otros Criterio Evaluación</t>
  </si>
  <si>
    <t>Descripción :</t>
  </si>
  <si>
    <t>Precio 30 Puntos/Porcentaje</t>
  </si>
  <si>
    <t>PROPUESTA TÉCNICA. 40 Puntos/Porcentaje</t>
  </si>
  <si>
    <t>EXPERIENCIA DE LA EMPRESA 16 Puntos/Porcentaje</t>
  </si>
  <si>
    <t>RECURSO HUMANO 13 Puntos/Porcentaje</t>
  </si>
  <si>
    <t>CAPACIDAD FINANCIERA 1 Puntos/Porcentaje</t>
  </si>
  <si>
    <t>Validez de la Propuesta :</t>
  </si>
  <si>
    <t>120 Días calendario</t>
  </si>
  <si>
    <t>Condiciones de la Contratación</t>
  </si>
  <si>
    <t>Entrega :</t>
  </si>
  <si>
    <t>Parcial</t>
  </si>
  <si>
    <t>Lugar de Entrega :</t>
  </si>
  <si>
    <t>TEATRO NACIONAL, UBICADO EN SAN FELIPE, DISTRITO Y PROV. DE PANAMÁ.</t>
  </si>
  <si>
    <t>Termino de Entrega :</t>
  </si>
  <si>
    <t>28 Meses</t>
  </si>
  <si>
    <t>Vigencia del Contrato :</t>
  </si>
  <si>
    <t>29 Meses</t>
  </si>
  <si>
    <t>Forma de Pago de Contrato :</t>
  </si>
  <si>
    <t>Crédito</t>
  </si>
  <si>
    <t>Termino de Pago :</t>
  </si>
  <si>
    <t>30 Días calendario</t>
  </si>
  <si>
    <t>Multas :</t>
  </si>
  <si>
    <t>Modificaciones y Adiciones al Contrato :</t>
  </si>
  <si>
    <t>En base al interés público, se atenderá a lo dispuesto en el artículo 68 de la ley 22 del 2006</t>
  </si>
  <si>
    <t>Causales de la Resolución Administrativa del Contrato :</t>
  </si>
  <si>
    <t>Las dispuestas en el artículo 99 de la Ley 22 de 2006.</t>
  </si>
  <si>
    <t>Fianzas y Otras Garantías</t>
  </si>
  <si>
    <r>
      <t>IMPORTANTE:</t>
    </r>
    <r>
      <rPr>
        <b/>
        <sz val="9"/>
        <color rgb="FF737373"/>
        <rFont val="Trebuchet MS"/>
        <family val="2"/>
      </rPr>
      <t> Las Fianzas deberán presentarse de acuerdo a los modelos aprobados por la Contraloría General de la República y que se encuentran disponibles en los documentos adjuntos del Pliego de Cargos.</t>
    </r>
  </si>
  <si>
    <t>Fianza de Propuesta :</t>
  </si>
  <si>
    <t>Monto:</t>
  </si>
  <si>
    <t>Vigencia:</t>
  </si>
  <si>
    <t>120 Días</t>
  </si>
  <si>
    <t>Fianza de Cumplimiento :</t>
  </si>
  <si>
    <t>1 Años</t>
  </si>
  <si>
    <t>Garantías:</t>
  </si>
  <si>
    <t>Los proponentes seleccionados deberán garantizar por escrito a la entidad contratante lo siguiente:</t>
  </si>
  <si>
    <t>a) En el caso de obras, se obliga a responder por los defectos de construcción hasta por un término de tres (3) años.</t>
  </si>
  <si>
    <t>b) En el caso de bienes, se obliga a responder por los vicios hasta por un término de un (1) año; en caso de bienes perecederos el término será el usual al ciclo de vida del producto. </t>
  </si>
  <si>
    <t>c) En el caso de servicios, el término será de un (1) año para responder por el cumplimiento de éstos, en las posiciones pactadas</t>
  </si>
  <si>
    <t>Otra Fianza1:</t>
  </si>
  <si>
    <t>Tipo Fianza :</t>
  </si>
  <si>
    <t>Fianza Pago Anticipado</t>
  </si>
  <si>
    <t>Detalle :</t>
  </si>
  <si>
    <t>VER PÁG. 83, PUNTO 35.3 DEL PLIEGO DE CARGOS.</t>
  </si>
  <si>
    <t>Bien/Servicio/Obra Seleccionados</t>
  </si>
  <si>
    <t>R</t>
  </si>
  <si>
    <t>Código</t>
  </si>
  <si>
    <t>Clasificación</t>
  </si>
  <si>
    <t>Cantidad</t>
  </si>
  <si>
    <t>U. Medida</t>
  </si>
  <si>
    <t>SES</t>
  </si>
  <si>
    <t>Administración o planificación de proyectos</t>
  </si>
  <si>
    <t>Servicios de Gerencia de Proyecto, Administración, Coordinación, Estudios, Diseño, Inspección y Asistencia Técnica para el Proyecto de Restauración Arquitectónica Integral del Teatro Nacional de Panamá. VER PLIEGO DE CARGOS ADJUNTO.</t>
  </si>
  <si>
    <t>Documentos Adjuntos</t>
  </si>
  <si>
    <t>Tipo</t>
  </si>
  <si>
    <t>Fecha</t>
  </si>
  <si>
    <t>JUSTIFICACIÓN PARA LA LICITACIÓN ABREVIADA POR MEJOR VALOR</t>
  </si>
  <si>
    <t>Aclaraciones</t>
  </si>
  <si>
    <t>ANEXO2-P</t>
  </si>
  <si>
    <t>Anexos</t>
  </si>
  <si>
    <t>ANEXO2-P1</t>
  </si>
  <si>
    <t>ANEXO2-P2</t>
  </si>
  <si>
    <t>ANEXO2-P3a</t>
  </si>
  <si>
    <t>ANEXO2-P3b</t>
  </si>
  <si>
    <t>ANEXO2-P6</t>
  </si>
  <si>
    <t>ANEXO2-P4</t>
  </si>
  <si>
    <t>ANEXO2-P5</t>
  </si>
  <si>
    <t>ANEXO2-P7</t>
  </si>
  <si>
    <t>anexo2-P8</t>
  </si>
  <si>
    <t>ANEXO2-P9</t>
  </si>
  <si>
    <t>ANEXO3-P1</t>
  </si>
  <si>
    <t>ANEXO3-P2</t>
  </si>
  <si>
    <t>ANEXO3-P3</t>
  </si>
  <si>
    <t>ANEXO4-P1</t>
  </si>
  <si>
    <t>ANEXO4-P2</t>
  </si>
  <si>
    <t>ANEXO4-P3</t>
  </si>
  <si>
    <t>ANEXO4-P4</t>
  </si>
  <si>
    <t>PLIEGO DE CARGOS</t>
  </si>
  <si>
    <t>Pliego de Cargos</t>
  </si>
  <si>
    <t>ACTA DE REUNIÓN DE HOMOLOGACIÓN</t>
  </si>
  <si>
    <t>Actas</t>
  </si>
  <si>
    <t>CAMBIO DE FECHA DEL ACTO PÚBLICO</t>
  </si>
  <si>
    <t>Adenda</t>
  </si>
  <si>
    <t>ADENDA N°2</t>
  </si>
  <si>
    <t>ACLARACIONES CONSULTAS VARIAS</t>
  </si>
  <si>
    <t>ADENDA N°3</t>
  </si>
  <si>
    <t>ACLARACIONES</t>
  </si>
  <si>
    <t>ADENDA N°4</t>
  </si>
  <si>
    <t>ACTA DE APERTURA</t>
  </si>
  <si>
    <t>Informe de Comisión Evaluadora</t>
  </si>
  <si>
    <t>COMISIÓN EVALUADORA</t>
  </si>
  <si>
    <t>Resoluciones</t>
  </si>
  <si>
    <t>20160906 ACCIÓN DE RECLAMO PROYECTOS, EJECUCIÓN Y CONTROL OBRAS</t>
  </si>
  <si>
    <t>Acción de Reclamo</t>
  </si>
  <si>
    <t>RESOLUCIÓN DE ADJUDICACIÓN</t>
  </si>
  <si>
    <t>Resolución de decisión</t>
  </si>
  <si>
    <t>Resolución No. DF-736-2016 de 7 de septiembre de 2016 Por la cual No se Admite Reclamo interpuesta por PROYECTOS, EJECUCIÓN Y CONTROL DE OBRAS</t>
  </si>
  <si>
    <t>Resolucion de NO admisión_DGCP</t>
  </si>
  <si>
    <t>Documentos del Acto Público</t>
  </si>
  <si>
    <t>Fecha Creación</t>
  </si>
  <si>
    <t>Acta Apertura</t>
  </si>
  <si>
    <t>Ver Acta Apertura</t>
  </si>
  <si>
    <t>Informe de Evaluación</t>
  </si>
  <si>
    <t>Resolución de Adjudicación</t>
  </si>
  <si>
    <t>Adenda N° 1</t>
  </si>
  <si>
    <t>Ver Adenda</t>
  </si>
  <si>
    <t>Adenda N° 2</t>
  </si>
  <si>
    <t>Adenda N° 3</t>
  </si>
  <si>
    <t>Adenda N° 4</t>
  </si>
  <si>
    <t>Publicaciones Anteriores</t>
  </si>
  <si>
    <t>Fecha Publicación</t>
  </si>
  <si>
    <t>Publicación Anterior</t>
  </si>
  <si>
    <t>Pliego Original</t>
  </si>
  <si>
    <t>Datos de la contratación de la gerenciadora del TNP</t>
  </si>
  <si>
    <t>Instituto Nacional de Cultura (INAC)</t>
  </si>
  <si>
    <t>Observ.</t>
  </si>
  <si>
    <t>Consultor/ mes</t>
  </si>
  <si>
    <t>Diseño e implementación del Programa de Capacitación del INAC</t>
  </si>
  <si>
    <t>Puesta en marcha e implementación del Sistema de Información Cultural de Panamá - QueCultura</t>
  </si>
  <si>
    <t>UEP-INAC</t>
  </si>
  <si>
    <t>Producto 1</t>
  </si>
  <si>
    <t>Componente Asociado y monto (USD):</t>
  </si>
  <si>
    <t>Componente Asociado y monto:</t>
  </si>
  <si>
    <t>Producto 3</t>
  </si>
  <si>
    <t>Cantidad de Lotes:</t>
  </si>
  <si>
    <t>Producto 10</t>
  </si>
  <si>
    <t>Contratación de Especialista Administrativo Financiero</t>
  </si>
  <si>
    <t>Contratación de Coordinador para la Unidad INAC</t>
  </si>
  <si>
    <t>Contratación de consultor para la evaluación intermedia del Proyecto</t>
  </si>
  <si>
    <t>Contratación de consultor para la evaluación final del Proyecto</t>
  </si>
  <si>
    <r>
      <t xml:space="preserve">Método de Selección/ Adquisición
</t>
    </r>
    <r>
      <rPr>
        <i/>
        <sz val="10"/>
        <color indexed="9"/>
        <rFont val="Calibri"/>
        <family val="2"/>
      </rPr>
      <t>(Seleccionar una de las opciones)</t>
    </r>
    <r>
      <rPr>
        <sz val="10"/>
        <color indexed="9"/>
        <rFont val="Calibri"/>
        <family val="2"/>
      </rPr>
      <t>:</t>
    </r>
  </si>
  <si>
    <t>Equipo de la UEP-INAC</t>
  </si>
  <si>
    <t>4.1.1</t>
  </si>
  <si>
    <t>4.2</t>
  </si>
  <si>
    <t>4.2.1</t>
  </si>
  <si>
    <t>4.3</t>
  </si>
  <si>
    <t>4.3.1</t>
  </si>
  <si>
    <t>4.3.2</t>
  </si>
  <si>
    <t>Producto 2</t>
  </si>
  <si>
    <t>2.3.4</t>
  </si>
  <si>
    <t xml:space="preserve">Gerente </t>
  </si>
  <si>
    <t>Especialista en Restauración Arquitectónica</t>
  </si>
  <si>
    <t>Personal</t>
  </si>
  <si>
    <t>Ingeniero Civil o Ingeniero Estructural</t>
  </si>
  <si>
    <t>Especialista en Planificación y Monitoreo</t>
  </si>
  <si>
    <t>Costo Unit. USD</t>
  </si>
  <si>
    <t>#</t>
  </si>
  <si>
    <t>Especialista en Adquisiciones</t>
  </si>
  <si>
    <t>Especialista Ambiental</t>
  </si>
  <si>
    <t>Especialista Social</t>
  </si>
  <si>
    <t>Experto en Fuertes</t>
  </si>
  <si>
    <t>Factor</t>
  </si>
  <si>
    <t>Sub-Total</t>
  </si>
  <si>
    <t>C/Factor</t>
  </si>
  <si>
    <t>Arquitecto Supervisor</t>
  </si>
  <si>
    <t>Alquiler</t>
  </si>
  <si>
    <t>Técnicos de Apoyo</t>
  </si>
  <si>
    <t>Otros Gastos</t>
  </si>
  <si>
    <t>Varios</t>
  </si>
  <si>
    <t>Expertos variables - a definir</t>
  </si>
  <si>
    <t>Para servicios de apoyo en gestión fiduciaria, técnica y en supervisión de obras, incluye logística</t>
  </si>
  <si>
    <t xml:space="preserve"> </t>
  </si>
  <si>
    <t>Especialista en Fortalecimiento Institucional</t>
  </si>
  <si>
    <t>Especialista en Patrimonio Histórico (confirmar nombre)</t>
  </si>
  <si>
    <t>Expertos Varibles (según necesidad)</t>
  </si>
  <si>
    <t>Equipo clave - Permanentes</t>
  </si>
  <si>
    <t>Experto/s Re-ingeniería - Gestión de Personas</t>
  </si>
  <si>
    <t>4.1.5</t>
  </si>
  <si>
    <t>4.1.6</t>
  </si>
  <si>
    <t>Sistema Informático de Gestión</t>
  </si>
  <si>
    <t>Implementación del Plan de Fortalecimiento del INAC para la ejecución del Proyecto</t>
  </si>
  <si>
    <t>Consultor</t>
  </si>
  <si>
    <t xml:space="preserve">Diseño del Plan de Comunicación </t>
  </si>
  <si>
    <t>Implementación del Plan de Comunicación</t>
  </si>
  <si>
    <t>Evaluación del Proyecto Piloto</t>
  </si>
  <si>
    <t>Responsable costo unitario</t>
  </si>
  <si>
    <t>costo unit (sustento) USD$</t>
  </si>
  <si>
    <t xml:space="preserve">Proyecto Ejecutivo define áreas, usos y necesidades. Diagnostica condiciones del inmueble. Presupuesta costos de obra. Diseña planos de obra. Producto: Documento, planos, renderings, presupuesto, cronograma. </t>
  </si>
  <si>
    <t>OH + DILLON</t>
  </si>
  <si>
    <t>Obra de construcción, intervención y adecuación de infraestructura de todo el Museo.</t>
  </si>
  <si>
    <t>EQUIPOS</t>
  </si>
  <si>
    <t xml:space="preserve">Infraestructura eléctrica y plomería </t>
  </si>
  <si>
    <t>Nueva, en todo el inmueble</t>
  </si>
  <si>
    <t>Infraestrucutura de Informática (IT)</t>
  </si>
  <si>
    <t>Tratamiento impermeable de áreas planas de azotea, techos Sala 2, Auditorio y 2 techos laterales del edif.</t>
  </si>
  <si>
    <t xml:space="preserve">Sistema de seguridad para todo el inmueble </t>
  </si>
  <si>
    <t>Compra e instalación de cámaras de seguridad y alarmas</t>
  </si>
  <si>
    <t>Iluminación externa del edificio</t>
  </si>
  <si>
    <t>Equipamiento del Auditorio</t>
  </si>
  <si>
    <t>Equipamientos y adecuación de Auditorio, 150 butacas. Incluye: Acústica, electroacústica, visuales, butacas, graderías, tarima, mecánica e iluminación escénica, telones, equipo de video, techo acústico y divisiones de las áreas internas.</t>
  </si>
  <si>
    <t>Nuevo Edificio de Resguardo Patrimonial del MARTA</t>
  </si>
  <si>
    <t>Construcción de nueva estructura y su equipamiento para el almacenamiento y resguardo de la Colección Patrimonial del Museo</t>
  </si>
  <si>
    <r>
      <rPr>
        <sz val="11"/>
        <color theme="1"/>
        <rFont val="Calibri"/>
        <family val="2"/>
        <scheme val="minor"/>
      </rPr>
      <t>m</t>
    </r>
    <r>
      <rPr>
        <vertAlign val="superscript"/>
        <sz val="12"/>
        <color rgb="FF000000"/>
        <rFont val="Calibri"/>
        <family val="2"/>
      </rPr>
      <t>2</t>
    </r>
  </si>
  <si>
    <t>Proyecto Ejecutivo para el Diseño y Construcción del Nuevo Edificio de Resguardo Patrimonial del MARTA</t>
  </si>
  <si>
    <t>Planos, Presupuesto y Programa de Obra para construcción del Edificio de Resguardo de la Colección</t>
  </si>
  <si>
    <t xml:space="preserve">Construcción del Nuevo Edificio de Resguardo Patrimonial del MARTA </t>
  </si>
  <si>
    <t>Construcción del nuevo edificio de acuerdo al Proyecto Ejecutivo.  Metrraje puede variar de incluirse zona de carga y descarga</t>
  </si>
  <si>
    <t xml:space="preserve">Equipamiento del Nuevo Edificio de Resguardo Patrimonial del MARTA </t>
  </si>
  <si>
    <t>Detallar las especifica, de la zona tipo de suelo, estanterias, temp, materiales etc</t>
  </si>
  <si>
    <t>Construcción de áreas públicas exteriores</t>
  </si>
  <si>
    <t xml:space="preserve">Plan Maestro del Museo MARTA </t>
  </si>
  <si>
    <t>Documento Maestro para el Diseño Integral de la Experiencia del Visitante, definición de Salas Permanentes, Temporales y su museografía</t>
  </si>
  <si>
    <t>Equipamiento de Salas del Museo  correspondiente a la Fase I del Plan Maestro  (inclure áreas de Lobby)  (Inaugurar en mayo 2019)</t>
  </si>
  <si>
    <t>Equipamiento de Salas del Museo  correspondientes a la Fase II del Plan Maestro (Totalidad del Museo a entregar Sep 2020)</t>
  </si>
  <si>
    <t xml:space="preserve">Diseño conceptual y curaduría de la exposición. Diseño, fabricación e instalación de museografía correspondiente a Fase II del Plan Maestro </t>
  </si>
  <si>
    <t>Diseño del Programa de Actividades Públicas del Museo para la Fase I</t>
  </si>
  <si>
    <t>Diseño del Programa de Actividades Públicas del Museo para la Fase II</t>
  </si>
  <si>
    <t>Documento con lineamientos y estándares para la restauración, resguardo y catalogación de la colección</t>
  </si>
  <si>
    <t xml:space="preserve">Catalogación y Resguardo de la Colección Permanente </t>
  </si>
  <si>
    <t>Diseño y adquisición de software y hardware para catalogación y resguardo de colección, Registrar</t>
  </si>
  <si>
    <t>Plan de Gestión del Museo</t>
  </si>
  <si>
    <t xml:space="preserve">Visión de negocio, Ingreso-Egresos, actividades de auto gestión y sostenibilidad económica. </t>
  </si>
  <si>
    <t>Procesos Internos de la Institución y Estructura Organizacional</t>
  </si>
  <si>
    <t xml:space="preserve">   </t>
  </si>
  <si>
    <t>Equipamiento, Oficinas Administrativas del Museo</t>
  </si>
  <si>
    <t xml:space="preserve">Equipo de cómputo, programas e inmobiliario. </t>
  </si>
  <si>
    <t>CONTRATACIÓN</t>
  </si>
  <si>
    <t>gerentes de proyecto</t>
  </si>
  <si>
    <t>CÁLCULO DE SUELDOS PARA CONTROL DE PROYECTO</t>
  </si>
  <si>
    <t>36 meses</t>
  </si>
  <si>
    <t>mensual</t>
  </si>
  <si>
    <t>sueldo mensual</t>
  </si>
  <si>
    <t>Tabla Activa</t>
  </si>
  <si>
    <t>bajo</t>
  </si>
  <si>
    <t>medio alto</t>
  </si>
  <si>
    <t>Actividades priorizadas de implementació del Plan de Desarrollo y de Gestión del TNP</t>
  </si>
  <si>
    <t>Gestión y Acompañamiento Técnico del Proy. Piloto de Industrias Culturales Creativas</t>
  </si>
  <si>
    <t xml:space="preserve">Actividades de Promoción de Industrias Creativas </t>
  </si>
  <si>
    <t>Estimación de costos - Ente de Gestión</t>
  </si>
  <si>
    <t xml:space="preserve">Hackatones </t>
  </si>
  <si>
    <t>Concurso Hackatones para diseño de APP del MARTA, TNP y Fuertes PBSL</t>
  </si>
  <si>
    <t>Festival</t>
  </si>
  <si>
    <t>Organización de un Festival de Empresarios Creativos del Ecosistema MARTA</t>
  </si>
  <si>
    <t>Organización de un Festival de Empresarios Creativos del Ecosistema TPN</t>
  </si>
  <si>
    <t>Organización de un Festival de Empresarios Creativos del Ecosistema PBSL</t>
  </si>
  <si>
    <t>Difusión de los casos exitosos de los Proyectos Pilotos en Industrias Creativas</t>
  </si>
  <si>
    <t>Notas</t>
  </si>
  <si>
    <t xml:space="preserve">Proyecto Ejecutivo para la Recuperación y Rehabilitación Arquitectónica de todo el inmueble original del Museo. </t>
  </si>
  <si>
    <t>CONTRAPARTIDA</t>
  </si>
  <si>
    <t xml:space="preserve"> Conservación y Adecuaciones al edificio original</t>
  </si>
  <si>
    <t>Limpieza y remoción de estructuras sobrantes</t>
  </si>
  <si>
    <t>Impermeabilización complementaria del edificio</t>
  </si>
  <si>
    <t>Pintura y resanes general del edificio</t>
  </si>
  <si>
    <t>la mitad de la pintura a cargo del INAC</t>
  </si>
  <si>
    <t>Construcción interior de tienda del Museo, restaurante, taquillas y baños</t>
  </si>
  <si>
    <t>Adecuación y equipamiento de restaurante, tienda, taquilla y nuevos baños públicos y las necesarias</t>
  </si>
  <si>
    <t>Costrucción de accesos para arribo de grupos, estacionamiento,  fachadas, paisajismo y señalética</t>
  </si>
  <si>
    <t>Infraestructura mecánica, eléctrica, plomería e IT de todo el inmueble original del Museo.</t>
  </si>
  <si>
    <t>Aire Acondicionado, adquisición e instalación</t>
  </si>
  <si>
    <t>Compra e Instalación de infraestructura IT en todo el inmueble</t>
  </si>
  <si>
    <t>Adquisición e instalación de sistema de iluminación de exteriores para todo el inmueble</t>
  </si>
  <si>
    <t>Personal de Operación (Gasto Recurrente)</t>
  </si>
  <si>
    <t>Equipo Operativo que garantiza el funcionamiento mínimo del museodurante 36 meses</t>
  </si>
  <si>
    <t>CONTRATACIONES DE APOYO POR UN AÑO</t>
  </si>
  <si>
    <t>Dirección Ejecutiva</t>
  </si>
  <si>
    <t>Gerente de Arquitectura e Ingeniería</t>
  </si>
  <si>
    <t>Gerente de Museografía</t>
  </si>
  <si>
    <t>4.1.7</t>
  </si>
  <si>
    <t>Elaboración de un Plan de Acción de Industrias Culturales y Creativas</t>
  </si>
  <si>
    <t>Sin programar</t>
  </si>
  <si>
    <t>SD</t>
  </si>
  <si>
    <t>Sin Programar</t>
  </si>
  <si>
    <t>Conservación y Adecuaciones al Edificio Original</t>
  </si>
  <si>
    <t>Levantamiento del edificio y áreas anexas</t>
  </si>
  <si>
    <t>Estudio Estructural del edificio</t>
  </si>
  <si>
    <t>-</t>
  </si>
  <si>
    <t>Pintura y repello general del edificio</t>
  </si>
  <si>
    <t>Construcción interior de Tienda del Museo, Restaurante, Taquillas y Baños</t>
  </si>
  <si>
    <t>Infraestructura del Inmueble Original del Museo</t>
  </si>
  <si>
    <t>Infraestructura eléctrica y plomería</t>
  </si>
  <si>
    <t>Infraestructura Mecánica</t>
  </si>
  <si>
    <t>Infraestructura Informática</t>
  </si>
  <si>
    <t>Sistema de Seguridad</t>
  </si>
  <si>
    <t>Iluminación Interna y Externa del edificio</t>
  </si>
  <si>
    <t xml:space="preserve">Resguardo Patrimonial de la Colección del MARTA </t>
  </si>
  <si>
    <t>Proyecto Ejecutivo para el Diseño y Construcción del   Resguardo de la Colección Patrimonial del MARTA</t>
  </si>
  <si>
    <t>Curaduría y Restauración</t>
  </si>
  <si>
    <t xml:space="preserve">Catalogación de la Colección Permanente </t>
  </si>
  <si>
    <t>Restauración de la Colección</t>
  </si>
  <si>
    <t>Museografía y Equipamiento</t>
  </si>
  <si>
    <t>Equipamiento Oficinas Administrativas del Museo</t>
  </si>
  <si>
    <t>Elaboración del Plan de Desarrollo y de Gestión para el TNP</t>
  </si>
  <si>
    <t>2.2.2.1</t>
  </si>
  <si>
    <t>2.2.2.2</t>
  </si>
  <si>
    <t>Restauración de Elementos Patrimoniales no estructurales</t>
  </si>
  <si>
    <t>Personas/meses</t>
  </si>
  <si>
    <t>Dirección de Educación</t>
  </si>
  <si>
    <t>Director Administrativo</t>
  </si>
  <si>
    <t>(US$)</t>
  </si>
  <si>
    <t>Diseño de un Sistema Informático Integrado de Gestión del INAC</t>
  </si>
  <si>
    <t>Desarrollo e implementación en una 1° Etapa del Sistema Informático Integrado de Gestión para el INAC</t>
  </si>
  <si>
    <t>x</t>
  </si>
  <si>
    <t>(Expresado en USD)</t>
  </si>
  <si>
    <t xml:space="preserve">Operación: </t>
  </si>
  <si>
    <t xml:space="preserve">Período comprendido:  </t>
  </si>
  <si>
    <t>FUENTE</t>
  </si>
  <si>
    <t>Contratación de consultor para la elaboración de un Plan de Acción de Industrias Culturales y Creativas</t>
  </si>
  <si>
    <t>Contratación de Especialista en Industrias Culturales y Creativas</t>
  </si>
  <si>
    <t>Proveedor: Ciudad del Saber</t>
  </si>
  <si>
    <t>Las actividades incluyen concursos Hackatones para diseño de APP del MARTA, TNP y Fuertes PBSL, la organización de festivales de Empresarios Creativos del Ecosistema MARTA, TNP y PBSL y la difusión de los casos exitosos de los Proyectos Pilotos en Industrias Creativas</t>
  </si>
  <si>
    <t>2.1.1.1</t>
  </si>
  <si>
    <t>2.2.1.1.1</t>
  </si>
  <si>
    <t>2.2.1.1.2</t>
  </si>
  <si>
    <t>2.2.1.1.3</t>
  </si>
  <si>
    <t>2.2.1.1.4</t>
  </si>
  <si>
    <t>2.2.1.1.5</t>
  </si>
  <si>
    <t>2.2.1.1.6</t>
  </si>
  <si>
    <t>2.2.1.1.7</t>
  </si>
  <si>
    <t>2.2.1.1.8</t>
  </si>
  <si>
    <t>2.2.1.2</t>
  </si>
  <si>
    <t>Contratación de firma para la ejecución de obras civiles para la rehabilitación, equipamiento y resguardo del MARTA</t>
  </si>
  <si>
    <t>2.2.1.3</t>
  </si>
  <si>
    <t>2.2.1.3.1</t>
  </si>
  <si>
    <t>2.2.1.3.2</t>
  </si>
  <si>
    <t>2.2.1.3.3</t>
  </si>
  <si>
    <t>Elaboración del Manual Institucional</t>
  </si>
  <si>
    <t>Elaboración del Manual de Marca</t>
  </si>
  <si>
    <t>Elaboración del Manual de Comunicación</t>
  </si>
  <si>
    <t>Producto 12</t>
  </si>
  <si>
    <t>Consultor individual</t>
  </si>
  <si>
    <t>Contratación de consultor para Evaluación del Proyecto Piloto de Industrias Creativas</t>
  </si>
  <si>
    <t>Contratación de Experto en Fortalecimiento Institucional para la coordinación y supervisión del desarrollo de las actividades</t>
  </si>
  <si>
    <t>Especialista en Industrias Culturales y Creativas</t>
  </si>
  <si>
    <t>Contratación de firma Gerenciadora para Servicios de Apoyo en Gestión Fiduciaria, Técnica y en Supervisión de Obras, Supervisión Ambiental y Social, incluyendo logística</t>
  </si>
  <si>
    <t>Adquisición de Sistema Informático de Gestión para el INAC</t>
  </si>
  <si>
    <t>Contratación de firma para Servicios de Auditoría Externa del Proyecto</t>
  </si>
  <si>
    <t>Resumen</t>
  </si>
  <si>
    <t>Total PA</t>
  </si>
  <si>
    <t xml:space="preserve">Proveedor: Ciudad del Saber (Vía Convenio/ Transferencia). El contrato tendría dos alcances: </t>
  </si>
  <si>
    <t xml:space="preserve">18 meses. </t>
  </si>
  <si>
    <t>Incluye El diagnóstico de RRHH existentes contempla la definición de la cantidad de posiciones y perfiles requeridos según la nueva estructura; el desarrollo e implementación del Sistema de PM&amp;E del INAC incluye metodologías y capacitación en la definición de indicadores, elaboración de presupuestos, cronogramas, entre otros. 
El re-diseño de procesos incluye manuales, flujogramas, cronogramas, análisis de carga de trabajo - estimación de recursos requeridos, entre otros</t>
  </si>
  <si>
    <t>Contratación de firma para la Organización del Festival de Empresarios Creativos del Ecosistema TPN</t>
  </si>
  <si>
    <t>Contratación de firma para la Organización del Festival de Empresarios Creativos del Ecosistema PBSL</t>
  </si>
  <si>
    <t>Contratación de firma para el diseño y la implementación del Plan de Comunicación y Promoción del Patrimonio Cultural</t>
  </si>
  <si>
    <t>Producto 4</t>
  </si>
  <si>
    <t>Director seleccionado por la JD del Patronato para la Dirección Ejecutiva  del TNP</t>
  </si>
  <si>
    <t>Director seleccionado por la JD del Patronato para la Dirección de Programación del TNP</t>
  </si>
  <si>
    <t xml:space="preserve">Director seleccionado por la JD del Patronato para la Dirección de Administración y Finanzas </t>
  </si>
  <si>
    <t xml:space="preserve">Director seleccionado por la JD del Patronato para la Dirección Ejecutiva </t>
  </si>
  <si>
    <t>Director seleccionado por la JD del Patronato para la Curaduria del MARTA</t>
  </si>
  <si>
    <t>4.3.3</t>
  </si>
  <si>
    <t>Análisis Costo-Beneficio ExPost del Proyecto</t>
  </si>
  <si>
    <t xml:space="preserve">Contratación de consultores para la Catalogación de la Colección Permanente </t>
  </si>
  <si>
    <t>Contratación de consultor para la Restauración de la Colección</t>
  </si>
  <si>
    <t>Se prevé la contratación de varios especialistas</t>
  </si>
  <si>
    <t>Contratación de consultor para la Restauración de Elementos Patrimoniales no estructurales</t>
  </si>
  <si>
    <t>Contratación de firma para el desarrollo del Plan Maestro del MARTA, que incluya la elaboración de Instrumentos de Gestión y Programas de Actividades Públicas del Museo</t>
  </si>
  <si>
    <t>Contratación de consultor para la elaboración del Análisis Costo-Beneficio ExPost del Proyecto</t>
  </si>
  <si>
    <t>Proyecto:</t>
  </si>
  <si>
    <t>ID:</t>
  </si>
  <si>
    <t>Fecha de Inicio</t>
  </si>
  <si>
    <t>Fecha Fin:</t>
  </si>
  <si>
    <t>Valor acum. BID</t>
  </si>
  <si>
    <t>Proyecto de Apoyo para la Conservación y Gestión del Patrimonio Cultural</t>
  </si>
  <si>
    <t>PN-L1146</t>
  </si>
  <si>
    <t>SI</t>
  </si>
  <si>
    <t>Componente 1. Modernización de Instrumentos de Gestión Patrimonial</t>
  </si>
  <si>
    <t>Adminsitración</t>
  </si>
  <si>
    <t>Componente 1 -  Modernización de Instrumentos de Gestión Patrimonial</t>
  </si>
  <si>
    <t>Componente 2 - Rehabilitación y Puesta en Valor de Bienes Culturales</t>
  </si>
  <si>
    <t xml:space="preserve"> -Informe de diagnóstico y propuesta de reingeniería, con disposición de aprobación</t>
  </si>
  <si>
    <t>Taller</t>
  </si>
  <si>
    <t xml:space="preserve">Producto 3: Sistema Informático Integrado de Gestión del INAC, creado </t>
  </si>
  <si>
    <t>Talleres</t>
  </si>
  <si>
    <t>Producto 4: Sistema de Información Cultural de Panamá - QueCultura, creado</t>
  </si>
  <si>
    <t>Producto 1: Plan de Fortalecimiento estratégico del INAC desarrollado</t>
  </si>
  <si>
    <t>Producto 2: Capacitación de personal del INAC en la implementación del nuevo modelo de gestión, realizados</t>
  </si>
  <si>
    <t>Producto 5: Plan de Comunicación y Promoción del Patrimonio Cultural, elaborado e implementado</t>
  </si>
  <si>
    <t>1.1.1.1</t>
  </si>
  <si>
    <t>1.1.1.2</t>
  </si>
  <si>
    <t>1.1.2.1</t>
  </si>
  <si>
    <t>1.1.3</t>
  </si>
  <si>
    <t>1.1.3.1</t>
  </si>
  <si>
    <t>1.1.3.2</t>
  </si>
  <si>
    <t>Producto 8: Proyectos de emprendedores para proveer servicios turísticos vinculados a los bienes patrimoniales intervenidos por el proyecto, financiados</t>
  </si>
  <si>
    <t>Componente 2. Rehabilitación y Puesta en Valor de Bienes Culturales</t>
  </si>
  <si>
    <t>Operación del Patronato del TNP</t>
  </si>
  <si>
    <t>Operación del museo</t>
  </si>
  <si>
    <t>Operación del Patronato del MARTA</t>
  </si>
  <si>
    <t>Santiago el Nuevo</t>
  </si>
  <si>
    <t>2.3.1.1</t>
  </si>
  <si>
    <t xml:space="preserve">Construccción y/o rehabilitación de  Módulos de Servicios Básicos en Fuerte de Santiago el Nuevo </t>
  </si>
  <si>
    <t>San Jerónimo</t>
  </si>
  <si>
    <t>San Fernando</t>
  </si>
  <si>
    <t>Construccción y/o rehabilitación de  Módulos de Servicios Básicos en los Fuerte de San Fernando</t>
  </si>
  <si>
    <t>Santiago el Viejo</t>
  </si>
  <si>
    <t>Rehabilitación - Puesta en valor de Santiago el Viejo</t>
  </si>
  <si>
    <t>Renovación del Castillo de San Lorenzo (instalación de museo dentro de unas bóvedas)</t>
  </si>
  <si>
    <t>Formación de mano de obra de Portobelo y San Lorenzo especializada en restauración</t>
  </si>
  <si>
    <t>CCII</t>
  </si>
  <si>
    <t>2.3.4.1</t>
  </si>
  <si>
    <t>2.3.5</t>
  </si>
  <si>
    <t>2.3.5.1</t>
  </si>
  <si>
    <t>2.3.6</t>
  </si>
  <si>
    <t>1.1.4</t>
  </si>
  <si>
    <t>1.1.5</t>
  </si>
  <si>
    <t>1.1.1.3</t>
  </si>
  <si>
    <t>1.1.4.1</t>
  </si>
  <si>
    <t>1.1.5.1</t>
  </si>
  <si>
    <t>1.1.5.2</t>
  </si>
  <si>
    <t>Producto 7: Capacitación de emprendedores en habilidades empresariales y habilidades especializadas por patrimonio intervenido,  realizada</t>
  </si>
  <si>
    <t>Acompañamiento en implementación del Plan de Desarrollo y de Gestión para el TNP</t>
  </si>
  <si>
    <t xml:space="preserve">El objetivo de la operación es contribuir a la preservación y puesta en valor de los bienes patrimoniales culturales y naturales del país. </t>
  </si>
  <si>
    <t>PRODUCTOS</t>
  </si>
  <si>
    <t>Cursos</t>
  </si>
  <si>
    <t># proyectos</t>
  </si>
  <si>
    <t># plan</t>
  </si>
  <si>
    <t>*Implementado implica haber desarrollo un modelo de articulación entre actores para la actualización del sistema y ejecutado acciones para la actualización del sistema</t>
  </si>
  <si>
    <t xml:space="preserve"> -Informe del Plan
-Informe Semestral</t>
  </si>
  <si>
    <t xml:space="preserve">* Implementado implica la ejecución de actividades priorizadas del plan </t>
  </si>
  <si>
    <t xml:space="preserve"> -Informe del Plan de Acción
-Informe Semestral de Avance del Programa
-Informe de Evaluación del PA
</t>
  </si>
  <si>
    <t>*Industrias creativas corresponden a emprendimientos que ofrecen servicios turísticos relacionados a los inmuebles patrimoniales intervenidos. El desarrollo del plan y actividades de implementación</t>
  </si>
  <si>
    <t xml:space="preserve"> -Informe de ejecución de capacitaciones</t>
  </si>
  <si>
    <t>Corresponden a emprendedores que ofrecerán servicios vinculados a   los inmuebles patrimoniales intervenidos por el proyecto</t>
  </si>
  <si>
    <t xml:space="preserve"> -Informe de Gestión y Rendición de cuentas de los Proyectos </t>
  </si>
  <si>
    <t xml:space="preserve"> -Informe de Gestión del Plan</t>
  </si>
  <si>
    <t>*Implementado implica el desarrollo del Plan, la ejecución de actividades priorizadas del Plan, recursos para la operación del Patronato y actividades iniciales de funcionamiento del Teatro</t>
  </si>
  <si>
    <t xml:space="preserve">  -Actas de recepción final de obras 
-Acta de recepción final del   equipamiento
-Acta de recepción final de servicios
</t>
  </si>
  <si>
    <t xml:space="preserve"> -Acta de recepción final de obra</t>
  </si>
  <si>
    <t>Contratación de firma para la ejecución de obras civiles del Plan de Emergencia para las fortificaciones de Portobelo</t>
  </si>
  <si>
    <t>Producto 13</t>
  </si>
  <si>
    <t>Contratación de firma para la ejecución de obras civiles del Plan de Emergenciay renovación del Castillo de San Lorenzo con la instalación de un museo</t>
  </si>
  <si>
    <t>Producto 14</t>
  </si>
  <si>
    <t>Producto 5</t>
  </si>
  <si>
    <t>Producto 17</t>
  </si>
  <si>
    <t>Producto  7</t>
  </si>
  <si>
    <t>Producto 15</t>
  </si>
  <si>
    <t>Producto 6</t>
  </si>
  <si>
    <t>Contratación de Especialista Legal-Adquisiciones</t>
  </si>
  <si>
    <t>Especialista Legal-Adquisiciones</t>
  </si>
  <si>
    <t>Producto 16</t>
  </si>
  <si>
    <t>Se prevé la posibilidad de contratar a varios especialistas</t>
  </si>
  <si>
    <r>
      <t xml:space="preserve">Método de Revisión </t>
    </r>
    <r>
      <rPr>
        <i/>
        <sz val="8"/>
        <color indexed="9"/>
        <rFont val="Calibri"/>
        <family val="2"/>
      </rPr>
      <t>(Seleccionar una de las opciones)</t>
    </r>
    <r>
      <rPr>
        <sz val="8"/>
        <color indexed="9"/>
        <rFont val="Calibri"/>
        <family val="2"/>
      </rPr>
      <t>:</t>
    </r>
  </si>
  <si>
    <t>Contratación de firma para la organización del Concurso de Hackatones para los diseños de APP del MARTA, TNP y Fuertes PBSL</t>
  </si>
  <si>
    <t>Contratación de firma para la Organización del Festival de Empresarios Creativos del Ecosistema MARTA</t>
  </si>
  <si>
    <t>Elaboración de un Diagnóstico Organizacional, una propuesta de re-ingeniería organizacional, un diagnóstico de los RRHH existentes, planificación estratégica y desarrollo e implementación del Sistema de Planificación, Monitoreo y Evaluación para el INAC</t>
  </si>
  <si>
    <t>Desarrollo e implementación de instrumentos según el nuevo modelo de gestión, re-diseño de procesos y la formulación de manuales de función a nivel de cargos y perfiles</t>
  </si>
  <si>
    <t>Contratación de firma consultora para la Reingeniería Organizacional, Re-Diseño de Procesos, diagnóstico de RRHH, planificación estratégica, capacitación y desarrollo de sistemas para el INAC.</t>
  </si>
  <si>
    <t>Incluye alquiler, gastos adminitrativos y otros</t>
  </si>
  <si>
    <t>Nombre de los componentes 
(listar por numero o letra)</t>
  </si>
  <si>
    <t>Contratación de firma para servicios comunicacionales para difusión de resultados de Proyectos Pilotos en Industrias Creativas</t>
  </si>
  <si>
    <t xml:space="preserve"> -Informe de desarrollo de los talleres
-Listado de asistencia y notas</t>
  </si>
  <si>
    <t>Producto 18</t>
  </si>
  <si>
    <t>Producto 6: Plan de Acción para Promoción de Industrias Creativas para los inmuebles patrimoniales intervenidos por el proyecto, elaborado</t>
  </si>
  <si>
    <t>2.2.1.4</t>
  </si>
  <si>
    <t>2.2.1.5</t>
  </si>
  <si>
    <t>2.2.1.4.1</t>
  </si>
  <si>
    <t>2.2.1.4.2</t>
  </si>
  <si>
    <t>2.2.1.4.3</t>
  </si>
  <si>
    <t>2.2.1.5.1</t>
  </si>
  <si>
    <t>2.2.1.5.2</t>
  </si>
  <si>
    <t>2.2.1.5.3</t>
  </si>
  <si>
    <t>2.2.2.3</t>
  </si>
  <si>
    <t>2.2.2.4</t>
  </si>
  <si>
    <t>2.2.2.5</t>
  </si>
  <si>
    <t>2.2.2.5.1</t>
  </si>
  <si>
    <t>2.2.2.5.2</t>
  </si>
  <si>
    <t>2.2.2.6</t>
  </si>
  <si>
    <t>2.2.2.6.1</t>
  </si>
  <si>
    <t>2.2.2.6.2</t>
  </si>
  <si>
    <t>2.2.2.6.3</t>
  </si>
  <si>
    <t>2.2.2.6.4</t>
  </si>
  <si>
    <t>Actualización de Estudios y Diagnósticos</t>
  </si>
  <si>
    <t>Contratación de firma para la Actualización de los Estudios y Diagnósticos del Fuerte de Portobelo</t>
  </si>
  <si>
    <t>Diseño y construcción de obras de contención en Portobelo</t>
  </si>
  <si>
    <t>2.3.7</t>
  </si>
  <si>
    <r>
      <t xml:space="preserve">Año 
</t>
    </r>
    <r>
      <rPr>
        <sz val="8"/>
        <color theme="1"/>
        <rFont val="Calibri"/>
        <family val="2"/>
        <scheme val="minor"/>
      </rPr>
      <t>(1/2 año)</t>
    </r>
  </si>
  <si>
    <r>
      <t xml:space="preserve">Año 1 
</t>
    </r>
    <r>
      <rPr>
        <sz val="8"/>
        <color theme="1"/>
        <rFont val="Calibri"/>
        <family val="2"/>
        <scheme val="minor"/>
      </rPr>
      <t>(1/2 año)</t>
    </r>
  </si>
  <si>
    <t>Obras s/Plan de Emergencia - Fuerte Santiago el Nuevo</t>
  </si>
  <si>
    <t xml:space="preserve">Obras s/Plan de Emergencia - Fuerte San Jerónimo </t>
  </si>
  <si>
    <t xml:space="preserve">Obras s/Plan de Emergencia - Fuerte San Fernando </t>
  </si>
  <si>
    <t>Obras s/Plan de Emergencia - Fuerte Santiago el Viejo</t>
  </si>
  <si>
    <t>Obras s/Plan de Emergencia - Castillo de San Lorenzo</t>
  </si>
  <si>
    <t>2.3.3.1</t>
  </si>
  <si>
    <t>Contratación de firma para la elaboración del Plan de Desarrollo y de Gestión para el TNP, incluyendo acompañamiento en la implementación durante 2 años</t>
  </si>
  <si>
    <r>
      <t xml:space="preserve">Diseño e Implementación del Programa de Capacitación a emprendedores para fomento de industrias creativas, que incluye desarrollo de </t>
    </r>
    <r>
      <rPr>
        <b/>
        <sz val="10"/>
        <rFont val="Calibri"/>
        <family val="2"/>
        <scheme val="minor"/>
      </rPr>
      <t xml:space="preserve">habilidades empresariales </t>
    </r>
  </si>
  <si>
    <r>
      <t xml:space="preserve">Diseño e Implementación del Programa de Capacitación a emprendedores para fomento de industrias creativas, que incluye desarrollo de </t>
    </r>
    <r>
      <rPr>
        <b/>
        <sz val="10"/>
        <rFont val="Calibri"/>
        <family val="2"/>
        <scheme val="minor"/>
      </rPr>
      <t>habilidades especializadas por sector</t>
    </r>
  </si>
  <si>
    <t>2.3.2.1</t>
  </si>
  <si>
    <t>2.3.2.2</t>
  </si>
  <si>
    <t>2.3.2.3</t>
  </si>
  <si>
    <t>2.3.2.4</t>
  </si>
  <si>
    <t>2.3.2.2.1</t>
  </si>
  <si>
    <t>2.3.2.3.1</t>
  </si>
  <si>
    <t>2.3.2.4.1</t>
  </si>
  <si>
    <t>2.3.2.4.2</t>
  </si>
  <si>
    <t>4.1.3</t>
  </si>
  <si>
    <t>4.1.4</t>
  </si>
  <si>
    <t xml:space="preserve">x </t>
  </si>
  <si>
    <t>BPPPSL</t>
  </si>
  <si>
    <t>Bosque Protector y Paisaje Protegido de San Lorenzo</t>
  </si>
  <si>
    <t>CEO</t>
  </si>
  <si>
    <t>Comité de Evaluación de Ofertas</t>
  </si>
  <si>
    <t>PNC</t>
  </si>
  <si>
    <t>Parque Nacional de Coiba</t>
  </si>
  <si>
    <t>PNVB</t>
  </si>
  <si>
    <t>Parque Nacional Volcán Barú</t>
  </si>
  <si>
    <t>METAS FÍSICAS</t>
  </si>
  <si>
    <t>Componente/ Producto</t>
  </si>
  <si>
    <t>P</t>
  </si>
  <si>
    <t>P (a )</t>
  </si>
  <si>
    <t>METAS FINANCIERAS</t>
  </si>
  <si>
    <t>Costos Totales</t>
  </si>
  <si>
    <t>Información para la carga inicial en el PMR</t>
  </si>
  <si>
    <t>Estructura de Desglose del Proyecto</t>
  </si>
  <si>
    <t>9.1.1_Estr. Proy.</t>
  </si>
  <si>
    <t>9.2.1_PA</t>
  </si>
  <si>
    <t>9.3.1_Det PA</t>
  </si>
  <si>
    <t>CA_Presup MARTA</t>
  </si>
  <si>
    <t>Presupuesto estimado final de las intervenciones del MARTa</t>
  </si>
  <si>
    <t>Nota MEF</t>
  </si>
  <si>
    <t>Detalle de la solicitud inicial presentada al BID para el Préstamo en diciembre 2016</t>
  </si>
  <si>
    <t>CA_PMA</t>
  </si>
  <si>
    <t>Presupuesto MARTA por áreas</t>
  </si>
  <si>
    <t>PM-Costo</t>
  </si>
  <si>
    <t>Costos Estimados del Ente de Gestión</t>
  </si>
  <si>
    <t>RESUMEN</t>
  </si>
  <si>
    <t>Detalle de intervenciones y estimación de costos para Portobelo y San Lorenzo</t>
  </si>
  <si>
    <t>PLAN EMER</t>
  </si>
  <si>
    <t>Detalle de las intervenciones del Plan de Emergencia para PPSL</t>
  </si>
  <si>
    <t>INSTR DE GESTION</t>
  </si>
  <si>
    <t>Detalle y costos estimados para el Plan de Gestión</t>
  </si>
  <si>
    <t>Costos Adm</t>
  </si>
  <si>
    <t>Instrumentos de Planificación del Proyecto - INAC</t>
  </si>
  <si>
    <t>1. Matriz de Resultados del Proyecto - INAC</t>
  </si>
  <si>
    <t>9.1 Estructura del Proyecto PN-L1146 - INAC</t>
  </si>
  <si>
    <t>9.2 Plan de Adquisiciones del Proyecto PN-1146 - INAC</t>
  </si>
  <si>
    <t>9.3 Detalle del Plan de Adquisiciones del Proyecto PN-L1146 - INAC</t>
  </si>
  <si>
    <t>7. Curva S de Uso de Recursos - INAC</t>
  </si>
  <si>
    <t>El Proveedor a contratar es La Ciudad del Saber. Conforme a la GN-2350-9 parágrafo 3.10 inc. (d) ), dada la experiencia de la organización en trabajos de similares características y capacidad de articulación y coordinación con actores, resulta oportuno seleccionar en forma directa a dicha organización</t>
  </si>
  <si>
    <t>Como mecanismo de ejecución se prevé la conformación en el INAC de un Equipo de Coordinación con Especialistas que coordinarán la ejecución del proyecto, con el apoyo de un Ente de Gestión especializado para la Dirección de Proyectos, la ejecución de lo</t>
  </si>
  <si>
    <t>Toma de decisión al más alto nivel institucional para la definición clara en los ROPs respectivos del Proyecto a cerca de las funciones y competencias de las instancias internas institucionales (en lo posible a nivel de cargos) y la definición de procedi</t>
  </si>
  <si>
    <t>Establecimiento de procedimientos de supervisión/inspección técnico - administrativa adecuados para el proyecto</t>
  </si>
  <si>
    <t>Conformación de un Comité Técnico de Coordinación del Proyecto, integrado por representantes de ambas instituciones que en constituirá en forma Ad Hoc para atender necesidades puntales que se presenten en el marco de la ejecución.</t>
  </si>
  <si>
    <t>Las Unidades Ejecutoras del Proyecto, contarán con capacidad para la gestión en forma autónoma de los procesos de adquisiciones del proyecto</t>
  </si>
  <si>
    <t>Capacitación, asistencia técnica contínua y asesoramiento a ambos organismos ejecutores para la gestión de las adquisiciones del proyecto</t>
  </si>
  <si>
    <t>Apoyo a ambas instituciones ejecutoras para la preparación de los Documentos de Licitaciones principales para la ejeución del proyecto, con antelación al inicio de la ejecución del mismo</t>
  </si>
  <si>
    <t>Definición e implementación de una Estrategia de Gestión del Cambio a cargo de una empresa especializada para gestionar adecuadamente para el establecimiento de un nuevo modelo de gestión.</t>
  </si>
  <si>
    <t>Alto nivel de involucramiento de la máxima autoridad institucional para la toma de decisiones oportuna que dé fluidez al proceso de reforma</t>
  </si>
  <si>
    <t>Fortalecimiento con RRHH especializados para la gestión ambiental y social del proyecto</t>
  </si>
  <si>
    <t>1.1.6</t>
  </si>
  <si>
    <t>1.1.7</t>
  </si>
  <si>
    <t>1.1.8</t>
  </si>
  <si>
    <t>1.1.6.1</t>
  </si>
  <si>
    <t>1.1.6.2</t>
  </si>
  <si>
    <t>1.1.6.3</t>
  </si>
  <si>
    <t>1.1.6.3.1</t>
  </si>
  <si>
    <t>1.1.6.3.2</t>
  </si>
  <si>
    <t>1.1.6.3.3</t>
  </si>
  <si>
    <t>1.1.6.3.4</t>
  </si>
  <si>
    <t>1.1.6.3.5</t>
  </si>
  <si>
    <t>1.1.6.4</t>
  </si>
  <si>
    <t>1.1.7.1</t>
  </si>
  <si>
    <t>1.1.7.2</t>
  </si>
  <si>
    <t>1.1.8.2</t>
  </si>
  <si>
    <t>1.1.8.1</t>
  </si>
  <si>
    <t>Categorías de Inversión</t>
  </si>
  <si>
    <t>Componente I. Modernización de Instrumentos de Gestión Patrimonial</t>
  </si>
  <si>
    <t>Componente II. Rehabilitación y Puesta en Valor de Bienes Culturales</t>
  </si>
  <si>
    <t>Componente III. Conservación y Valorización de Bienes Naturales</t>
  </si>
  <si>
    <t>Sub-Total Componentes</t>
  </si>
  <si>
    <t>Administración, Auditorias,  Evaluaciones y PGAS</t>
  </si>
  <si>
    <t>Elaboración del Plan de manejo del PPSL</t>
  </si>
  <si>
    <t>Producto 2: Capacitación de personal del INAC en la implementación del nuevo modelo de gestión, realizada</t>
  </si>
  <si>
    <t>Producto 5: Plan de Comunicación y Promoción del Patrimonio Cultural implementado</t>
  </si>
  <si>
    <t>Producto 6: Plan de Acción para Promoción de Industrias Creativas para los inmuebles patrimoniales implementado</t>
  </si>
  <si>
    <t>Producto 7: Capacitación de emprendedores en habilidades empresariales y especializadas por patrimonio intervenido,  realizada</t>
  </si>
  <si>
    <t># MIPYMES</t>
  </si>
  <si>
    <t>Producto 8: Micro-pequeñas y medianas empresas financiadas</t>
  </si>
  <si>
    <t>Producto 1: Plan de Fortalecimiento estratégico del INAC implementado</t>
  </si>
  <si>
    <t xml:space="preserve"> -Documento de diseño/Arquitectura del Sistema
-Reportes de puesta en marcha emitidos desde el Sistema
-Reportes de operación emitidos desde el Sistema</t>
  </si>
  <si>
    <t xml:space="preserve"> -Informe de Modelo de Implementación del Sistema
-Reportes de operación emitidos desde el Sistema</t>
  </si>
  <si>
    <t>Cons. Apoyo TC/BID</t>
  </si>
  <si>
    <t>Ente de Gestión</t>
  </si>
  <si>
    <t>Responsables</t>
  </si>
  <si>
    <t>UEP INAC</t>
  </si>
  <si>
    <t xml:space="preserve"> -</t>
  </si>
  <si>
    <t>Firma Consultora</t>
  </si>
  <si>
    <t xml:space="preserve">Firma </t>
  </si>
  <si>
    <t>Entidad: 
Ciudad del Saber</t>
  </si>
  <si>
    <t>Ejecutor del Piloto</t>
  </si>
  <si>
    <t xml:space="preserve">Contratista </t>
  </si>
  <si>
    <t>Patronato TNP</t>
  </si>
  <si>
    <t>PM (en proceso)</t>
  </si>
  <si>
    <t>Patronato MARTA</t>
  </si>
  <si>
    <t>Proveedor</t>
  </si>
  <si>
    <t>Contratista</t>
  </si>
  <si>
    <t xml:space="preserve"> Administración del Contrato</t>
  </si>
  <si>
    <t xml:space="preserve">Ejecución </t>
  </si>
  <si>
    <t xml:space="preserve">INAC </t>
  </si>
  <si>
    <t xml:space="preserve"> Ente de Gestión</t>
  </si>
  <si>
    <t xml:space="preserve">Supervisión </t>
  </si>
  <si>
    <r>
      <t xml:space="preserve">Insumos Técnicos </t>
    </r>
    <r>
      <rPr>
        <i/>
        <sz val="8"/>
        <rFont val="Calibri"/>
        <family val="2"/>
        <scheme val="minor"/>
      </rPr>
      <t>(Diseños Ejecutivos,TdR, y EETT, otros)</t>
    </r>
  </si>
  <si>
    <t>Pliego o similar p/ Adquisición - Convenio</t>
  </si>
  <si>
    <t>DG/UEP INAC</t>
  </si>
  <si>
    <t>INAC/Ente de Gestión</t>
  </si>
  <si>
    <t>Contratación de firma para el diseño y construcción de obras de contención en  Portobelo</t>
  </si>
  <si>
    <t xml:space="preserve">Plan de Fortalecimiento Institucional y Administrativo del Patronato de Portobelo y San Lorenzo, diseñado e implementado </t>
  </si>
  <si>
    <t xml:space="preserve">Producto 9: Plan de gestión del teatro implementado </t>
  </si>
  <si>
    <t>2.1.1.2</t>
  </si>
  <si>
    <t>2.1.1.2.1</t>
  </si>
  <si>
    <t>2.1.1.2.2</t>
  </si>
  <si>
    <t>2.1.1.2.3</t>
  </si>
  <si>
    <t>2.1.1.2.4</t>
  </si>
  <si>
    <t>Producto 10: Museo rehabilitado, ampliado, equipado e instalado</t>
  </si>
  <si>
    <t>Producto 11: Instrumentos de gestión del museo implementados</t>
  </si>
  <si>
    <t>Producto 12: Obras de contención en Portobelo realizadas</t>
  </si>
  <si>
    <t>Presupuesto 2018</t>
  </si>
  <si>
    <t>Espacio físico y equipo para funcionamiento de la UCP</t>
  </si>
  <si>
    <t>Técnico Experto en Fuertes</t>
  </si>
  <si>
    <t>Abogado  (por servicios profesionales)</t>
  </si>
  <si>
    <t>Consolidación de Areas de apoyo (cómputo, compras, legal, arquitectura, tesorería y mantenimiento), definicón del RRHH requerido, capacitaciones, etc.</t>
  </si>
  <si>
    <t>2.3.8</t>
  </si>
  <si>
    <t>2.3.9</t>
  </si>
  <si>
    <t>2.3.12</t>
  </si>
  <si>
    <t>Estimación de costos</t>
  </si>
  <si>
    <t>Obra (global)</t>
  </si>
  <si>
    <t>2.3.7.1</t>
  </si>
  <si>
    <t>2.3.8.1</t>
  </si>
  <si>
    <t>2.3.9.1</t>
  </si>
  <si>
    <t>Sub-Componente 1.a: Fortalecimiento Estratégico del INAC</t>
  </si>
  <si>
    <t># Plan</t>
  </si>
  <si>
    <t># Talleres</t>
  </si>
  <si>
    <t># Sistema</t>
  </si>
  <si>
    <t># Cursos</t>
  </si>
  <si>
    <t># Instrumentos</t>
  </si>
  <si>
    <t># Obras</t>
  </si>
  <si>
    <t># Fuertes</t>
  </si>
  <si>
    <t>MiAMBIENTE</t>
  </si>
  <si>
    <t xml:space="preserve">Producto 13: Fuertes en Portobelo restaurados y rehabilitados </t>
  </si>
  <si>
    <t>1.1 Ingresos propios anuales sobre el total del presupuesto anual del INAC</t>
  </si>
  <si>
    <t xml:space="preserve">Valor </t>
  </si>
  <si>
    <t>Año</t>
  </si>
  <si>
    <t>% ingresos</t>
  </si>
  <si>
    <t>Metas</t>
  </si>
  <si>
    <t>Informes de avance del II semestre de cada año</t>
  </si>
  <si>
    <t xml:space="preserve">El INAC cuenta con ingresos propios por los arrendamientos de los teatros y estacionamientos, el cobro de las entradas a los museos, matriculas de las Escuelas de Bellas Artes y Folklore entre otros.  </t>
  </si>
  <si>
    <t xml:space="preserve">1.2 Consultas anuales al Sistema de Información Cultural de Panamá </t>
  </si>
  <si>
    <t>Hitos /año</t>
  </si>
  <si>
    <t>Página WEB del SICP
 Informes de avance del II semestre de cada año</t>
  </si>
  <si>
    <t xml:space="preserve">2.1. Beneficiarios de una mejor gestión y uso sostenible del capital cultural </t>
  </si>
  <si>
    <t># beneficiarios</t>
  </si>
  <si>
    <t>Informe de los Patronatos y de Avance del Programa</t>
  </si>
  <si>
    <t>Turistas nacionales e internacionales que visitan las Fortificaciones de Portobelo y San Lorenzo</t>
  </si>
  <si>
    <t>2.2. Visitas diarias promedio al MARTA por año</t>
  </si>
  <si>
    <t xml:space="preserve"># visitas </t>
  </si>
  <si>
    <t xml:space="preserve">2.3. Fortificaciones intervenidas por el proyecto retiradas de la de Lista de Patrimonio Mundial en peligro (LPMP) de la UNESCO. </t>
  </si>
  <si>
    <t>2.4. Proyectos de emprendimiento vinculados a los bienes culturales que fueron financiados por el programa y se encuentran en operación.</t>
  </si>
  <si>
    <t>#fortificaciones</t>
  </si>
  <si>
    <t>%  proyectos</t>
  </si>
  <si>
    <t>Informes de gestión de la Coordinación Nacional de Museos/INAC</t>
  </si>
  <si>
    <t>LPMP UNESCO</t>
  </si>
  <si>
    <t>Informes de avance del proyecto.</t>
  </si>
  <si>
    <t>Actualmente este promedio para el total de los Museos Públicos en el país (sin el MARTA) es de 213.</t>
  </si>
  <si>
    <t>Las fortificaciones intervenidas se encuentran, desde 2012, en la LPMP. La UNESCO mide estas fortificaciones como un conjunto único.</t>
  </si>
  <si>
    <t>PATRIMONIO CULTURAL</t>
  </si>
  <si>
    <t>PATRIMONIO NATURAL</t>
  </si>
  <si>
    <t xml:space="preserve">Resultado esperado 1: Gestión del INAC fortalecida </t>
  </si>
  <si>
    <t>Resultado esperado 2: Bienes culturales rehabilitados y puestos en valor</t>
  </si>
  <si>
    <t>Resultado esperado 3: Áreas Naturales Protegidas con una gestión sostenible</t>
  </si>
  <si>
    <t xml:space="preserve">3.1 Brecha financiera en la gestión del Parque Nacional Coiba (PNC)  </t>
  </si>
  <si>
    <t>Informe de gestión del SINAP y de avances del Proyecto</t>
  </si>
  <si>
    <t>Es la relación entre ingresos propios y los gastos para su gestión. Se refiere exclusivamente al PNC ya que sus ingresos representan el 86% del total de los ingresos de las 4 áreas intervenidas ($466 mil de $542 mil).</t>
  </si>
  <si>
    <t xml:space="preserve">3.2 Efectividad de la gestión de las AP intervenidas. </t>
  </si>
  <si>
    <t xml:space="preserve">Nota </t>
  </si>
  <si>
    <t>Informe de gestión del SINAP y de avances del proyecto.</t>
  </si>
  <si>
    <t xml:space="preserve">La línea de base es la media del valor de referencia de la herramienta de seguimiento obtenida para las 4 AP en el PMEMAP del SINAP. Consiste en 33 indicadores que se agrupan en cinco ámbitos de gestión. </t>
  </si>
  <si>
    <t>Resultado esperado 4: Bienes naturales preservados y con uso sostenible</t>
  </si>
  <si>
    <t>4.1 PNC se mantiene como Patrimonio Natural de la Humanidad (LPM) de la UNESCO.</t>
  </si>
  <si>
    <t xml:space="preserve">4.2  Visitas promedio anuales al PNC en relación a su capacidad de carga efectiva (CCE) </t>
  </si>
  <si>
    <t>4.3 Visitas promedios anuales al PNP/CCE</t>
  </si>
  <si>
    <t>4.4 Visitas promedio anuales al PNVB/CCE</t>
  </si>
  <si>
    <t>4.5 Hectáreas de áreas territoriales y marinas con una gestión mejorada en el contexto de corredores bilógicos y ecosistemas naturales</t>
  </si>
  <si>
    <t>4.6 Proyectos de emprendimiento vinculados a las AP que fueron financiados por el programa y se encuentran en operación.</t>
  </si>
  <si>
    <t xml:space="preserve">4.7 Beneficiarios de una mejor gestión y uso sostenible del capital natural </t>
  </si>
  <si>
    <t>% visitas</t>
  </si>
  <si>
    <t>#Ha</t>
  </si>
  <si>
    <t xml:space="preserve">LPM de la UNESCO. </t>
  </si>
  <si>
    <t>UNESCO hizo una serie de recomendaciones con carácter urgente para no colocarlo en la LPMP.</t>
  </si>
  <si>
    <t>Se refiere a la ensenada de Gambute, el área más visitada.  En 2016 recibió un promedio anual de 41 visitas/diarias frente a una CCE de 105.</t>
  </si>
  <si>
    <t>Se refiere al Sendero Pavón el más utilizado de los dos existentes. En 2016 recibió un promedio anual de 54 visitas diarias frente a una CCE de 153.</t>
  </si>
  <si>
    <t>Se refiere a la Vía Camiseta que es la más utilizada.  En 2016 recibió un promedio anual de 25 visitas diarias frente a una CCE de 139.</t>
  </si>
  <si>
    <t xml:space="preserve">PNC 254.822ha; PNVB 35.838ha;  AP de Portobelo y San Lorenzo 22.909ha.
La mejora de la gestión se medirá con el Resultado (3.2)
</t>
  </si>
  <si>
    <t>% proyectos</t>
  </si>
  <si>
    <t>Informes de Avance del Proyecto.</t>
  </si>
  <si>
    <t>Informes de Avance de Proyecto</t>
  </si>
  <si>
    <t>Las actividades de emprendimiento buscan incentivar la capacidad emprendedora local mediante el fomento de proyectos de turismo en AP a través de instancias de asociatividad microempresaria turística, la capacitación continua a emprendedores y la asistencia en la formulación y la gestión de proyectos turísticos.</t>
  </si>
  <si>
    <t>La mejor gestión del capital natural se mide anualmente con el PMEMAP. A partir del momento que el AP obtenga una nota mayor del 10% a la actual  se contabilizará los visitantes anuales como beneficiarios, la meta es cumulativa para las 4AP. En el PMR se desagregará por año</t>
  </si>
  <si>
    <t>Recursos para el Patronato</t>
  </si>
  <si>
    <t xml:space="preserve">Contratación de firma para la ejecución de obras de construcción y rehabilitación en espacios públicos de Portobelo </t>
  </si>
  <si>
    <t>Producto 20</t>
  </si>
  <si>
    <t>Producto 9</t>
  </si>
  <si>
    <t>Sub-Componente II.a) Teatro Nacional de Panamá</t>
  </si>
  <si>
    <t>Sub-Componente II.b) MARTA</t>
  </si>
  <si>
    <t>Incluido en la solicitud de presupuesto 2018</t>
  </si>
  <si>
    <t>Sub-Componente II.c) Fortificaciones de Portobelo y San Lorenzo</t>
  </si>
  <si>
    <t>Cuadro de Costos a Nivel de Componentes para el POD</t>
  </si>
  <si>
    <t>5.1 Cuadro de Costos a Nivel de Componentes</t>
  </si>
  <si>
    <t>4.1.1.14</t>
  </si>
  <si>
    <t>2.3.1.3</t>
  </si>
  <si>
    <t>2.3.1.4</t>
  </si>
  <si>
    <t>2.3.1.5</t>
  </si>
  <si>
    <t>2.3.1.6</t>
  </si>
  <si>
    <t>2.3.7.4</t>
  </si>
  <si>
    <t>2.3.4.2</t>
  </si>
  <si>
    <t>2.3.3.2</t>
  </si>
  <si>
    <t>2.3.3.3</t>
  </si>
  <si>
    <t>2.3.6.1</t>
  </si>
  <si>
    <t>2.3.6.2</t>
  </si>
  <si>
    <t>1.1.1.5.1</t>
  </si>
  <si>
    <t>4.1.1.1</t>
  </si>
  <si>
    <t>4.1.1.2</t>
  </si>
  <si>
    <t>4.1.1.3</t>
  </si>
  <si>
    <t>4.1.1.8</t>
  </si>
  <si>
    <t>Financiamiento Piloto de emprendimientos de Industrias Culturales Creativas: Promover la danza, música, gastronomía y arte en Portobelo con el apoyo de organizaciones tales como Fundación Olga Sinclair, Fundación Danilo Perez, Fundación Encuentro, y Fundación Espacio Creativo</t>
  </si>
  <si>
    <t>Ejecución del contrato: 2 años</t>
  </si>
  <si>
    <t>Diseño y construcción de obras para la rehabilitación de espacios públicos deportivos y recreativos</t>
  </si>
  <si>
    <t>% Valor de la obra</t>
  </si>
  <si>
    <t>Supervisión de obras</t>
  </si>
  <si>
    <t>Diseño y construcción de obras para peatonización del circuito patrimonial de Portobelo</t>
  </si>
  <si>
    <t xml:space="preserve">Contratación de firma para supervisión de diseño y construcción de obras en espacios públicos de Portobelo </t>
  </si>
  <si>
    <t>Diseño y construcción de obras para el estacionamiento para autobuses turísticos y quioscos comerciales</t>
  </si>
  <si>
    <t>2.3.5.2</t>
  </si>
  <si>
    <t>Diseño y construcción de estación de servicios múltiples</t>
  </si>
  <si>
    <t>Diseño y construcción de muelles</t>
  </si>
  <si>
    <t>Ejecutor</t>
  </si>
  <si>
    <t>2.3.13</t>
  </si>
  <si>
    <t>Diseño y construcción del edificio de la Aduana, incluye museografía y mobiliario en el 2° piso del edificio</t>
  </si>
  <si>
    <t>Incluye el desarrollo del sistema e implementación</t>
  </si>
  <si>
    <t>Implementado implica el desarrollo de los Instrumentos, la ejecución de actividades priorizadas, recursos para la operación del Patronato y actividades iniciales de funcionamiento del Museo</t>
  </si>
  <si>
    <t>Capacitaciones en: formulación y gestión de proyectos; administración financiera; inspección de obras; comunicación y sensibilización de la comunidad, entre otros</t>
  </si>
  <si>
    <t>Incluye edificio principal, rehabilitación del segundo piso y la preparación e instalación de la museografía.</t>
  </si>
  <si>
    <t xml:space="preserve">Producto 14: Espacios públicos rehabilitados </t>
  </si>
  <si>
    <t>Producto 15: Proyecto de Ruta Peatonal Patrimonial (sistema de calles peatonales que conectan los bienes patrimoniales de Portobelo, y quioscos comerciales) terminada</t>
  </si>
  <si>
    <t xml:space="preserve">Producto 16: Mejoras al sistema de movilidad vehicular (equipamiento de movilidad, reorganización de la vialidad, mejoras de la condición física de las vías principales y estacionamiento para turistas) implementadas </t>
  </si>
  <si>
    <t>Línea de base</t>
  </si>
  <si>
    <t>Mediciones intermedias</t>
  </si>
  <si>
    <t>Medios de verificación</t>
  </si>
  <si>
    <t>Valor</t>
  </si>
  <si>
    <t>P (a)</t>
  </si>
  <si>
    <t xml:space="preserve"> Ente de Gestión/UEP INAC</t>
  </si>
  <si>
    <t>PM/INAC</t>
  </si>
  <si>
    <t>DG</t>
  </si>
  <si>
    <t xml:space="preserve">CT Consultor </t>
  </si>
  <si>
    <t>CT Consultor</t>
  </si>
  <si>
    <t>INAC (planos/diseños)
EG (EETT/Presupuesto)</t>
  </si>
  <si>
    <t>Ente de Gestión/UEP INAC</t>
  </si>
  <si>
    <t>2. Estructura de Desglose del Trabajo</t>
  </si>
  <si>
    <t>3. Esquema de Ejecución del Proyecto PN-L1146 (versión borrador al 27/04/2017)</t>
  </si>
  <si>
    <t>4. Cuadro de Costos a Nivel de Productos - INAC</t>
  </si>
  <si>
    <t>5. Información para la carga en el PMR - Metas Físicas y Financieras del Proyecto PN-L1146 - INAC</t>
  </si>
  <si>
    <t>2_EDT</t>
  </si>
  <si>
    <t>3_EE</t>
  </si>
  <si>
    <t>4_CC P-INAC</t>
  </si>
  <si>
    <t>4.1 CC POD</t>
  </si>
  <si>
    <t>5_Info PMR</t>
  </si>
  <si>
    <t>Primer Préstamo</t>
  </si>
  <si>
    <t>Segundo Préstamo</t>
  </si>
  <si>
    <t>Producto 23: Iglesia del Cristo Negro rehabilitada</t>
  </si>
  <si>
    <t>Producto 24: Edificio de la Aduana rehabilitado</t>
  </si>
  <si>
    <t>Incluye el financiamiento piloto de emprendimientos en  danza, música, gastronomía y arte en Portobelo para organizaciones tales como Fundación Olga Sinclair, Fundación Danilo Perez, Fundación Encuentro, y Fundación Espacio Creativo</t>
  </si>
  <si>
    <t xml:space="preserve">Los objetivos específicos son: (i) aumentar el acceso de la población a bienes culturales mejorando su gestión y rehabilitando dos sitios de patrimonio cultural y; (ii) preservar Los objetivos específicos son: (i) aumentar el acceso de la población a bienes culturales mejorando su gestión y rehabilitando dos sitios de patrimonio cultural y; (ii) preservar cuatro áreas naturales protegidas mejorando su gestión e incrementando su sostenibilidad financiera; y (iii) incrementar emprendimientos vinculados al patrimonio cultural y natural del país </t>
  </si>
  <si>
    <t xml:space="preserve">Incluye la restauración del Muelle de Santia
go y la construcción del Muelle de San Fernando
</t>
  </si>
  <si>
    <r>
      <t>Producto 16</t>
    </r>
    <r>
      <rPr>
        <b/>
        <sz val="10"/>
        <color theme="1"/>
        <rFont val="Calibri"/>
        <family val="2"/>
        <scheme val="minor"/>
      </rPr>
      <t>: Fuerte de San Lorenzo restaurado y rehabilitado</t>
    </r>
  </si>
  <si>
    <t>Producto 4: Sistema de Información Cultural de Panamá - QueCultura, implementado</t>
  </si>
  <si>
    <t>Supuestos y Criterios utilizados para la programación</t>
  </si>
  <si>
    <t>1.2</t>
  </si>
  <si>
    <t>1.3</t>
  </si>
  <si>
    <t>1.4</t>
  </si>
  <si>
    <t>1.5</t>
  </si>
  <si>
    <t>Misión de Orientación</t>
  </si>
  <si>
    <t>Misión de Análisis</t>
  </si>
  <si>
    <t>Firma del Contrato de Préstamo (4 meses)</t>
  </si>
  <si>
    <t>Inicio de la ejecución del Programa</t>
  </si>
  <si>
    <t>AMP 100% (20 personas)</t>
  </si>
  <si>
    <t>IDAAN Central 50% (1439 + 229, confirmar)</t>
  </si>
  <si>
    <t>Panamá Metro 100% (561 personas</t>
  </si>
  <si>
    <t>3.1</t>
  </si>
  <si>
    <t>El refrendo por parte de la CGR de cada pago toma un promedio de 30 días días calendario o 22 días hábiles, para lo cual se establece un rezago de un mes desde la fecha de presentación de las factura y la materialización de los pagos.</t>
  </si>
  <si>
    <t>Las fechas utilizadas para la "Revisión de TDRs por parte del BID; Aviso Especial de Adquisiciones; y Firma del Contrato" se establecen por trimestres de los años del Programa</t>
  </si>
  <si>
    <t>Las actividades de mitigación de riesgos están identificadas con letras rojas y con las siglas GRP-A #, para indicar el número de la actividad correspondiente a la Matriz de Mitigación de Riesgos</t>
  </si>
  <si>
    <t>Las actividades correspondientes a cumplimiento de condiciones previas y especiales de ejecución están identificadas con fondo de color naranja claro.</t>
  </si>
  <si>
    <t>Para simplificar la programación del PEP/POA, cuando un proceso de adquisición afecta a varios productos, en el primer producto donde se prevé la contratación, es donde se desarrolla la programación de todo el proceso licitatorio,</t>
  </si>
  <si>
    <t>1. Supuestos de planificación - POD y Contrato de Préstamo</t>
  </si>
  <si>
    <t>1.6</t>
  </si>
  <si>
    <t>1.7</t>
  </si>
  <si>
    <t>1.8</t>
  </si>
  <si>
    <t>2. Criterios para la Programación Financiera</t>
  </si>
  <si>
    <t>3. Criterios para el Plan de Adquisiciones</t>
  </si>
  <si>
    <t>4. Criterios para la programación de actividades en el PEP-POA (Project)</t>
  </si>
  <si>
    <t>4.4</t>
  </si>
  <si>
    <t>29/11 al 05/12/2016</t>
  </si>
  <si>
    <t>13 al 17/02/2017</t>
  </si>
  <si>
    <t xml:space="preserve">Presentación del POD </t>
  </si>
  <si>
    <t>27/11/2017</t>
  </si>
  <si>
    <t>Presentación al Directorio</t>
  </si>
  <si>
    <t>13/12/2017</t>
  </si>
  <si>
    <t>13/02/2018</t>
  </si>
  <si>
    <t xml:space="preserve">Trámite de aprobación del contrato de préstamo 3 meses (MEF) </t>
  </si>
  <si>
    <t>Refrendo del Contrato de Préstamo por la CGR (3 meses)</t>
  </si>
  <si>
    <t xml:space="preserve">Cumplimiento de Condiciones Previas al Primer Desembolso (1 mes) </t>
  </si>
  <si>
    <t>16/09/2018</t>
  </si>
  <si>
    <t>Para la programación financiera y el calculo de los desembolsos se consideraron dos escenarios:
1) Programación con criterio de año de Programa y no año calendario; y 2) Programación con criterio de año calendario y no año de Programa</t>
  </si>
  <si>
    <t xml:space="preserve">Año 1 </t>
  </si>
  <si>
    <t>Elaboración de planes de uso público y capacidad de carga, de gestión turística - promoción, difusión y señalización, diagnóstico y plan de servicios sociales, ordenamineto territorial y regularización de la tenencia de la tierra, otros.</t>
  </si>
  <si>
    <t xml:space="preserve">Año 2 </t>
  </si>
  <si>
    <t xml:space="preserve">Año 3 </t>
  </si>
  <si>
    <t xml:space="preserve">Año 4 </t>
  </si>
  <si>
    <t xml:space="preserve">Año 5 </t>
  </si>
  <si>
    <t>Producto 18: Capacitación técnica a los funcionarios del PPSL realizada</t>
  </si>
  <si>
    <t>Producto 19: Capacitación en restauración de conservación de fuertes realizada</t>
  </si>
  <si>
    <t>Producto 17: Planes integrales de gestión para las fortificaciones de San Lorenzo y Portobelo, elaborados</t>
  </si>
  <si>
    <t xml:space="preserve"> -Documento del Plan
 -Informe de Gestión del Plan</t>
  </si>
  <si>
    <t>Podrán incluir: el Plan de Gestión del PPS, el Plan de Prospección Arqueológica, el Plan de Gestión Turística - Promoción, Difusión y Señalización, el Plan de Desarrollo Comunitario, el Plan de Sostenibilidad Económica, el Plan de Uso Público y capacidad de carga y el Plan de recorridos, Diagnostico y  Plan de Servicios Sociales,  y Plan de Ordenamiento Territorial y Regularización de la Tenencia de Suelo.</t>
  </si>
  <si>
    <t>13/05/2018</t>
  </si>
  <si>
    <t>13/08/2018</t>
  </si>
  <si>
    <t>13/09/2018</t>
  </si>
  <si>
    <t>Especialista en Planes de Gestión</t>
  </si>
  <si>
    <t>Coordinador General de la UEP INAC</t>
  </si>
  <si>
    <t xml:space="preserve">Consultor-Experto en Fortalecimiento Institucional para la coordinación y supervisión del desarrollo de las actividades - Reingeniería del INAC </t>
  </si>
  <si>
    <t>Se establece un mes de rezago entre la fecha de solicitud de pago y el depósito efectivo en la cuenta del proveedor atribuido al refrendo de la CGR</t>
  </si>
  <si>
    <t>Contratación de firma para la elaboración de planes de uso público y capacidad de carga, de gestión turística - promoción, difusión y señalización, diagnóstico y plan de servicios sociales, ordenamineto territorial y regularización de la tenencia de la tierra, otros.</t>
  </si>
  <si>
    <t>Programación Financiera BID (año de proyecto)</t>
  </si>
  <si>
    <t>Actividades de funcionamiento del Museo</t>
  </si>
  <si>
    <t>6.1 PROGRAMACIÓN DE DESEMBOLSO - INAC</t>
  </si>
  <si>
    <t>6.2 PROGRAMACIÓN DE DESEMBOLSO - MiAMBIENTE</t>
  </si>
  <si>
    <t>*Programación con criterio de año de Programa y no año calendario</t>
  </si>
  <si>
    <t>Toda la vida del Programa (5 años*)</t>
  </si>
  <si>
    <t>6.3 PROGRAMACIÓN DE DESEMBOLSO - INAC Y MIAMBIENTE*</t>
  </si>
  <si>
    <t>*Programación con criterio de año calendario y no año de Proyecto</t>
  </si>
  <si>
    <t>Año 6</t>
  </si>
  <si>
    <t>4.4.1</t>
  </si>
  <si>
    <t>4.4.2</t>
  </si>
  <si>
    <t>4.4.3</t>
  </si>
  <si>
    <t>4.4.4</t>
  </si>
  <si>
    <t>4.4.5</t>
  </si>
  <si>
    <t>4.4.6</t>
  </si>
  <si>
    <t>4.4.7</t>
  </si>
  <si>
    <t>4.4.8</t>
  </si>
  <si>
    <t>4.4.9</t>
  </si>
  <si>
    <t>4.4.10</t>
  </si>
  <si>
    <t>Año 1*: desde el inicio de la Vigencia del Contrato de Préstamo hasta el 31/12/2018</t>
  </si>
  <si>
    <t>Año 1*
2018</t>
  </si>
  <si>
    <t>Estimación de presupuesto para el Proyecto en el PGE 2018</t>
  </si>
  <si>
    <t>10.PGE_2018</t>
  </si>
  <si>
    <t>6_PD_Apry</t>
  </si>
  <si>
    <t>4.1.8</t>
  </si>
  <si>
    <t>Equipo de Apoyo y otros sin programar</t>
  </si>
  <si>
    <t>Producto 20: Edificio de la Aduana rehabilitado</t>
  </si>
  <si>
    <t>2.3.9.2</t>
  </si>
  <si>
    <t>Producto 14: Estación de servicios múltiples (baños, oficinas administrativas, de migración y aduanas, taquillas), construída y/o rehabilitada</t>
  </si>
  <si>
    <t xml:space="preserve">TOTAL </t>
  </si>
  <si>
    <t>Programación Financiera CL (año de proyecto)</t>
  </si>
  <si>
    <t>Programación Financiera Total (año de proyecto)</t>
  </si>
  <si>
    <t>Primer Préstamo BID</t>
  </si>
  <si>
    <t>Segundo Préstamo BID</t>
  </si>
  <si>
    <t>Total del Proyecto</t>
  </si>
  <si>
    <t>Hito 1: Micro-pequeñas empresas lideradas por mujeres financiadas</t>
  </si>
  <si>
    <t>Hito 2: Micro-pequeñas empresas lideradas por hombres financiadas</t>
  </si>
  <si>
    <t>1.1.8.2.1</t>
  </si>
  <si>
    <t>1.1.8.2.2</t>
  </si>
  <si>
    <t>MIPYMES</t>
  </si>
  <si>
    <t>Producto 8</t>
  </si>
  <si>
    <t xml:space="preserve">Contratación de entidad para la Puesta en Marcha e Implementación del Sistema de Información Cultural de Panamá - QueCultura, para el fortalecimiento del Ecosistema emprendedor creativo y promoción de oferta, que incluya el diseño e implementación de Programa de Capacitación a emprendedores así como la ejecución del Programa de Emprendimientos Pilotos de Industrias Culturales Creativas, que incluyan danza, música, gastronomía y arte en Portobelo </t>
  </si>
  <si>
    <t>Contratación de consultor Especialista en Planes de Gestión para la coordinación y supervisión del desarrollo de las actividades</t>
  </si>
  <si>
    <t>I Trimestre
Año 2018</t>
  </si>
  <si>
    <t>III Trimestre 
Año 2018</t>
  </si>
  <si>
    <t>I Trimestre 
Año 2019</t>
  </si>
  <si>
    <t>III Trimestre
Año 2019</t>
  </si>
  <si>
    <t>I Trimestre 
Año 2020</t>
  </si>
  <si>
    <t>IV Trimestre
Año 2019</t>
  </si>
  <si>
    <t>II Trimestre 
Año 2019</t>
  </si>
  <si>
    <t>III Trimestre 
Año 2019</t>
  </si>
  <si>
    <t>IV Trimestre 
Año 2019</t>
  </si>
  <si>
    <t>III Trimestre 
Año 2020</t>
  </si>
  <si>
    <t>IV Trimestre 
Año 2020</t>
  </si>
  <si>
    <t>II Trimestre 
Año 2021</t>
  </si>
  <si>
    <t>IV Trimestre
Año 2021</t>
  </si>
  <si>
    <t>IV Trimestre 
Año 2018</t>
  </si>
  <si>
    <t>II Trimestre
Año 2019</t>
  </si>
  <si>
    <t>IV Trimestre
Año 2018</t>
  </si>
  <si>
    <t>I Trimestre    Año 2018</t>
  </si>
  <si>
    <t>I Trimestre Año  2019</t>
  </si>
  <si>
    <t>III Trimestre Año 2019</t>
  </si>
  <si>
    <t>IV Trimestre
Año 2017</t>
  </si>
  <si>
    <t>III Trimestre
Año 2018</t>
  </si>
  <si>
    <t>I Trimestre
Año 2019</t>
  </si>
  <si>
    <t>III Trimestre
Año 2022</t>
  </si>
  <si>
    <t>IV Trimestre
Año 2022</t>
  </si>
  <si>
    <t>II Trimestre
Año 2018</t>
  </si>
  <si>
    <t>II Trimestre
Año 2020</t>
  </si>
  <si>
    <t>I Trimestre
Año 2022</t>
  </si>
  <si>
    <t>Actividades previas - Diseño y Aprobación del Proyecto</t>
  </si>
  <si>
    <t xml:space="preserve">   Realización de la Misión de Orientación</t>
  </si>
  <si>
    <t xml:space="preserve">   Realización de la Misión Especial</t>
  </si>
  <si>
    <t xml:space="preserve">   Realización de la Misión de Análisis</t>
  </si>
  <si>
    <t xml:space="preserve">   Distribución del POD al Comité de Revisión y Riesgo (QRR)</t>
  </si>
  <si>
    <t xml:space="preserve">   Aprobación del Borrador de POD por el Comité de Políticas Operativas del BID</t>
  </si>
  <si>
    <t xml:space="preserve">   Presentación de la operación al Directorio Ejecutivo del BID</t>
  </si>
  <si>
    <t xml:space="preserve">   Firma del Contrato de Préstamo</t>
  </si>
  <si>
    <t xml:space="preserve">   Contrato de préstamo aprobado</t>
  </si>
  <si>
    <t xml:space="preserve">   Contrato de Préstamo referendado por la Contraloría General de la República</t>
  </si>
  <si>
    <t>Actividades para cumplimiento de Condiciones Especiales previas al Primer Desembolso</t>
  </si>
  <si>
    <t xml:space="preserve">   Entrada en vigencia del Reglamento Operativo del Proyecto</t>
  </si>
  <si>
    <t>7.1.1</t>
  </si>
  <si>
    <t xml:space="preserve">      Disponiblidad de la primera versión borrador del ROP, que incluye los requerimientos ambientales y sociales establecidos en el PGAS</t>
  </si>
  <si>
    <t>7.1.2</t>
  </si>
  <si>
    <t xml:space="preserve">      Proceso de validación y ajustes al Reglamento Operativo</t>
  </si>
  <si>
    <t>7.1.3</t>
  </si>
  <si>
    <t xml:space="preserve">      Trámites previos para aprobación del Reglamento Operativo</t>
  </si>
  <si>
    <t>7.1.4</t>
  </si>
  <si>
    <t xml:space="preserve">      Revisión y No Objeción por parte del BID</t>
  </si>
  <si>
    <t>7.1.5</t>
  </si>
  <si>
    <t xml:space="preserve">      Aprobación del ROP para el INAC por parte de la Junta Directiva</t>
  </si>
  <si>
    <t>7.1.6</t>
  </si>
  <si>
    <t xml:space="preserve">      Reglamento Operativo vigente</t>
  </si>
  <si>
    <t xml:space="preserve">   Creación de la UEP</t>
  </si>
  <si>
    <t>7.2.1</t>
  </si>
  <si>
    <t xml:space="preserve">      Trámites para la creación de la Unidad Ejecutora del Proyecto PN-L1146</t>
  </si>
  <si>
    <t>7.2.2</t>
  </si>
  <si>
    <t xml:space="preserve">      Emisión de la Resolución de creación de la UEP-PN-L1146</t>
  </si>
  <si>
    <t>7.2.3</t>
  </si>
  <si>
    <t xml:space="preserve">      UEP creada</t>
  </si>
  <si>
    <t xml:space="preserve">   Designación y/o selección del Coordinador General y de los Especialistas para la UEP</t>
  </si>
  <si>
    <t>7.3.1</t>
  </si>
  <si>
    <t xml:space="preserve">      Trámites para la designación del Coordinador General encargado de la UEP INAC</t>
  </si>
  <si>
    <t>7.3.2</t>
  </si>
  <si>
    <t xml:space="preserve">      Coordinador General designado</t>
  </si>
  <si>
    <t>7.3.3</t>
  </si>
  <si>
    <t xml:space="preserve">      Concidión Previa al PD: CCIN_33. Contratación de Especialista de Adquisiciones</t>
  </si>
  <si>
    <t>7.3.4</t>
  </si>
  <si>
    <t xml:space="preserve">      Concidión Previa al PD: CCIN_34. Contratación de Especialista Administrativo Financiero</t>
  </si>
  <si>
    <t xml:space="preserve">   Condiciones Previas al PD_Condiciones Generales</t>
  </si>
  <si>
    <t>Actividades para el Cumplimiento de Condiciones Contractuales Especiales de Ejecución</t>
  </si>
  <si>
    <t xml:space="preserve">   Condición Contr. EE: SBCC_21. Contratación de firma Gerenciadora para Servicios de Apoyo en Gestión Fiduciaria, Técnica y en Supervisión de Obras, Supervisión Ambiental y Social, incluyendo logística</t>
  </si>
  <si>
    <t>Condición contractual especial de ejecución: Evaluación de Impacto Ambiental (EIA) y de las Licencias Ambientales (Patrimonio Cultural y Municipal)</t>
  </si>
  <si>
    <t>2.2.1.3.4</t>
  </si>
  <si>
    <t>2.2.1.3.5</t>
  </si>
  <si>
    <t>2.2.1.6</t>
  </si>
  <si>
    <t>2.2.1.6.1</t>
  </si>
  <si>
    <t>2.2.1.6.2</t>
  </si>
  <si>
    <t>2.2.1.6.3</t>
  </si>
  <si>
    <t>2.3.2.2.2</t>
  </si>
  <si>
    <t>2.3.5.3</t>
  </si>
  <si>
    <t xml:space="preserve">Producto 15: Muelles construidos y/o rehabilitados  </t>
  </si>
  <si>
    <t>5.1 Cuadro de Costos a Nivel de Componentes en millones</t>
  </si>
  <si>
    <t>Año 2
2019</t>
  </si>
  <si>
    <t>Año 3
2020</t>
  </si>
  <si>
    <t>Año 4
2021</t>
  </si>
  <si>
    <t>Año 5
2022</t>
  </si>
  <si>
    <t>Año 6**
2023</t>
  </si>
  <si>
    <t>Año 6**: desde el 01/01/2023 al 13/09/2023, fecha estimada fin del Proyecto</t>
  </si>
  <si>
    <t>Valor acum. CL</t>
  </si>
  <si>
    <t>Valor acum. TOTAL</t>
  </si>
  <si>
    <r>
      <rPr>
        <i/>
        <u/>
        <sz val="10"/>
        <rFont val="Calibri"/>
        <family val="2"/>
        <scheme val="minor"/>
      </rPr>
      <t>Hito 1</t>
    </r>
    <r>
      <rPr>
        <i/>
        <sz val="10"/>
        <rFont val="Calibri"/>
        <family val="2"/>
        <scheme val="minor"/>
      </rPr>
      <t>:  Micro-pequeñas y medianas empresas lideradas por mujeres financiadas</t>
    </r>
  </si>
  <si>
    <r>
      <rPr>
        <i/>
        <u/>
        <sz val="10"/>
        <rFont val="Calibri"/>
        <family val="2"/>
        <scheme val="minor"/>
      </rPr>
      <t>Hito 2</t>
    </r>
    <r>
      <rPr>
        <i/>
        <sz val="10"/>
        <rFont val="Calibri"/>
        <family val="2"/>
        <scheme val="minor"/>
      </rPr>
      <t>:  Micro-pequeñas y medianas empresas lideradas por hombres financiadas</t>
    </r>
  </si>
  <si>
    <t>Cambios indicados a la planificación del Proyecto por parte del Equipo de Proyecto del BID</t>
  </si>
  <si>
    <t>Criterios</t>
  </si>
  <si>
    <t>Supuestos y Criterios utilizados en la Programación de los instrumentos de Planificación del Proyecto</t>
  </si>
  <si>
    <r>
      <t xml:space="preserve">Año 0    (2017) </t>
    </r>
    <r>
      <rPr>
        <b/>
        <sz val="7"/>
        <rFont val="Calibri"/>
        <family val="2"/>
        <scheme val="minor"/>
      </rPr>
      <t>Reembolso</t>
    </r>
  </si>
  <si>
    <t>Año 1 (2018)</t>
  </si>
  <si>
    <t>Año 2 (2019)</t>
  </si>
  <si>
    <t>Año 3 (2020)</t>
  </si>
  <si>
    <t>Año 4 (2021)</t>
  </si>
  <si>
    <t>Año 5 (2022)</t>
  </si>
  <si>
    <t>Consultor-Experto en Fortalecimiento Institucional para la coordinación y supervisión del desarrollo de las actividades</t>
  </si>
  <si>
    <t>Transferencias a Ciudad del Saber</t>
  </si>
  <si>
    <t>2.2.1.2.1</t>
  </si>
  <si>
    <t>2.2.1.2.2</t>
  </si>
  <si>
    <t>2.2.1.2.3</t>
  </si>
  <si>
    <t>2.2.1.2.4</t>
  </si>
  <si>
    <t>2.2.1.2.5</t>
  </si>
  <si>
    <t>Actividades iniciales de funcionamiento del Museo</t>
  </si>
  <si>
    <t>Patronato PPSL</t>
  </si>
  <si>
    <t>2.3.2.1.1</t>
  </si>
  <si>
    <t>2.3.2.1.2</t>
  </si>
  <si>
    <t>2.3.2.3.2</t>
  </si>
  <si>
    <t>Patronato</t>
  </si>
  <si>
    <t>Producto 17: Estación de servicios múltiples (baños, oficinas administrativas, de migración y aduanas, taquillas)</t>
  </si>
  <si>
    <t xml:space="preserve">Producto 18: Muelles construidos/rehabilitados  </t>
  </si>
  <si>
    <t>2.3.7.2</t>
  </si>
  <si>
    <r>
      <t>Producto 19</t>
    </r>
    <r>
      <rPr>
        <b/>
        <sz val="10"/>
        <color theme="1"/>
        <rFont val="Calibri"/>
        <family val="2"/>
        <scheme val="minor"/>
      </rPr>
      <t>: Fuerte de San Lorenzo restaurado y rehabilitado</t>
    </r>
  </si>
  <si>
    <t>2.3.8.2</t>
  </si>
  <si>
    <t>Producto 20: Planes integrales de gestión para las fortificaciones de San Lorenzo y Portobello, implementados</t>
  </si>
  <si>
    <t>2.3.9.1.1</t>
  </si>
  <si>
    <t>Elaboración del Plan de Gestión Túristica - Promoción, Difusión y Señalización</t>
  </si>
  <si>
    <t>2.3.9.1.2</t>
  </si>
  <si>
    <t xml:space="preserve">Elaboración del Plan de Sostenibilidad Económica </t>
  </si>
  <si>
    <t>2.3.9.1.3</t>
  </si>
  <si>
    <t>Elaboración del Plan de Uso Público y capacidad de carga</t>
  </si>
  <si>
    <t>2.3.9.1.4</t>
  </si>
  <si>
    <t>Elaboración del Plan de recorridos de interpretación</t>
  </si>
  <si>
    <t>2.3.10</t>
  </si>
  <si>
    <t>Producto 21: Capacitación técnica a los funcionarios del PPSL realizada</t>
  </si>
  <si>
    <t>2.3.11.1</t>
  </si>
  <si>
    <t>2.3.11</t>
  </si>
  <si>
    <t>Producto 22: Capacitación en restauración de conservación de fuertes realizada</t>
  </si>
  <si>
    <t>2.3.12.1</t>
  </si>
  <si>
    <t>2.3.14.1</t>
  </si>
  <si>
    <t>Ejecución de obras de rehabilitación de la Iglesia del Cristo Negro, contratación de la firma bajo la modalidad diseño y construcción</t>
  </si>
  <si>
    <t>2.3.14.2</t>
  </si>
  <si>
    <t>2.3.15.1</t>
  </si>
  <si>
    <t>2.3.15.2</t>
  </si>
  <si>
    <t>Se mantiene</t>
  </si>
  <si>
    <t>Coordinador Unidad INAC</t>
  </si>
  <si>
    <t>Experto en Patrimonio Histótico para la coordinación y supervisión del desarrollo de las actividades</t>
  </si>
  <si>
    <t>5.1</t>
  </si>
  <si>
    <t>5.2</t>
  </si>
  <si>
    <t>5.3</t>
  </si>
  <si>
    <t>5.4</t>
  </si>
  <si>
    <t>5.5</t>
  </si>
  <si>
    <t>5.6</t>
  </si>
  <si>
    <t>5.7</t>
  </si>
  <si>
    <t>5.8</t>
  </si>
  <si>
    <t>5.9</t>
  </si>
  <si>
    <t>5.10</t>
  </si>
  <si>
    <t>6</t>
  </si>
  <si>
    <t>Cambios_28_11_17 LS</t>
  </si>
  <si>
    <t>4.5</t>
  </si>
  <si>
    <t>Las actividades que se realizan en paralelo al cumplimiento de condiciones previas al primer desembolso tienen fondo de color gris claro</t>
  </si>
  <si>
    <t>Toda la vida del Programa (5 años* - Criterio Año Proyecto)</t>
  </si>
  <si>
    <t>Programación Presupuestaria y Financiera BID (año calendario)</t>
  </si>
  <si>
    <t>Programación Presupuestaria y Financiera CL (año calendario)</t>
  </si>
  <si>
    <t>Programación Presupuestaria y Financiera Total (año calendario)</t>
  </si>
  <si>
    <t>Solicitado por el INAC</t>
  </si>
  <si>
    <t>Requerido Año 2018 - Fuente BID</t>
  </si>
  <si>
    <t>Requerido Año 2018 - Fuente CL</t>
  </si>
  <si>
    <t>10. Presupuesto 2018</t>
  </si>
  <si>
    <t>Objeto del Gasto - PGE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</si>
</sst>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41" formatCode="_ * #,##0_ ;_ * \-#,##0_ ;_ * &quot;-&quot;_ ;_ @_ "/>
    <numFmt numFmtId="43" formatCode="_ * #,##0.00_ ;_ * \-#,##0.00_ ;_ * &quot;-&quot;??_ ;_ @_ "/>
    <numFmt numFmtId="164" formatCode="_(* #,##0_);_(* \(#,##0\);_(* &quot;-&quot;_);_(@_)"/>
    <numFmt numFmtId="165" formatCode="_(* #,##0.00_);_(* \(#,##0.00\);_(* &quot;-&quot;??_);_(@_)"/>
    <numFmt numFmtId="166" formatCode="_-* #,##0.00_-;\-* #,##0.00_-;_-* &quot;-&quot;??_-;_-@_-"/>
    <numFmt numFmtId="167" formatCode="_-&quot;$&quot;* #,##0.00_-;\-&quot;$&quot;* #,##0.00_-;_-&quot;$&quot;* &quot;-&quot;??_-;_-@_-"/>
    <numFmt numFmtId="168" formatCode="[$USD]\ #,##0.00"/>
    <numFmt numFmtId="169" formatCode="_ &quot;$&quot;\ * #,##0.00_ ;_ &quot;$&quot;\ * \-#,##0.00_ ;_ &quot;$&quot;\ * &quot;-&quot;??_ ;_ @_ "/>
    <numFmt numFmtId="170" formatCode="&quot;B/.&quot;#,##0.00"/>
    <numFmt numFmtId="171" formatCode="&quot;B/.&quot;#,##0"/>
    <numFmt numFmtId="172" formatCode="&quot;B/.&quot;\ #,##0.00_);\(&quot;B/.&quot;\ #,##0.00\)"/>
    <numFmt numFmtId="173" formatCode="[$$-540A]#,##0.00"/>
    <numFmt numFmtId="174" formatCode="&quot;$&quot;#,##0_);[Red]\(&quot;$&quot;#,##0\)"/>
    <numFmt numFmtId="175" formatCode="_-* #,##0_-;\-* #,##0_-;_-* &quot;-&quot;??_-;_-@_-"/>
    <numFmt numFmtId="176" formatCode="0.0"/>
    <numFmt numFmtId="177" formatCode="_-* #,##0.00_-;\-* #,##0.00_-;_-* \-??_-;_-@_-"/>
    <numFmt numFmtId="178" formatCode="_-* #,##0_-;\-* #,##0_-;_-* \-??_-;_-@_-"/>
    <numFmt numFmtId="179" formatCode="_(* #,##0_);_(* \(#,##0\);_(* &quot;-&quot;??_);_(@_)"/>
    <numFmt numFmtId="180" formatCode="_-&quot;$&quot;* #,##0_-;\-&quot;$&quot;* #,##0_-;_-&quot;$&quot;* &quot;-&quot;??_-;_-@_-"/>
    <numFmt numFmtId="181" formatCode="0.0%"/>
    <numFmt numFmtId="182" formatCode="_ * #,##0_ ;_ * \-#,##0_ ;_ * &quot;-&quot;??_ ;_ @_ "/>
    <numFmt numFmtId="183" formatCode="_(* #,##0.0_);_(* \(#,##0.0\);_(* &quot;-&quot;_);_(@_)"/>
    <numFmt numFmtId="184" formatCode="_(&quot;$&quot;* #,##0.00_);_(&quot;$&quot;* \(#,##0.00\);_(&quot;$&quot;* &quot;-&quot;??_);_(@_)"/>
    <numFmt numFmtId="185" formatCode="0.000"/>
    <numFmt numFmtId="186" formatCode="#,##0.0"/>
    <numFmt numFmtId="187" formatCode="[$USD]\ #,##0"/>
    <numFmt numFmtId="188" formatCode="_(* #,##0.0000_);_(* \(#,##0.0000\);_(* &quot;-&quot;_);_(@_)"/>
    <numFmt numFmtId="189" formatCode="0.0000%"/>
    <numFmt numFmtId="190" formatCode="_(* #,##0.00_);_(* \(#,##0.00\);_(* &quot;-&quot;_);_(@_)"/>
    <numFmt numFmtId="191" formatCode="_(* #,##0.0000000000_);_(* \(#,##0.0000000000\);_(* &quot;-&quot;_);_(@_)"/>
  </numFmts>
  <fonts count="166">
    <font>
      <sz val="11"/>
      <color theme="1"/>
      <name val="Calibri"/>
      <family val="2"/>
      <scheme val="minor"/>
    </font>
    <font>
      <sz val="11"/>
      <color theme="1"/>
      <name val="Calibri"/>
      <family val="2"/>
      <scheme val="minor"/>
    </font>
    <font>
      <sz val="10"/>
      <name val="Arial"/>
      <family val="2"/>
    </font>
    <font>
      <b/>
      <sz val="11"/>
      <color indexed="9"/>
      <name val="Calibri"/>
      <family val="2"/>
      <scheme val="minor"/>
    </font>
    <font>
      <sz val="10"/>
      <name val="Calibri"/>
      <family val="2"/>
      <scheme val="minor"/>
    </font>
    <font>
      <b/>
      <sz val="10"/>
      <name val="Calibri"/>
      <family val="2"/>
      <scheme val="minor"/>
    </font>
    <font>
      <b/>
      <sz val="10"/>
      <color indexed="9"/>
      <name val="Calibri"/>
      <family val="2"/>
      <scheme val="minor"/>
    </font>
    <font>
      <i/>
      <sz val="8"/>
      <name val="Calibri"/>
      <family val="2"/>
      <scheme val="minor"/>
    </font>
    <font>
      <i/>
      <sz val="9"/>
      <name val="Calibri"/>
      <family val="2"/>
      <scheme val="minor"/>
    </font>
    <font>
      <b/>
      <sz val="9"/>
      <color indexed="9"/>
      <name val="Calibri"/>
      <family val="2"/>
      <scheme val="minor"/>
    </font>
    <font>
      <u/>
      <sz val="10"/>
      <color theme="10"/>
      <name val="Arial"/>
      <family val="2"/>
    </font>
    <font>
      <sz val="9"/>
      <name val="Calibri"/>
      <family val="2"/>
      <scheme val="minor"/>
    </font>
    <font>
      <b/>
      <sz val="9"/>
      <name val="Calibri"/>
      <family val="2"/>
      <scheme val="minor"/>
    </font>
    <font>
      <sz val="8"/>
      <name val="Calibri"/>
      <family val="2"/>
      <scheme val="minor"/>
    </font>
    <font>
      <b/>
      <sz val="12"/>
      <name val="Calibri"/>
      <family val="2"/>
      <scheme val="minor"/>
    </font>
    <font>
      <b/>
      <sz val="11"/>
      <name val="Calibri"/>
      <family val="2"/>
      <scheme val="minor"/>
    </font>
    <font>
      <b/>
      <sz val="10"/>
      <name val="Arial"/>
      <family val="2"/>
    </font>
    <font>
      <b/>
      <sz val="12"/>
      <name val="Arial"/>
      <family val="2"/>
    </font>
    <font>
      <i/>
      <sz val="10"/>
      <name val="Arial"/>
      <family val="2"/>
    </font>
    <font>
      <sz val="9"/>
      <color indexed="81"/>
      <name val="Tahoma"/>
      <family val="2"/>
    </font>
    <font>
      <b/>
      <i/>
      <sz val="10"/>
      <name val="Arial"/>
      <family val="2"/>
    </font>
    <font>
      <sz val="11"/>
      <color indexed="9"/>
      <name val="Calibri"/>
      <family val="2"/>
      <scheme val="minor"/>
    </font>
    <font>
      <b/>
      <sz val="10"/>
      <color indexed="10"/>
      <name val="Calibri"/>
      <family val="2"/>
    </font>
    <font>
      <sz val="10"/>
      <name val="Calibri"/>
      <family val="2"/>
    </font>
    <font>
      <b/>
      <sz val="10"/>
      <name val="Calibri"/>
      <family val="2"/>
    </font>
    <font>
      <b/>
      <sz val="12"/>
      <color indexed="9"/>
      <name val="Calibri"/>
      <family val="2"/>
      <scheme val="minor"/>
    </font>
    <font>
      <i/>
      <sz val="10"/>
      <name val="Calibri"/>
      <family val="2"/>
    </font>
    <font>
      <sz val="10"/>
      <color indexed="9"/>
      <name val="Calibri"/>
      <family val="2"/>
      <scheme val="minor"/>
    </font>
    <font>
      <i/>
      <sz val="10"/>
      <color indexed="9"/>
      <name val="Calibri"/>
      <family val="2"/>
    </font>
    <font>
      <sz val="10"/>
      <color indexed="9"/>
      <name val="Calibri"/>
      <family val="2"/>
    </font>
    <font>
      <sz val="8"/>
      <color indexed="9"/>
      <name val="Calibri"/>
      <family val="2"/>
      <scheme val="minor"/>
    </font>
    <font>
      <sz val="11"/>
      <name val="Calibri"/>
      <family val="2"/>
      <scheme val="minor"/>
    </font>
    <font>
      <b/>
      <sz val="8"/>
      <name val="Calibri"/>
      <family val="2"/>
      <scheme val="minor"/>
    </font>
    <font>
      <sz val="8"/>
      <color rgb="FFFF0000"/>
      <name val="Calibri"/>
      <family val="2"/>
      <scheme val="minor"/>
    </font>
    <font>
      <b/>
      <sz val="12"/>
      <color theme="0"/>
      <name val="Calibri"/>
      <family val="2"/>
      <scheme val="minor"/>
    </font>
    <font>
      <b/>
      <sz val="10"/>
      <color theme="0"/>
      <name val="Calibri"/>
      <family val="2"/>
      <scheme val="minor"/>
    </font>
    <font>
      <b/>
      <sz val="8"/>
      <color theme="0"/>
      <name val="Calibri"/>
      <family val="2"/>
      <scheme val="minor"/>
    </font>
    <font>
      <b/>
      <sz val="10"/>
      <color theme="1"/>
      <name val="Calibri"/>
      <family val="2"/>
      <scheme val="minor"/>
    </font>
    <font>
      <b/>
      <sz val="8"/>
      <color theme="1"/>
      <name val="Calibri"/>
      <family val="2"/>
      <scheme val="minor"/>
    </font>
    <font>
      <i/>
      <sz val="10"/>
      <color theme="1"/>
      <name val="Calibri"/>
      <family val="2"/>
      <scheme val="minor"/>
    </font>
    <font>
      <sz val="10"/>
      <color theme="1"/>
      <name val="Calibri"/>
      <family val="2"/>
      <scheme val="minor"/>
    </font>
    <font>
      <sz val="8"/>
      <color theme="1"/>
      <name val="Calibri"/>
      <family val="2"/>
      <scheme val="minor"/>
    </font>
    <font>
      <sz val="10"/>
      <color rgb="FFFF0000"/>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b/>
      <sz val="14"/>
      <color theme="1"/>
      <name val="Calibri"/>
      <family val="2"/>
      <scheme val="minor"/>
    </font>
    <font>
      <sz val="11"/>
      <color indexed="8"/>
      <name val="Calibri"/>
      <family val="2"/>
    </font>
    <font>
      <sz val="11"/>
      <color indexed="8"/>
      <name val="Calibri"/>
      <family val="2"/>
    </font>
    <font>
      <sz val="10"/>
      <color theme="0"/>
      <name val="Calibri"/>
      <family val="2"/>
      <scheme val="minor"/>
    </font>
    <font>
      <sz val="8"/>
      <color theme="0"/>
      <name val="Calibri"/>
      <family val="2"/>
      <scheme val="minor"/>
    </font>
    <font>
      <i/>
      <sz val="11"/>
      <color theme="1"/>
      <name val="Calibri"/>
      <family val="2"/>
      <scheme val="minor"/>
    </font>
    <font>
      <sz val="11"/>
      <color rgb="FFFF0000"/>
      <name val="Calibri"/>
      <family val="2"/>
      <scheme val="minor"/>
    </font>
    <font>
      <u/>
      <sz val="11"/>
      <color theme="10"/>
      <name val="Calibri"/>
      <family val="2"/>
    </font>
    <font>
      <b/>
      <sz val="12"/>
      <color rgb="FFFFFFFF"/>
      <name val="Calibri"/>
      <family val="2"/>
      <scheme val="minor"/>
    </font>
    <font>
      <b/>
      <sz val="14"/>
      <color rgb="FFFFFFFF"/>
      <name val="Calibri"/>
      <family val="2"/>
      <scheme val="minor"/>
    </font>
    <font>
      <sz val="9"/>
      <color theme="1"/>
      <name val="Calibri"/>
      <family val="2"/>
      <scheme val="minor"/>
    </font>
    <font>
      <b/>
      <sz val="11"/>
      <color rgb="FFFFFFFF"/>
      <name val="Calibri"/>
      <family val="2"/>
      <scheme val="minor"/>
    </font>
    <font>
      <sz val="11"/>
      <color rgb="FFFFFFFF"/>
      <name val="Calibri"/>
      <family val="2"/>
      <scheme val="minor"/>
    </font>
    <font>
      <sz val="9"/>
      <color rgb="FF000000"/>
      <name val="Calibri"/>
      <family val="2"/>
      <scheme val="minor"/>
    </font>
    <font>
      <sz val="9"/>
      <color rgb="FFFF0000"/>
      <name val="Calibri"/>
      <family val="2"/>
      <scheme val="minor"/>
    </font>
    <font>
      <b/>
      <sz val="11"/>
      <color rgb="FF000000"/>
      <name val="Calibri"/>
      <family val="2"/>
      <scheme val="minor"/>
    </font>
    <font>
      <b/>
      <sz val="9"/>
      <color rgb="FF000000"/>
      <name val="Calibri"/>
      <family val="2"/>
      <scheme val="minor"/>
    </font>
    <font>
      <sz val="11"/>
      <color rgb="FF000000"/>
      <name val="Calibri"/>
      <family val="2"/>
      <scheme val="minor"/>
    </font>
    <font>
      <b/>
      <sz val="9"/>
      <color rgb="FFFFFFFF"/>
      <name val="Calibri"/>
      <family val="2"/>
      <scheme val="minor"/>
    </font>
    <font>
      <sz val="7"/>
      <color theme="1"/>
      <name val="Calibri"/>
      <family val="2"/>
      <scheme val="minor"/>
    </font>
    <font>
      <sz val="7"/>
      <color rgb="FFFF0000"/>
      <name val="Calibri"/>
      <family val="2"/>
      <scheme val="minor"/>
    </font>
    <font>
      <b/>
      <sz val="16"/>
      <name val="Arial"/>
      <family val="2"/>
    </font>
    <font>
      <b/>
      <sz val="8"/>
      <name val="Arial"/>
      <family val="2"/>
    </font>
    <font>
      <b/>
      <sz val="9"/>
      <name val="Arial"/>
      <family val="2"/>
    </font>
    <font>
      <sz val="10"/>
      <color rgb="FFFF0000"/>
      <name val="Arial"/>
      <family val="2"/>
    </font>
    <font>
      <b/>
      <sz val="10"/>
      <color rgb="FFC00000"/>
      <name val="Arial"/>
      <family val="2"/>
    </font>
    <font>
      <sz val="10"/>
      <color rgb="FFC00000"/>
      <name val="Arial"/>
      <family val="2"/>
    </font>
    <font>
      <b/>
      <sz val="9"/>
      <color indexed="81"/>
      <name val="Tahoma"/>
      <family val="2"/>
    </font>
    <font>
      <i/>
      <sz val="10"/>
      <color indexed="10"/>
      <name val="Arial"/>
      <family val="2"/>
    </font>
    <font>
      <sz val="12"/>
      <color theme="8" tint="-0.249977111117893"/>
      <name val="Calibri"/>
      <family val="2"/>
      <scheme val="minor"/>
    </font>
    <font>
      <sz val="12"/>
      <name val="Calibri"/>
      <family val="2"/>
      <scheme val="minor"/>
    </font>
    <font>
      <b/>
      <sz val="16"/>
      <name val="Calibri"/>
      <family val="2"/>
      <scheme val="minor"/>
    </font>
    <font>
      <b/>
      <sz val="14"/>
      <name val="Calibri"/>
      <family val="2"/>
      <scheme val="minor"/>
    </font>
    <font>
      <b/>
      <sz val="12"/>
      <color theme="8" tint="-0.249977111117893"/>
      <name val="Calibri"/>
      <family val="2"/>
      <scheme val="minor"/>
    </font>
    <font>
      <b/>
      <u val="singleAccounting"/>
      <sz val="16"/>
      <color theme="8" tint="-0.249977111117893"/>
      <name val="Calibri"/>
      <family val="2"/>
      <scheme val="minor"/>
    </font>
    <font>
      <b/>
      <i/>
      <sz val="16"/>
      <color theme="8" tint="-0.249977111117893"/>
      <name val="Calibri"/>
      <family val="2"/>
      <scheme val="minor"/>
    </font>
    <font>
      <sz val="16"/>
      <color theme="1"/>
      <name val="Calibri"/>
      <family val="2"/>
      <scheme val="minor"/>
    </font>
    <font>
      <b/>
      <sz val="16"/>
      <color theme="8" tint="-0.249977111117893"/>
      <name val="Calibri"/>
      <family val="2"/>
      <scheme val="minor"/>
    </font>
    <font>
      <b/>
      <sz val="10"/>
      <color theme="8" tint="-0.249977111117893"/>
      <name val="Calibri"/>
      <family val="2"/>
      <scheme val="minor"/>
    </font>
    <font>
      <sz val="11"/>
      <color theme="1"/>
      <name val="Avenir Book"/>
    </font>
    <font>
      <sz val="12"/>
      <color theme="1"/>
      <name val="Avenir Book"/>
    </font>
    <font>
      <b/>
      <sz val="9"/>
      <color theme="1"/>
      <name val="Arial"/>
      <family val="2"/>
    </font>
    <font>
      <vertAlign val="superscript"/>
      <sz val="12"/>
      <color theme="1"/>
      <name val="Calibri"/>
      <family val="2"/>
      <scheme val="minor"/>
    </font>
    <font>
      <b/>
      <sz val="14"/>
      <color theme="8" tint="-0.249977111117893"/>
      <name val="Calibri"/>
      <family val="2"/>
      <scheme val="minor"/>
    </font>
    <font>
      <sz val="10"/>
      <color theme="1"/>
      <name val="Avenir Book"/>
    </font>
    <font>
      <sz val="14"/>
      <color theme="1"/>
      <name val="Calibri"/>
      <family val="2"/>
      <scheme val="minor"/>
    </font>
    <font>
      <sz val="12"/>
      <color rgb="FFFF0000"/>
      <name val="Calibri"/>
      <family val="2"/>
      <scheme val="minor"/>
    </font>
    <font>
      <b/>
      <sz val="9"/>
      <color indexed="81"/>
      <name val="Calibri"/>
      <family val="2"/>
    </font>
    <font>
      <sz val="9"/>
      <color indexed="81"/>
      <name val="Calibri"/>
      <family val="2"/>
    </font>
    <font>
      <b/>
      <sz val="8"/>
      <color indexed="9"/>
      <name val="Calibri"/>
      <family val="2"/>
      <scheme val="minor"/>
    </font>
    <font>
      <sz val="8"/>
      <color rgb="FF000000"/>
      <name val="Trebuchet MS"/>
      <family val="2"/>
    </font>
    <font>
      <b/>
      <sz val="8"/>
      <color rgb="FF000000"/>
      <name val="Trebuchet MS"/>
      <family val="2"/>
    </font>
    <font>
      <b/>
      <sz val="11"/>
      <color rgb="FFFE6807"/>
      <name val="Trebuchet MS"/>
      <family val="2"/>
    </font>
    <font>
      <b/>
      <sz val="8"/>
      <color rgb="FF333333"/>
      <name val="Trebuchet MS"/>
      <family val="2"/>
    </font>
    <font>
      <sz val="8"/>
      <color rgb="FF737373"/>
      <name val="Trebuchet MS"/>
      <family val="2"/>
    </font>
    <font>
      <b/>
      <sz val="9"/>
      <color rgb="FFFFFFFF"/>
      <name val="Trebuchet MS"/>
      <family val="2"/>
    </font>
    <font>
      <b/>
      <sz val="10"/>
      <color rgb="FF333333"/>
      <name val="Trebuchet MS"/>
      <family val="2"/>
    </font>
    <font>
      <sz val="11"/>
      <color theme="1"/>
      <name val="Trebuchet MS"/>
      <family val="2"/>
    </font>
    <font>
      <b/>
      <sz val="9"/>
      <color rgb="FF737373"/>
      <name val="Trebuchet MS"/>
      <family val="2"/>
    </font>
    <font>
      <b/>
      <sz val="8"/>
      <color rgb="FFFF0000"/>
      <name val="Trebuchet MS"/>
      <family val="2"/>
    </font>
    <font>
      <u/>
      <sz val="8"/>
      <color rgb="FF1D4D9E"/>
      <name val="Trebuchet MS"/>
      <family val="2"/>
    </font>
    <font>
      <b/>
      <sz val="11"/>
      <color rgb="FFFF0000"/>
      <name val="Calibri"/>
      <family val="2"/>
      <scheme val="minor"/>
    </font>
    <font>
      <b/>
      <sz val="11"/>
      <color theme="0"/>
      <name val="Calibri"/>
      <family val="2"/>
      <scheme val="minor"/>
    </font>
    <font>
      <b/>
      <i/>
      <sz val="11"/>
      <color theme="1"/>
      <name val="Calibri"/>
      <family val="2"/>
      <scheme val="minor"/>
    </font>
    <font>
      <sz val="12"/>
      <color rgb="FF000000"/>
      <name val="Calibri"/>
      <family val="2"/>
      <charset val="1"/>
    </font>
    <font>
      <b/>
      <sz val="12"/>
      <name val="Calibri"/>
      <family val="2"/>
    </font>
    <font>
      <b/>
      <sz val="16"/>
      <color theme="0"/>
      <name val="Calibri"/>
      <family val="2"/>
    </font>
    <font>
      <b/>
      <sz val="12"/>
      <color theme="0"/>
      <name val="Calibri"/>
      <family val="2"/>
    </font>
    <font>
      <b/>
      <sz val="9"/>
      <color theme="0"/>
      <name val="Calibri"/>
      <family val="2"/>
    </font>
    <font>
      <b/>
      <sz val="14"/>
      <color theme="0"/>
      <name val="Calibri"/>
      <family val="2"/>
    </font>
    <font>
      <b/>
      <sz val="16"/>
      <name val="Calibri"/>
      <family val="2"/>
    </font>
    <font>
      <b/>
      <sz val="9"/>
      <name val="Calibri"/>
      <family val="2"/>
    </font>
    <font>
      <b/>
      <sz val="14"/>
      <name val="Calibri"/>
      <family val="2"/>
    </font>
    <font>
      <b/>
      <sz val="16"/>
      <color theme="4" tint="-0.249977111117893"/>
      <name val="Calibri"/>
      <family val="2"/>
    </font>
    <font>
      <b/>
      <u/>
      <sz val="16"/>
      <color rgb="FF31859C"/>
      <name val="Calibri"/>
      <family val="2"/>
      <charset val="1"/>
    </font>
    <font>
      <b/>
      <i/>
      <sz val="16"/>
      <color rgb="FF31859C"/>
      <name val="Calibri"/>
      <family val="2"/>
      <charset val="1"/>
    </font>
    <font>
      <sz val="10"/>
      <color rgb="FF000000"/>
      <name val="Calibri"/>
      <family val="2"/>
      <charset val="1"/>
    </font>
    <font>
      <sz val="12"/>
      <name val="Calibri"/>
      <family val="2"/>
    </font>
    <font>
      <b/>
      <sz val="14"/>
      <color rgb="FF31859C"/>
      <name val="Calibri"/>
      <family val="2"/>
    </font>
    <font>
      <b/>
      <sz val="14"/>
      <color theme="4" tint="-0.249977111117893"/>
      <name val="Calibri"/>
      <family val="2"/>
    </font>
    <font>
      <sz val="11"/>
      <color rgb="FF000000"/>
      <name val="Avenir Book"/>
      <charset val="1"/>
    </font>
    <font>
      <sz val="12"/>
      <color rgb="FF000000"/>
      <name val="Avenir Book"/>
      <charset val="1"/>
    </font>
    <font>
      <sz val="11"/>
      <color rgb="FF111111"/>
      <name val="Arial"/>
      <family val="2"/>
      <charset val="128"/>
    </font>
    <font>
      <vertAlign val="superscript"/>
      <sz val="12"/>
      <color rgb="FF000000"/>
      <name val="Calibri"/>
      <family val="2"/>
    </font>
    <font>
      <sz val="10"/>
      <color rgb="FF000000"/>
      <name val="Avenir Book"/>
      <charset val="1"/>
    </font>
    <font>
      <sz val="12"/>
      <color rgb="FFFF0000"/>
      <name val="Calibri"/>
      <family val="2"/>
      <charset val="1"/>
    </font>
    <font>
      <sz val="10"/>
      <color rgb="FFFF0000"/>
      <name val="Calibri"/>
      <family val="2"/>
      <charset val="1"/>
    </font>
    <font>
      <b/>
      <sz val="9"/>
      <color rgb="FF000000"/>
      <name val="Calibri"/>
      <family val="2"/>
      <charset val="1"/>
    </font>
    <font>
      <sz val="9"/>
      <color rgb="FF000000"/>
      <name val="Calibri"/>
      <family val="2"/>
      <charset val="1"/>
    </font>
    <font>
      <b/>
      <sz val="12"/>
      <color rgb="FF31859C"/>
      <name val="Calibri"/>
      <family val="2"/>
    </font>
    <font>
      <sz val="14"/>
      <color theme="1" tint="0.499984740745262"/>
      <name val="Calibri"/>
      <family val="2"/>
    </font>
    <font>
      <b/>
      <sz val="10"/>
      <color indexed="9"/>
      <name val="Calibri"/>
      <family val="2"/>
    </font>
    <font>
      <b/>
      <sz val="10"/>
      <color indexed="8"/>
      <name val="Calibri"/>
      <family val="2"/>
    </font>
    <font>
      <sz val="10"/>
      <color indexed="8"/>
      <name val="Calibri"/>
      <family val="2"/>
    </font>
    <font>
      <sz val="9"/>
      <name val="Calibri"/>
      <family val="2"/>
    </font>
    <font>
      <i/>
      <sz val="9"/>
      <color theme="1"/>
      <name val="Calibri"/>
      <family val="2"/>
      <scheme val="minor"/>
    </font>
    <font>
      <b/>
      <sz val="16"/>
      <color theme="0"/>
      <name val="Calibri"/>
      <family val="2"/>
      <scheme val="minor"/>
    </font>
    <font>
      <i/>
      <sz val="10"/>
      <name val="Calibri"/>
      <family val="2"/>
      <scheme val="minor"/>
    </font>
    <font>
      <b/>
      <sz val="10"/>
      <color rgb="FFFF0000"/>
      <name val="Calibri"/>
      <family val="2"/>
      <scheme val="minor"/>
    </font>
    <font>
      <i/>
      <sz val="10"/>
      <color rgb="FF000000"/>
      <name val="Arial"/>
      <family val="2"/>
    </font>
    <font>
      <i/>
      <sz val="8"/>
      <color indexed="9"/>
      <name val="Calibri"/>
      <family val="2"/>
    </font>
    <font>
      <sz val="8"/>
      <color indexed="9"/>
      <name val="Calibri"/>
      <family val="2"/>
    </font>
    <font>
      <b/>
      <strike/>
      <sz val="10"/>
      <name val="Calibri"/>
      <family val="2"/>
      <scheme val="minor"/>
    </font>
    <font>
      <sz val="8"/>
      <name val="Arial"/>
      <family val="2"/>
    </font>
    <font>
      <b/>
      <sz val="10"/>
      <color rgb="FF0D0D0D"/>
      <name val="Arial"/>
      <family val="2"/>
    </font>
    <font>
      <sz val="10"/>
      <color rgb="FF222A35"/>
      <name val="Arial"/>
      <family val="2"/>
    </font>
    <font>
      <b/>
      <sz val="10"/>
      <color rgb="FF222A35"/>
      <name val="Arial"/>
      <family val="2"/>
    </font>
    <font>
      <b/>
      <sz val="9"/>
      <color theme="1"/>
      <name val="Calibri"/>
      <family val="2"/>
      <scheme val="minor"/>
    </font>
    <font>
      <u/>
      <sz val="11"/>
      <color theme="11"/>
      <name val="Calibri"/>
      <family val="2"/>
      <scheme val="minor"/>
    </font>
    <font>
      <b/>
      <sz val="14"/>
      <color theme="0"/>
      <name val="Calibri"/>
      <family val="2"/>
      <scheme val="minor"/>
    </font>
    <font>
      <sz val="14"/>
      <name val="Calibri"/>
      <family val="2"/>
      <scheme val="minor"/>
    </font>
    <font>
      <b/>
      <i/>
      <sz val="10"/>
      <name val="Calibri"/>
      <family val="2"/>
    </font>
    <font>
      <sz val="10"/>
      <color rgb="FF222222"/>
      <name val="Calibri"/>
      <family val="2"/>
      <scheme val="minor"/>
    </font>
    <font>
      <i/>
      <sz val="11"/>
      <name val="Calibri"/>
      <family val="2"/>
      <scheme val="minor"/>
    </font>
    <font>
      <b/>
      <i/>
      <sz val="10"/>
      <color theme="1"/>
      <name val="Calibri"/>
      <family val="2"/>
      <scheme val="minor"/>
    </font>
    <font>
      <sz val="10"/>
      <color rgb="FF000000"/>
      <name val="Calibri"/>
      <family val="2"/>
      <scheme val="minor"/>
    </font>
    <font>
      <b/>
      <sz val="10"/>
      <color rgb="FF000000"/>
      <name val="Calibri"/>
      <family val="2"/>
      <scheme val="minor"/>
    </font>
    <font>
      <i/>
      <sz val="10"/>
      <color rgb="FF000000"/>
      <name val="Calibri"/>
      <family val="2"/>
      <scheme val="minor"/>
    </font>
    <font>
      <i/>
      <u/>
      <sz val="10"/>
      <name val="Calibri"/>
      <family val="2"/>
      <scheme val="minor"/>
    </font>
    <font>
      <b/>
      <sz val="7"/>
      <name val="Calibri"/>
      <family val="2"/>
      <scheme val="minor"/>
    </font>
  </fonts>
  <fills count="78">
    <fill>
      <patternFill patternType="none"/>
    </fill>
    <fill>
      <patternFill patternType="gray125"/>
    </fill>
    <fill>
      <patternFill patternType="solid">
        <fgColor indexed="12"/>
        <bgColor indexed="64"/>
      </patternFill>
    </fill>
    <fill>
      <patternFill patternType="solid">
        <fgColor indexed="8"/>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F0000"/>
        <bgColor indexed="64"/>
      </patternFill>
    </fill>
    <fill>
      <patternFill patternType="solid">
        <fgColor rgb="FF00B0F0"/>
        <bgColor indexed="64"/>
      </patternFill>
    </fill>
    <fill>
      <patternFill patternType="solid">
        <fgColor indexed="22"/>
        <bgColor indexed="64"/>
      </patternFill>
    </fill>
    <fill>
      <patternFill patternType="solid">
        <fgColor rgb="FF00206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indexed="48"/>
        <bgColor indexed="64"/>
      </patternFill>
    </fill>
    <fill>
      <patternFill patternType="solid">
        <fgColor theme="4" tint="0.79998168889431442"/>
        <bgColor indexed="64"/>
      </patternFill>
    </fill>
    <fill>
      <patternFill patternType="solid">
        <fgColor theme="1" tint="0.499984740745262"/>
        <bgColor indexed="64"/>
      </patternFill>
    </fill>
    <fill>
      <patternFill patternType="solid">
        <fgColor theme="8" tint="-0.499984740745262"/>
        <bgColor indexed="64"/>
      </patternFill>
    </fill>
    <fill>
      <patternFill patternType="solid">
        <fgColor rgb="FF8DB4E2"/>
        <bgColor indexed="64"/>
      </patternFill>
    </fill>
    <fill>
      <patternFill patternType="solid">
        <fgColor rgb="FF16365C"/>
        <bgColor indexed="64"/>
      </patternFill>
    </fill>
    <fill>
      <patternFill patternType="solid">
        <fgColor rgb="FF538DD5"/>
        <bgColor indexed="64"/>
      </patternFill>
    </fill>
    <fill>
      <patternFill patternType="solid">
        <fgColor rgb="FF808080"/>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C000"/>
        <bgColor indexed="64"/>
      </patternFill>
    </fill>
    <fill>
      <patternFill patternType="solid">
        <fgColor theme="2" tint="-0.499984740745262"/>
        <bgColor indexed="64"/>
      </patternFill>
    </fill>
    <fill>
      <patternFill patternType="solid">
        <fgColor rgb="FF1F497D"/>
        <bgColor indexed="64"/>
      </patternFill>
    </fill>
    <fill>
      <patternFill patternType="solid">
        <fgColor theme="5" tint="0.79998168889431442"/>
        <bgColor indexed="64"/>
      </patternFill>
    </fill>
    <fill>
      <patternFill patternType="solid">
        <fgColor rgb="FFC00000"/>
        <bgColor indexed="64"/>
      </patternFill>
    </fill>
    <fill>
      <patternFill patternType="solid">
        <fgColor rgb="FF548235"/>
        <bgColor indexed="64"/>
      </patternFill>
    </fill>
    <fill>
      <patternFill patternType="solid">
        <fgColor theme="5" tint="-0.249977111117893"/>
        <bgColor indexed="64"/>
      </patternFill>
    </fill>
    <fill>
      <patternFill patternType="solid">
        <fgColor rgb="FFF2F2F2"/>
        <bgColor indexed="64"/>
      </patternFill>
    </fill>
    <fill>
      <patternFill patternType="solid">
        <fgColor rgb="FF0070C0"/>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8" tint="-0.249977111117893"/>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rgb="FFC6D9F1"/>
        <bgColor indexed="64"/>
      </patternFill>
    </fill>
    <fill>
      <patternFill patternType="solid">
        <fgColor rgb="FFFFFFFF"/>
        <bgColor indexed="64"/>
      </patternFill>
    </fill>
    <fill>
      <patternFill patternType="solid">
        <fgColor rgb="FFF0F0F0"/>
        <bgColor indexed="64"/>
      </patternFill>
    </fill>
    <fill>
      <patternFill patternType="solid">
        <fgColor rgb="FF999999"/>
        <bgColor indexed="64"/>
      </patternFill>
    </fill>
    <fill>
      <patternFill patternType="solid">
        <fgColor rgb="FFEFEFEF"/>
        <bgColor indexed="64"/>
      </patternFill>
    </fill>
    <fill>
      <patternFill patternType="solid">
        <fgColor rgb="FFFDFDCB"/>
        <bgColor indexed="64"/>
      </patternFill>
    </fill>
    <fill>
      <patternFill patternType="solid">
        <fgColor theme="0" tint="-0.499984740745262"/>
        <bgColor indexed="64"/>
      </patternFill>
    </fill>
    <fill>
      <patternFill patternType="solid">
        <fgColor rgb="FF31859C"/>
        <bgColor rgb="FF008080"/>
      </patternFill>
    </fill>
    <fill>
      <patternFill patternType="solid">
        <fgColor rgb="FFBACF95"/>
        <bgColor rgb="FFBFBFBF"/>
      </patternFill>
    </fill>
    <fill>
      <patternFill patternType="solid">
        <fgColor rgb="FFEBF1DE"/>
        <bgColor rgb="FFBFBFBF"/>
      </patternFill>
    </fill>
    <fill>
      <patternFill patternType="solid">
        <fgColor rgb="FFEBF1DE"/>
        <bgColor indexed="64"/>
      </patternFill>
    </fill>
    <fill>
      <patternFill patternType="solid">
        <fgColor rgb="FFBACF95"/>
        <bgColor indexed="64"/>
      </patternFill>
    </fill>
    <fill>
      <patternFill patternType="solid">
        <fgColor rgb="FFEBF1DE"/>
        <bgColor rgb="FFDBEEF4"/>
      </patternFill>
    </fill>
    <fill>
      <patternFill patternType="solid">
        <fgColor rgb="FFEBF1DE"/>
        <bgColor rgb="FFE6E0EC"/>
      </patternFill>
    </fill>
    <fill>
      <patternFill patternType="solid">
        <fgColor rgb="FFEBF1DE"/>
        <bgColor rgb="FFFFFF00"/>
      </patternFill>
    </fill>
    <fill>
      <patternFill patternType="solid">
        <fgColor rgb="FFDBEEF4"/>
        <bgColor rgb="FFEBF1DE"/>
      </patternFill>
    </fill>
    <fill>
      <patternFill patternType="solid">
        <fgColor rgb="FFC4BD97"/>
        <bgColor rgb="FFBFBFBF"/>
      </patternFill>
    </fill>
    <fill>
      <patternFill patternType="solid">
        <fgColor rgb="FFFFFF00"/>
        <bgColor rgb="FFBFBFBF"/>
      </patternFill>
    </fill>
    <fill>
      <patternFill patternType="solid">
        <fgColor rgb="FFFF0000"/>
        <bgColor rgb="FFDBEEF4"/>
      </patternFill>
    </fill>
    <fill>
      <patternFill patternType="solid">
        <fgColor rgb="FFFF0000"/>
        <bgColor rgb="FFBFBFBF"/>
      </patternFill>
    </fill>
    <fill>
      <patternFill patternType="solid">
        <fgColor indexed="18"/>
        <bgColor indexed="64"/>
      </patternFill>
    </fill>
    <fill>
      <patternFill patternType="solid">
        <fgColor rgb="FFC6D9F5"/>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499984740745262"/>
        <bgColor indexed="64"/>
      </patternFill>
    </fill>
    <fill>
      <patternFill patternType="solid">
        <fgColor rgb="FFB8CCE4"/>
        <bgColor indexed="64"/>
      </patternFill>
    </fill>
    <fill>
      <patternFill patternType="solid">
        <fgColor rgb="FF92D050"/>
        <bgColor indexed="64"/>
      </patternFill>
    </fill>
    <fill>
      <patternFill patternType="solid">
        <fgColor theme="7" tint="0.39997558519241921"/>
        <bgColor indexed="64"/>
      </patternFill>
    </fill>
    <fill>
      <patternFill patternType="solid">
        <fgColor theme="2" tint="-0.749992370372631"/>
        <bgColor indexed="64"/>
      </patternFill>
    </fill>
    <fill>
      <patternFill patternType="solid">
        <fgColor rgb="FF7030A0"/>
        <bgColor indexed="64"/>
      </patternFill>
    </fill>
    <fill>
      <patternFill patternType="solid">
        <fgColor rgb="FFFFFFCC"/>
        <bgColor indexed="64"/>
      </patternFill>
    </fill>
    <fill>
      <patternFill patternType="solid">
        <fgColor rgb="FFFEF6F0"/>
        <bgColor indexed="64"/>
      </patternFill>
    </fill>
  </fills>
  <borders count="114">
    <border>
      <left/>
      <right/>
      <top/>
      <bottom/>
      <diagonal/>
    </border>
    <border>
      <left style="hair">
        <color auto="1"/>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bottom style="hair">
        <color auto="1"/>
      </bottom>
      <diagonal/>
    </border>
    <border>
      <left/>
      <right/>
      <top/>
      <bottom style="hair">
        <color auto="1"/>
      </bottom>
      <diagonal/>
    </border>
    <border>
      <left style="hair">
        <color auto="1"/>
      </left>
      <right style="hair">
        <color auto="1"/>
      </right>
      <top/>
      <bottom/>
      <diagonal/>
    </border>
    <border>
      <left/>
      <right style="hair">
        <color auto="1"/>
      </right>
      <top/>
      <bottom/>
      <diagonal/>
    </border>
    <border>
      <left style="hair">
        <color auto="1"/>
      </left>
      <right style="hair">
        <color auto="1"/>
      </right>
      <top/>
      <bottom style="hair">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bottom style="thin">
        <color auto="1"/>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style="medium">
        <color auto="1"/>
      </top>
      <bottom/>
      <diagonal/>
    </border>
    <border>
      <left/>
      <right/>
      <top style="medium">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medium">
        <color auto="1"/>
      </top>
      <bottom style="thin">
        <color auto="1"/>
      </bottom>
      <diagonal/>
    </border>
    <border>
      <left style="medium">
        <color auto="1"/>
      </left>
      <right style="thin">
        <color auto="1"/>
      </right>
      <top/>
      <bottom style="thin">
        <color auto="1"/>
      </bottom>
      <diagonal/>
    </border>
    <border>
      <left style="thin">
        <color auto="1"/>
      </left>
      <right/>
      <top style="medium">
        <color auto="1"/>
      </top>
      <bottom/>
      <diagonal/>
    </border>
    <border>
      <left style="medium">
        <color auto="1"/>
      </left>
      <right style="medium">
        <color auto="1"/>
      </right>
      <top style="thin">
        <color auto="1"/>
      </top>
      <bottom style="thin">
        <color auto="1"/>
      </bottom>
      <diagonal/>
    </border>
    <border>
      <left style="thin">
        <color auto="1"/>
      </left>
      <right/>
      <top style="medium">
        <color auto="1"/>
      </top>
      <bottom style="thin">
        <color auto="1"/>
      </bottom>
      <diagonal/>
    </border>
    <border>
      <left style="thin">
        <color auto="1"/>
      </left>
      <right style="medium">
        <color auto="1"/>
      </right>
      <top style="medium">
        <color auto="1"/>
      </top>
      <bottom/>
      <diagonal/>
    </border>
    <border>
      <left style="thin">
        <color auto="1"/>
      </left>
      <right style="medium">
        <color auto="1"/>
      </right>
      <top style="medium">
        <color auto="1"/>
      </top>
      <bottom style="medium">
        <color auto="1"/>
      </bottom>
      <diagonal/>
    </border>
    <border>
      <left/>
      <right/>
      <top/>
      <bottom style="medium">
        <color auto="1"/>
      </bottom>
      <diagonal/>
    </border>
    <border>
      <left/>
      <right/>
      <top style="thin">
        <color auto="1"/>
      </top>
      <bottom style="medium">
        <color auto="1"/>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right/>
      <top/>
      <bottom style="double">
        <color auto="1"/>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right/>
      <top style="thick">
        <color theme="8" tint="-0.499984740745262"/>
      </top>
      <bottom style="thick">
        <color theme="8" tint="-0.499984740745262"/>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bottom/>
      <diagonal/>
    </border>
    <border>
      <left style="medium">
        <color rgb="FFCCCCCC"/>
      </left>
      <right style="medium">
        <color rgb="FFCCCCCC"/>
      </right>
      <top/>
      <bottom style="medium">
        <color rgb="FFCCCCCC"/>
      </bottom>
      <diagonal/>
    </border>
    <border>
      <left style="medium">
        <color rgb="FFCECECE"/>
      </left>
      <right/>
      <top style="medium">
        <color rgb="FFCECECE"/>
      </top>
      <bottom style="medium">
        <color rgb="FFCECECE"/>
      </bottom>
      <diagonal/>
    </border>
    <border>
      <left/>
      <right/>
      <top style="medium">
        <color rgb="FFCECECE"/>
      </top>
      <bottom style="medium">
        <color rgb="FFCECECE"/>
      </bottom>
      <diagonal/>
    </border>
    <border>
      <left/>
      <right style="medium">
        <color rgb="FFCECECE"/>
      </right>
      <top style="medium">
        <color rgb="FFCECECE"/>
      </top>
      <bottom style="medium">
        <color rgb="FFCECECE"/>
      </bottom>
      <diagonal/>
    </border>
    <border>
      <left/>
      <right/>
      <top style="medium">
        <color rgb="FFCECECE"/>
      </top>
      <bottom/>
      <diagonal/>
    </border>
    <border>
      <left/>
      <right style="medium">
        <color rgb="FFCCCCCC"/>
      </right>
      <top/>
      <bottom style="medium">
        <color rgb="FFCCCCCC"/>
      </bottom>
      <diagonal/>
    </border>
    <border>
      <left/>
      <right/>
      <top style="medium">
        <color rgb="FFCCCCCC"/>
      </top>
      <bottom/>
      <diagonal/>
    </border>
    <border>
      <left/>
      <right/>
      <top style="medium">
        <color rgb="FFCCCCCC"/>
      </top>
      <bottom style="medium">
        <color rgb="FFCCCCCC"/>
      </bottom>
      <diagonal/>
    </border>
    <border>
      <left/>
      <right/>
      <top/>
      <bottom style="medium">
        <color rgb="FF999999"/>
      </bottom>
      <diagonal/>
    </border>
    <border>
      <left/>
      <right/>
      <top style="medium">
        <color rgb="FF999999"/>
      </top>
      <bottom/>
      <diagonal/>
    </border>
    <border>
      <left style="medium">
        <color rgb="FFCECECE"/>
      </left>
      <right/>
      <top style="medium">
        <color rgb="FFCCCCCC"/>
      </top>
      <bottom style="medium">
        <color rgb="FFCECECE"/>
      </bottom>
      <diagonal/>
    </border>
    <border>
      <left/>
      <right/>
      <top style="medium">
        <color rgb="FFCCCCCC"/>
      </top>
      <bottom style="medium">
        <color rgb="FFCECECE"/>
      </bottom>
      <diagonal/>
    </border>
    <border>
      <left/>
      <right style="medium">
        <color rgb="FFCECECE"/>
      </right>
      <top style="medium">
        <color rgb="FFCCCCCC"/>
      </top>
      <bottom style="medium">
        <color rgb="FFCECECE"/>
      </bottom>
      <diagonal/>
    </border>
    <border>
      <left style="medium">
        <color rgb="FFCECECE"/>
      </left>
      <right/>
      <top/>
      <bottom style="medium">
        <color rgb="FFCECECE"/>
      </bottom>
      <diagonal/>
    </border>
    <border>
      <left/>
      <right/>
      <top/>
      <bottom style="medium">
        <color rgb="FFCECECE"/>
      </bottom>
      <diagonal/>
    </border>
    <border>
      <left/>
      <right style="medium">
        <color rgb="FFCECECE"/>
      </right>
      <top/>
      <bottom style="medium">
        <color rgb="FFCECECE"/>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hair">
        <color auto="1"/>
      </left>
      <right style="hair">
        <color auto="1"/>
      </right>
      <top style="medium">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medium">
        <color auto="1"/>
      </bottom>
      <diagonal/>
    </border>
    <border>
      <left style="hair">
        <color auto="1"/>
      </left>
      <right style="medium">
        <color auto="1"/>
      </right>
      <top style="medium">
        <color auto="1"/>
      </top>
      <bottom/>
      <diagonal/>
    </border>
    <border>
      <left style="hair">
        <color auto="1"/>
      </left>
      <right style="medium">
        <color auto="1"/>
      </right>
      <top/>
      <bottom/>
      <diagonal/>
    </border>
    <border>
      <left style="hair">
        <color auto="1"/>
      </left>
      <right style="medium">
        <color auto="1"/>
      </right>
      <top/>
      <bottom style="medium">
        <color auto="1"/>
      </bottom>
      <diagonal/>
    </border>
    <border>
      <left/>
      <right style="hair">
        <color auto="1"/>
      </right>
      <top style="medium">
        <color auto="1"/>
      </top>
      <bottom/>
      <diagonal/>
    </border>
    <border>
      <left/>
      <right style="hair">
        <color auto="1"/>
      </right>
      <top/>
      <bottom style="medium">
        <color auto="1"/>
      </bottom>
      <diagonal/>
    </border>
    <border>
      <left style="hair">
        <color auto="1"/>
      </left>
      <right/>
      <top style="hair">
        <color auto="1"/>
      </top>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bottom style="hair">
        <color auto="1"/>
      </bottom>
      <diagonal/>
    </border>
    <border>
      <left style="thin">
        <color rgb="FFB1BBCC"/>
      </left>
      <right style="thin">
        <color rgb="FFB1BBCC"/>
      </right>
      <top style="thin">
        <color rgb="FFB1BBCC"/>
      </top>
      <bottom style="thin">
        <color rgb="FFB1BBCC"/>
      </bottom>
      <diagonal/>
    </border>
    <border>
      <left style="medium">
        <color indexed="64"/>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hair">
        <color auto="1"/>
      </left>
      <right/>
      <top style="medium">
        <color indexed="64"/>
      </top>
      <bottom style="hair">
        <color auto="1"/>
      </bottom>
      <diagonal/>
    </border>
    <border>
      <left style="hair">
        <color auto="1"/>
      </left>
      <right/>
      <top style="hair">
        <color auto="1"/>
      </top>
      <bottom style="medium">
        <color indexed="64"/>
      </bottom>
      <diagonal/>
    </border>
    <border>
      <left style="medium">
        <color indexed="64"/>
      </left>
      <right style="hair">
        <color auto="1"/>
      </right>
      <top style="medium">
        <color indexed="64"/>
      </top>
      <bottom/>
      <diagonal/>
    </border>
  </borders>
  <cellStyleXfs count="198">
    <xf numFmtId="0" fontId="0" fillId="0" borderId="0"/>
    <xf numFmtId="0" fontId="2" fillId="0" borderId="0"/>
    <xf numFmtId="0" fontId="10" fillId="0" borderId="0" applyNumberFormat="0" applyFill="0" applyBorder="0" applyAlignment="0" applyProtection="0"/>
    <xf numFmtId="0" fontId="1" fillId="0" borderId="0"/>
    <xf numFmtId="167"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1" fillId="0" borderId="0" applyFont="0" applyFill="0" applyBorder="0" applyAlignment="0" applyProtection="0"/>
    <xf numFmtId="0" fontId="47" fillId="0" borderId="0" applyNumberFormat="0" applyFill="0" applyBorder="0" applyProtection="0"/>
    <xf numFmtId="0" fontId="48" fillId="0" borderId="0" applyNumberFormat="0" applyFill="0" applyBorder="0" applyProtection="0"/>
    <xf numFmtId="164" fontId="1" fillId="0" borderId="0" applyFont="0" applyFill="0" applyBorder="0" applyAlignment="0" applyProtection="0"/>
    <xf numFmtId="0" fontId="53" fillId="0" borderId="0" applyNumberFormat="0" applyFill="0" applyBorder="0" applyAlignment="0" applyProtection="0">
      <alignment vertical="top"/>
      <protection locked="0"/>
    </xf>
    <xf numFmtId="41"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166" fontId="45" fillId="0" borderId="0" applyFont="0" applyFill="0" applyBorder="0" applyAlignment="0" applyProtection="0"/>
    <xf numFmtId="9" fontId="45" fillId="0" borderId="0" applyFont="0" applyFill="0" applyBorder="0" applyAlignment="0" applyProtection="0"/>
    <xf numFmtId="0" fontId="45" fillId="0" borderId="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77" fontId="110" fillId="0" borderId="0" applyBorder="0" applyProtection="0"/>
    <xf numFmtId="9" fontId="110" fillId="0" borderId="0" applyBorder="0" applyProtection="0"/>
    <xf numFmtId="0" fontId="110" fillId="0" borderId="0"/>
    <xf numFmtId="0" fontId="1" fillId="0" borderId="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9" fontId="1" fillId="0" borderId="0" applyFont="0" applyFill="0" applyBorder="0" applyAlignment="0" applyProtection="0"/>
    <xf numFmtId="184" fontId="1" fillId="0" borderId="0" applyFont="0" applyFill="0" applyBorder="0" applyAlignment="0" applyProtection="0"/>
    <xf numFmtId="0" fontId="2" fillId="0" borderId="0"/>
  </cellStyleXfs>
  <cellXfs count="2253">
    <xf numFmtId="0" fontId="0" fillId="0" borderId="0" xfId="0"/>
    <xf numFmtId="0" fontId="4" fillId="0" borderId="0" xfId="1" applyFont="1"/>
    <xf numFmtId="0" fontId="7" fillId="4" borderId="2" xfId="1" applyFont="1" applyFill="1" applyBorder="1" applyAlignment="1">
      <alignment horizontal="center" vertical="center" wrapText="1"/>
    </xf>
    <xf numFmtId="0" fontId="8" fillId="4" borderId="2" xfId="1" applyFont="1" applyFill="1" applyBorder="1" applyAlignment="1">
      <alignment horizontal="center" vertical="center" wrapText="1"/>
    </xf>
    <xf numFmtId="0" fontId="9" fillId="5" borderId="2" xfId="1" applyFont="1" applyFill="1" applyBorder="1" applyAlignment="1">
      <alignment horizontal="center" vertical="center" wrapText="1"/>
    </xf>
    <xf numFmtId="0" fontId="11" fillId="0" borderId="2" xfId="2" quotePrefix="1" applyFont="1" applyFill="1" applyBorder="1" applyAlignment="1">
      <alignment vertical="center" wrapText="1"/>
    </xf>
    <xf numFmtId="0" fontId="11" fillId="0" borderId="2" xfId="1" applyFont="1" applyFill="1" applyBorder="1" applyAlignment="1">
      <alignment vertical="center" wrapText="1"/>
    </xf>
    <xf numFmtId="0" fontId="9" fillId="6" borderId="2" xfId="1" applyFont="1" applyFill="1" applyBorder="1" applyAlignment="1">
      <alignment horizontal="center" vertical="center" wrapText="1"/>
    </xf>
    <xf numFmtId="0" fontId="9" fillId="7" borderId="2" xfId="1" applyFont="1" applyFill="1" applyBorder="1" applyAlignment="1">
      <alignment horizontal="center" vertical="center" wrapText="1"/>
    </xf>
    <xf numFmtId="0" fontId="12" fillId="8" borderId="2" xfId="1" applyFont="1" applyFill="1" applyBorder="1"/>
    <xf numFmtId="0" fontId="4" fillId="0" borderId="0" xfId="1" applyFont="1" applyAlignment="1">
      <alignment wrapText="1"/>
    </xf>
    <xf numFmtId="0" fontId="13" fillId="0" borderId="0" xfId="1" applyFont="1" applyAlignment="1">
      <alignment wrapText="1"/>
    </xf>
    <xf numFmtId="0" fontId="14" fillId="0" borderId="0" xfId="1" applyFont="1" applyAlignment="1">
      <alignment horizontal="left" vertical="center"/>
    </xf>
    <xf numFmtId="0" fontId="2" fillId="0" borderId="0" xfId="1"/>
    <xf numFmtId="0" fontId="4" fillId="0" borderId="0" xfId="1" applyFont="1" applyAlignment="1">
      <alignment horizontal="center" vertical="center"/>
    </xf>
    <xf numFmtId="0" fontId="4" fillId="0" borderId="0" xfId="1" applyFont="1" applyAlignment="1">
      <alignment vertical="center"/>
    </xf>
    <xf numFmtId="0" fontId="2" fillId="0" borderId="0" xfId="1" applyAlignment="1">
      <alignment vertical="center"/>
    </xf>
    <xf numFmtId="0" fontId="2" fillId="0" borderId="0" xfId="10"/>
    <xf numFmtId="0" fontId="21" fillId="14" borderId="22" xfId="10" applyFont="1" applyFill="1" applyBorder="1" applyAlignment="1">
      <alignment horizontal="center" vertical="center" wrapText="1"/>
    </xf>
    <xf numFmtId="0" fontId="25" fillId="14" borderId="30" xfId="10" applyFont="1" applyFill="1" applyBorder="1" applyAlignment="1">
      <alignment horizontal="center" vertical="center" wrapText="1"/>
    </xf>
    <xf numFmtId="0" fontId="25" fillId="14" borderId="24" xfId="10" applyFont="1" applyFill="1" applyBorder="1" applyAlignment="1">
      <alignment horizontal="center" vertical="center" wrapText="1"/>
    </xf>
    <xf numFmtId="0" fontId="25" fillId="14" borderId="25" xfId="10" applyFont="1" applyFill="1" applyBorder="1" applyAlignment="1">
      <alignment horizontal="center" vertical="center" wrapText="1"/>
    </xf>
    <xf numFmtId="0" fontId="5" fillId="0" borderId="31" xfId="10" applyFont="1" applyFill="1" applyBorder="1" applyAlignment="1">
      <alignment horizontal="left" vertical="center" wrapText="1"/>
    </xf>
    <xf numFmtId="0" fontId="4" fillId="0" borderId="30" xfId="10" quotePrefix="1" applyFont="1" applyBorder="1" applyAlignment="1" applyProtection="1"/>
    <xf numFmtId="0" fontId="4" fillId="0" borderId="30" xfId="10" applyFont="1" applyBorder="1" applyAlignment="1" applyProtection="1"/>
    <xf numFmtId="0" fontId="25" fillId="14" borderId="31" xfId="10" applyFont="1" applyFill="1" applyBorder="1" applyAlignment="1">
      <alignment horizontal="center" vertical="center" wrapText="1"/>
    </xf>
    <xf numFmtId="0" fontId="2" fillId="0" borderId="0" xfId="10" applyFont="1" applyBorder="1"/>
    <xf numFmtId="0" fontId="2" fillId="0" borderId="0" xfId="1" applyFont="1" applyBorder="1"/>
    <xf numFmtId="0" fontId="4" fillId="0" borderId="0" xfId="10" applyFont="1" applyFill="1" applyBorder="1" applyAlignment="1">
      <alignment vertical="center" wrapText="1"/>
    </xf>
    <xf numFmtId="4" fontId="27" fillId="14" borderId="24" xfId="1" applyNumberFormat="1" applyFont="1" applyFill="1" applyBorder="1" applyAlignment="1">
      <alignment horizontal="center" vertical="center" wrapText="1"/>
    </xf>
    <xf numFmtId="0" fontId="31" fillId="0" borderId="0" xfId="0" applyFont="1" applyBorder="1"/>
    <xf numFmtId="0" fontId="4" fillId="0" borderId="30" xfId="1" applyFont="1" applyFill="1" applyBorder="1" applyAlignment="1">
      <alignment vertical="center" wrapText="1"/>
    </xf>
    <xf numFmtId="0" fontId="4" fillId="0" borderId="24" xfId="1" applyFont="1" applyFill="1" applyBorder="1" applyAlignment="1">
      <alignment vertical="center" wrapText="1"/>
    </xf>
    <xf numFmtId="10" fontId="4" fillId="0" borderId="24" xfId="1" applyNumberFormat="1" applyFont="1" applyFill="1" applyBorder="1" applyAlignment="1">
      <alignment vertical="center" wrapText="1"/>
    </xf>
    <xf numFmtId="0" fontId="4" fillId="0" borderId="25" xfId="1" applyFont="1" applyFill="1" applyBorder="1" applyAlignment="1">
      <alignment vertical="center" wrapText="1"/>
    </xf>
    <xf numFmtId="0" fontId="4" fillId="0" borderId="31" xfId="1" applyFont="1" applyFill="1" applyBorder="1" applyAlignment="1">
      <alignment vertical="center" wrapText="1"/>
    </xf>
    <xf numFmtId="0" fontId="4" fillId="0" borderId="27" xfId="1" applyFont="1" applyFill="1" applyBorder="1" applyAlignment="1">
      <alignment vertical="center" wrapText="1"/>
    </xf>
    <xf numFmtId="4" fontId="4" fillId="0" borderId="27" xfId="1" applyNumberFormat="1" applyFont="1" applyFill="1" applyBorder="1" applyAlignment="1">
      <alignment vertical="center" wrapText="1"/>
    </xf>
    <xf numFmtId="10" fontId="4" fillId="0" borderId="27" xfId="1" applyNumberFormat="1" applyFont="1" applyFill="1" applyBorder="1" applyAlignment="1">
      <alignment vertical="center" wrapText="1"/>
    </xf>
    <xf numFmtId="0" fontId="4" fillId="0" borderId="28" xfId="1" applyFont="1" applyFill="1" applyBorder="1" applyAlignment="1">
      <alignment vertical="center" wrapText="1"/>
    </xf>
    <xf numFmtId="4" fontId="0" fillId="0" borderId="0" xfId="0" applyNumberFormat="1"/>
    <xf numFmtId="10" fontId="0" fillId="0" borderId="0" xfId="0" applyNumberFormat="1"/>
    <xf numFmtId="0" fontId="4" fillId="0" borderId="0" xfId="10" applyFont="1" applyFill="1" applyBorder="1" applyAlignment="1">
      <alignment horizontal="left" vertical="center" wrapText="1"/>
    </xf>
    <xf numFmtId="0" fontId="4" fillId="0" borderId="0" xfId="1" applyFont="1" applyFill="1" applyBorder="1" applyAlignment="1">
      <alignment vertical="center" wrapText="1"/>
    </xf>
    <xf numFmtId="4" fontId="4" fillId="0" borderId="0" xfId="1" applyNumberFormat="1" applyFont="1" applyFill="1" applyBorder="1" applyAlignment="1">
      <alignment vertical="center" wrapText="1"/>
    </xf>
    <xf numFmtId="10" fontId="4" fillId="0" borderId="0" xfId="1" applyNumberFormat="1" applyFont="1" applyFill="1" applyBorder="1" applyAlignment="1">
      <alignment vertical="center" wrapText="1"/>
    </xf>
    <xf numFmtId="2" fontId="4" fillId="0" borderId="2" xfId="1" applyNumberFormat="1" applyFont="1" applyFill="1" applyBorder="1" applyAlignment="1">
      <alignment horizontal="left" vertical="top" wrapText="1"/>
    </xf>
    <xf numFmtId="2" fontId="4" fillId="12" borderId="2" xfId="1" applyNumberFormat="1" applyFont="1" applyFill="1" applyBorder="1" applyAlignment="1">
      <alignment horizontal="left" vertical="top" wrapText="1"/>
    </xf>
    <xf numFmtId="49" fontId="4" fillId="0" borderId="2" xfId="1" applyNumberFormat="1" applyFont="1" applyFill="1" applyBorder="1" applyAlignment="1">
      <alignment horizontal="left" vertical="top" wrapText="1"/>
    </xf>
    <xf numFmtId="49" fontId="4" fillId="0" borderId="2" xfId="1" quotePrefix="1" applyNumberFormat="1" applyFont="1" applyFill="1" applyBorder="1" applyAlignment="1">
      <alignment horizontal="left" vertical="top" wrapText="1"/>
    </xf>
    <xf numFmtId="0" fontId="0" fillId="0" borderId="2" xfId="0" applyBorder="1"/>
    <xf numFmtId="0" fontId="0" fillId="0" borderId="0" xfId="0" applyAlignment="1">
      <alignment horizontal="center" vertical="center"/>
    </xf>
    <xf numFmtId="0" fontId="0" fillId="0" borderId="0" xfId="0" applyAlignment="1"/>
    <xf numFmtId="49" fontId="35" fillId="26" borderId="2" xfId="1" applyNumberFormat="1" applyFont="1" applyFill="1" applyBorder="1" applyAlignment="1">
      <alignment horizontal="left" vertical="top" wrapText="1"/>
    </xf>
    <xf numFmtId="0" fontId="0" fillId="0" borderId="0" xfId="0" applyAlignment="1">
      <alignment vertical="center"/>
    </xf>
    <xf numFmtId="49" fontId="4" fillId="12" borderId="2" xfId="1" applyNumberFormat="1" applyFont="1" applyFill="1" applyBorder="1" applyAlignment="1">
      <alignment horizontal="left" vertical="top" wrapText="1"/>
    </xf>
    <xf numFmtId="49" fontId="36" fillId="26" borderId="2" xfId="1" applyNumberFormat="1" applyFont="1" applyFill="1" applyBorder="1" applyAlignment="1">
      <alignment horizontal="right" vertical="center"/>
    </xf>
    <xf numFmtId="49" fontId="36" fillId="26" borderId="2" xfId="1" applyNumberFormat="1" applyFont="1" applyFill="1" applyBorder="1" applyAlignment="1">
      <alignment horizontal="left" vertical="center" wrapText="1"/>
    </xf>
    <xf numFmtId="49" fontId="41" fillId="0" borderId="2" xfId="0" applyNumberFormat="1" applyFont="1" applyBorder="1" applyAlignment="1">
      <alignment horizontal="right" vertical="center"/>
    </xf>
    <xf numFmtId="0" fontId="12" fillId="4" borderId="2" xfId="0" applyFont="1" applyFill="1" applyBorder="1" applyAlignment="1">
      <alignment horizontal="center" vertical="center"/>
    </xf>
    <xf numFmtId="1" fontId="12" fillId="4" borderId="2" xfId="0" applyNumberFormat="1" applyFont="1" applyFill="1" applyBorder="1" applyAlignment="1">
      <alignment horizontal="center" vertical="center"/>
    </xf>
    <xf numFmtId="164" fontId="36" fillId="13" borderId="2" xfId="0" applyNumberFormat="1" applyFont="1" applyFill="1" applyBorder="1" applyAlignment="1">
      <alignment horizontal="right" vertical="center"/>
    </xf>
    <xf numFmtId="164" fontId="41" fillId="0" borderId="0" xfId="14" applyFont="1"/>
    <xf numFmtId="164" fontId="33" fillId="0" borderId="0" xfId="14" applyFont="1"/>
    <xf numFmtId="0" fontId="4" fillId="0" borderId="0" xfId="1" applyFont="1" applyAlignment="1">
      <alignment horizontal="left" vertical="top"/>
    </xf>
    <xf numFmtId="0" fontId="0" fillId="0" borderId="0" xfId="0" applyFont="1" applyFill="1" applyAlignment="1">
      <alignment horizontal="left" vertical="center"/>
    </xf>
    <xf numFmtId="0" fontId="0" fillId="0" borderId="0" xfId="0" applyFont="1" applyFill="1" applyAlignment="1">
      <alignment horizontal="left"/>
    </xf>
    <xf numFmtId="0" fontId="56" fillId="0" borderId="0" xfId="0" applyFont="1"/>
    <xf numFmtId="49" fontId="36" fillId="13" borderId="2" xfId="0" applyNumberFormat="1" applyFont="1" applyFill="1" applyBorder="1" applyAlignment="1">
      <alignment horizontal="left" vertical="center" wrapText="1"/>
    </xf>
    <xf numFmtId="49" fontId="41" fillId="0" borderId="2" xfId="0" applyNumberFormat="1" applyFont="1" applyBorder="1" applyAlignment="1">
      <alignment horizontal="left" vertical="center" wrapText="1"/>
    </xf>
    <xf numFmtId="0" fontId="4" fillId="0" borderId="0" xfId="1" applyFont="1" applyAlignment="1">
      <alignment horizontal="left" vertical="top" indent="1"/>
    </xf>
    <xf numFmtId="0" fontId="4" fillId="0" borderId="0" xfId="1" applyFont="1" applyAlignment="1">
      <alignment horizontal="left" vertical="center" indent="1"/>
    </xf>
    <xf numFmtId="0" fontId="4" fillId="0" borderId="0" xfId="1" applyFont="1" applyAlignment="1">
      <alignment horizontal="right"/>
    </xf>
    <xf numFmtId="0" fontId="5" fillId="0" borderId="0" xfId="1" applyFont="1" applyFill="1"/>
    <xf numFmtId="164" fontId="5" fillId="0" borderId="0" xfId="1" applyNumberFormat="1" applyFont="1" applyFill="1"/>
    <xf numFmtId="0" fontId="4" fillId="0" borderId="0" xfId="1" applyFont="1" applyFill="1"/>
    <xf numFmtId="49" fontId="5" fillId="0" borderId="9" xfId="1" applyNumberFormat="1" applyFont="1" applyFill="1" applyBorder="1" applyAlignment="1">
      <alignment horizontal="center" vertical="center" wrapText="1"/>
    </xf>
    <xf numFmtId="49" fontId="35" fillId="13" borderId="2" xfId="1" applyNumberFormat="1" applyFont="1" applyFill="1" applyBorder="1" applyAlignment="1">
      <alignment horizontal="right" vertical="center"/>
    </xf>
    <xf numFmtId="49" fontId="35" fillId="13" borderId="2" xfId="1" applyNumberFormat="1" applyFont="1" applyFill="1" applyBorder="1" applyAlignment="1">
      <alignment horizontal="left" vertical="center" wrapText="1"/>
    </xf>
    <xf numFmtId="49" fontId="35" fillId="0" borderId="9" xfId="1" applyNumberFormat="1" applyFont="1" applyFill="1" applyBorder="1" applyAlignment="1">
      <alignment horizontal="left" vertical="center" wrapText="1" indent="1"/>
    </xf>
    <xf numFmtId="49" fontId="35" fillId="13" borderId="2" xfId="1" applyNumberFormat="1" applyFont="1" applyFill="1" applyBorder="1" applyAlignment="1">
      <alignment horizontal="center" vertical="center" wrapText="1"/>
    </xf>
    <xf numFmtId="164" fontId="35" fillId="13" borderId="2" xfId="7" applyNumberFormat="1" applyFont="1" applyFill="1" applyBorder="1" applyAlignment="1">
      <alignment horizontal="center" vertical="center" wrapText="1"/>
    </xf>
    <xf numFmtId="49" fontId="35" fillId="26" borderId="2" xfId="1" applyNumberFormat="1" applyFont="1" applyFill="1" applyBorder="1" applyAlignment="1">
      <alignment horizontal="right" vertical="center"/>
    </xf>
    <xf numFmtId="49" fontId="35" fillId="26" borderId="2" xfId="1" applyNumberFormat="1" applyFont="1" applyFill="1" applyBorder="1" applyAlignment="1">
      <alignment horizontal="left" vertical="center" wrapText="1"/>
    </xf>
    <xf numFmtId="49" fontId="35" fillId="26" borderId="2" xfId="1" applyNumberFormat="1" applyFont="1" applyFill="1" applyBorder="1" applyAlignment="1">
      <alignment horizontal="left" vertical="center" wrapText="1" indent="1"/>
    </xf>
    <xf numFmtId="49" fontId="35" fillId="26" borderId="2" xfId="1" applyNumberFormat="1" applyFont="1" applyFill="1" applyBorder="1" applyAlignment="1">
      <alignment horizontal="right" vertical="center" wrapText="1" indent="1"/>
    </xf>
    <xf numFmtId="164" fontId="35" fillId="26" borderId="2" xfId="7" applyNumberFormat="1" applyFont="1" applyFill="1" applyBorder="1" applyAlignment="1">
      <alignment horizontal="left" vertical="center" wrapText="1" indent="1"/>
    </xf>
    <xf numFmtId="0" fontId="37" fillId="0" borderId="0" xfId="1" applyFont="1" applyFill="1"/>
    <xf numFmtId="49" fontId="35" fillId="27" borderId="2" xfId="1" applyNumberFormat="1" applyFont="1" applyFill="1" applyBorder="1" applyAlignment="1">
      <alignment horizontal="right" vertical="center"/>
    </xf>
    <xf numFmtId="49" fontId="35" fillId="27" borderId="2" xfId="1" applyNumberFormat="1" applyFont="1" applyFill="1" applyBorder="1" applyAlignment="1">
      <alignment horizontal="left" vertical="center" wrapText="1"/>
    </xf>
    <xf numFmtId="49" fontId="5" fillId="18" borderId="2" xfId="1" applyNumberFormat="1" applyFont="1" applyFill="1" applyBorder="1" applyAlignment="1">
      <alignment horizontal="right" vertical="center"/>
    </xf>
    <xf numFmtId="49" fontId="5" fillId="0" borderId="9" xfId="1" applyNumberFormat="1" applyFont="1" applyFill="1" applyBorder="1" applyAlignment="1">
      <alignment horizontal="left" vertical="center" wrapText="1"/>
    </xf>
    <xf numFmtId="0" fontId="5" fillId="0" borderId="0" xfId="1" applyFont="1" applyFill="1" applyAlignment="1">
      <alignment vertical="center"/>
    </xf>
    <xf numFmtId="0" fontId="5" fillId="0" borderId="0" xfId="1" applyFont="1" applyAlignment="1">
      <alignment vertical="center"/>
    </xf>
    <xf numFmtId="49" fontId="5" fillId="10" borderId="2" xfId="1" applyNumberFormat="1" applyFont="1" applyFill="1" applyBorder="1" applyAlignment="1">
      <alignment horizontal="right" vertical="center"/>
    </xf>
    <xf numFmtId="0" fontId="4" fillId="0" borderId="0" xfId="1" applyFont="1" applyFill="1" applyAlignment="1">
      <alignment vertical="center"/>
    </xf>
    <xf numFmtId="49" fontId="4" fillId="0" borderId="2" xfId="1" applyNumberFormat="1" applyFont="1" applyFill="1" applyBorder="1" applyAlignment="1">
      <alignment horizontal="right" vertical="center"/>
    </xf>
    <xf numFmtId="2" fontId="4" fillId="12" borderId="2" xfId="1" applyNumberFormat="1" applyFont="1" applyFill="1" applyBorder="1" applyAlignment="1">
      <alignment horizontal="left" vertical="center" wrapText="1"/>
    </xf>
    <xf numFmtId="1" fontId="4" fillId="0" borderId="2" xfId="1" applyNumberFormat="1" applyFont="1" applyFill="1" applyBorder="1" applyAlignment="1">
      <alignment horizontal="right" vertical="center"/>
    </xf>
    <xf numFmtId="0" fontId="4" fillId="12" borderId="2" xfId="1" applyFont="1" applyFill="1" applyBorder="1" applyAlignment="1">
      <alignment horizontal="right" vertical="center"/>
    </xf>
    <xf numFmtId="0" fontId="4" fillId="12" borderId="0" xfId="1" applyFont="1" applyFill="1" applyAlignment="1">
      <alignment vertical="center"/>
    </xf>
    <xf numFmtId="2" fontId="4" fillId="0" borderId="2" xfId="1" applyNumberFormat="1" applyFont="1" applyFill="1" applyBorder="1" applyAlignment="1">
      <alignment horizontal="left" vertical="center" wrapText="1"/>
    </xf>
    <xf numFmtId="0" fontId="13" fillId="0" borderId="2" xfId="1" applyFont="1" applyFill="1" applyBorder="1" applyAlignment="1">
      <alignment vertical="center" wrapText="1"/>
    </xf>
    <xf numFmtId="49" fontId="4" fillId="0" borderId="11" xfId="1" applyNumberFormat="1" applyFont="1" applyFill="1" applyBorder="1" applyAlignment="1">
      <alignment horizontal="center" vertical="center" wrapText="1"/>
    </xf>
    <xf numFmtId="0" fontId="4" fillId="0" borderId="2" xfId="1" applyFont="1" applyFill="1" applyBorder="1" applyAlignment="1">
      <alignment horizontal="right" vertical="center"/>
    </xf>
    <xf numFmtId="0" fontId="4" fillId="12" borderId="0" xfId="1" applyFont="1" applyFill="1"/>
    <xf numFmtId="49" fontId="4" fillId="12" borderId="2" xfId="1" applyNumberFormat="1" applyFont="1" applyFill="1" applyBorder="1" applyAlignment="1">
      <alignment horizontal="left" vertical="center" wrapText="1"/>
    </xf>
    <xf numFmtId="9" fontId="4" fillId="0" borderId="2" xfId="1" applyNumberFormat="1" applyFont="1" applyFill="1" applyBorder="1" applyAlignment="1">
      <alignment horizontal="right" vertical="center"/>
    </xf>
    <xf numFmtId="49" fontId="42" fillId="12" borderId="2" xfId="1" applyNumberFormat="1" applyFont="1" applyFill="1" applyBorder="1" applyAlignment="1">
      <alignment horizontal="left" vertical="center" wrapText="1"/>
    </xf>
    <xf numFmtId="41" fontId="4" fillId="0" borderId="2" xfId="16" applyFont="1" applyFill="1" applyBorder="1" applyAlignment="1">
      <alignment horizontal="right" vertical="center"/>
    </xf>
    <xf numFmtId="0" fontId="4" fillId="0" borderId="2" xfId="1" applyFont="1" applyFill="1" applyBorder="1" applyAlignment="1">
      <alignment horizontal="left" vertical="center" wrapText="1"/>
    </xf>
    <xf numFmtId="164" fontId="40" fillId="0" borderId="2" xfId="7" applyFont="1" applyFill="1" applyBorder="1" applyAlignment="1">
      <alignment horizontal="right" vertical="center"/>
    </xf>
    <xf numFmtId="164" fontId="40" fillId="0" borderId="2" xfId="7" applyNumberFormat="1" applyFont="1" applyFill="1" applyBorder="1" applyAlignment="1">
      <alignment vertical="center"/>
    </xf>
    <xf numFmtId="164" fontId="40" fillId="12" borderId="2" xfId="7" applyNumberFormat="1" applyFont="1" applyFill="1" applyBorder="1" applyAlignment="1">
      <alignment horizontal="center" vertical="center"/>
    </xf>
    <xf numFmtId="164" fontId="40" fillId="12" borderId="2" xfId="7" applyNumberFormat="1" applyFont="1" applyFill="1" applyBorder="1" applyAlignment="1">
      <alignment vertical="center"/>
    </xf>
    <xf numFmtId="0" fontId="4" fillId="0" borderId="2" xfId="1" applyNumberFormat="1" applyFont="1" applyFill="1" applyBorder="1" applyAlignment="1">
      <alignment horizontal="center" vertical="center" wrapText="1"/>
    </xf>
    <xf numFmtId="164" fontId="4" fillId="12" borderId="2" xfId="7" applyNumberFormat="1" applyFont="1" applyFill="1" applyBorder="1" applyAlignment="1">
      <alignment vertical="center"/>
    </xf>
    <xf numFmtId="49" fontId="4" fillId="0" borderId="0" xfId="1" applyNumberFormat="1" applyFont="1" applyFill="1" applyAlignment="1">
      <alignment horizontal="left" vertical="center" wrapText="1" indent="2"/>
    </xf>
    <xf numFmtId="49" fontId="4" fillId="0" borderId="0" xfId="1" applyNumberFormat="1" applyFont="1" applyAlignment="1">
      <alignment horizontal="left" vertical="center" wrapText="1" indent="2"/>
    </xf>
    <xf numFmtId="164" fontId="4" fillId="0" borderId="0" xfId="1" applyNumberFormat="1" applyFont="1"/>
    <xf numFmtId="0" fontId="4" fillId="0" borderId="0" xfId="1" applyFont="1" applyAlignment="1">
      <alignment horizontal="right" vertical="center"/>
    </xf>
    <xf numFmtId="0" fontId="44" fillId="0" borderId="0" xfId="0" applyFont="1" applyAlignment="1">
      <alignment horizontal="center"/>
    </xf>
    <xf numFmtId="0" fontId="0" fillId="21" borderId="0" xfId="0" applyFill="1"/>
    <xf numFmtId="0" fontId="49" fillId="31" borderId="0" xfId="0" applyFont="1" applyFill="1" applyAlignment="1">
      <alignment horizontal="center"/>
    </xf>
    <xf numFmtId="0" fontId="58" fillId="21" borderId="0" xfId="0" applyFont="1" applyFill="1"/>
    <xf numFmtId="0" fontId="59" fillId="0" borderId="0" xfId="0" applyFont="1"/>
    <xf numFmtId="3" fontId="59" fillId="0" borderId="0" xfId="0" applyNumberFormat="1" applyFont="1"/>
    <xf numFmtId="0" fontId="59" fillId="0" borderId="0" xfId="0" applyFont="1" applyAlignment="1">
      <alignment horizontal="left" vertical="center" wrapText="1" indent="2"/>
    </xf>
    <xf numFmtId="3" fontId="59" fillId="0" borderId="0" xfId="0" applyNumberFormat="1" applyFont="1" applyAlignment="1">
      <alignment vertical="center"/>
    </xf>
    <xf numFmtId="0" fontId="59" fillId="0" borderId="0" xfId="0" applyFont="1" applyAlignment="1">
      <alignment vertical="center"/>
    </xf>
    <xf numFmtId="3" fontId="59" fillId="28" borderId="0" xfId="0" applyNumberFormat="1" applyFont="1" applyFill="1" applyAlignment="1">
      <alignment horizontal="center" vertical="center"/>
    </xf>
    <xf numFmtId="3" fontId="60" fillId="11" borderId="0" xfId="0" applyNumberFormat="1" applyFont="1" applyFill="1" applyAlignment="1">
      <alignment vertical="center"/>
    </xf>
    <xf numFmtId="3" fontId="59" fillId="28" borderId="0" xfId="0" applyNumberFormat="1" applyFont="1" applyFill="1" applyAlignment="1">
      <alignment horizontal="center" vertical="center" wrapText="1"/>
    </xf>
    <xf numFmtId="0" fontId="61" fillId="32" borderId="0" xfId="0" applyFont="1" applyFill="1"/>
    <xf numFmtId="0" fontId="62" fillId="32" borderId="0" xfId="0" applyFont="1" applyFill="1"/>
    <xf numFmtId="3" fontId="61" fillId="32" borderId="0" xfId="0" applyNumberFormat="1" applyFont="1" applyFill="1"/>
    <xf numFmtId="3" fontId="59" fillId="0" borderId="0" xfId="0" applyNumberFormat="1" applyFont="1" applyAlignment="1">
      <alignment horizontal="center"/>
    </xf>
    <xf numFmtId="3" fontId="59" fillId="0" borderId="0" xfId="0" applyNumberFormat="1" applyFont="1" applyAlignment="1">
      <alignment horizontal="center" vertical="center"/>
    </xf>
    <xf numFmtId="3" fontId="59" fillId="28" borderId="0" xfId="0" applyNumberFormat="1" applyFont="1" applyFill="1" applyAlignment="1">
      <alignment horizontal="center"/>
    </xf>
    <xf numFmtId="3" fontId="63" fillId="0" borderId="0" xfId="0" applyNumberFormat="1" applyFont="1" applyAlignment="1">
      <alignment vertical="center"/>
    </xf>
    <xf numFmtId="0" fontId="59" fillId="0" borderId="0" xfId="0" applyFont="1" applyAlignment="1">
      <alignment vertical="center" wrapText="1"/>
    </xf>
    <xf numFmtId="3" fontId="43" fillId="0" borderId="0" xfId="0" applyNumberFormat="1" applyFont="1"/>
    <xf numFmtId="0" fontId="57" fillId="33" borderId="0" xfId="0" applyFont="1" applyFill="1"/>
    <xf numFmtId="0" fontId="64" fillId="33" borderId="0" xfId="0" applyFont="1" applyFill="1" applyAlignment="1">
      <alignment horizontal="center"/>
    </xf>
    <xf numFmtId="3" fontId="57" fillId="33" borderId="0" xfId="0" applyNumberFormat="1" applyFont="1" applyFill="1"/>
    <xf numFmtId="0" fontId="41" fillId="0" borderId="0" xfId="0" applyFont="1"/>
    <xf numFmtId="0" fontId="41" fillId="0" borderId="0" xfId="0" applyFont="1" applyAlignment="1">
      <alignment horizontal="center" vertical="center"/>
    </xf>
    <xf numFmtId="0" fontId="33" fillId="0" borderId="0" xfId="0" applyFont="1"/>
    <xf numFmtId="0" fontId="65" fillId="0" borderId="0" xfId="0" applyFont="1"/>
    <xf numFmtId="164" fontId="65" fillId="0" borderId="0" xfId="14" applyFont="1" applyAlignment="1">
      <alignment horizontal="left" vertical="center"/>
    </xf>
    <xf numFmtId="0" fontId="66" fillId="0" borderId="0" xfId="0" applyFont="1"/>
    <xf numFmtId="164" fontId="66" fillId="0" borderId="0" xfId="14" applyFont="1" applyAlignment="1">
      <alignment horizontal="left" vertical="center"/>
    </xf>
    <xf numFmtId="0" fontId="2" fillId="0" borderId="0" xfId="21"/>
    <xf numFmtId="0" fontId="2" fillId="0" borderId="0" xfId="21" applyFill="1" applyBorder="1"/>
    <xf numFmtId="0" fontId="2" fillId="0" borderId="0" xfId="21" applyAlignment="1">
      <alignment horizontal="center"/>
    </xf>
    <xf numFmtId="0" fontId="69" fillId="34" borderId="29" xfId="21" applyFont="1" applyFill="1" applyBorder="1" applyAlignment="1">
      <alignment horizontal="center" vertical="center" wrapText="1"/>
    </xf>
    <xf numFmtId="0" fontId="16" fillId="34" borderId="41" xfId="21" applyFont="1" applyFill="1" applyBorder="1" applyAlignment="1">
      <alignment horizontal="center"/>
    </xf>
    <xf numFmtId="0" fontId="16" fillId="34" borderId="48" xfId="21" applyFont="1" applyFill="1" applyBorder="1" applyAlignment="1">
      <alignment horizontal="right"/>
    </xf>
    <xf numFmtId="0" fontId="69" fillId="34" borderId="53" xfId="21" applyFont="1" applyFill="1" applyBorder="1" applyAlignment="1">
      <alignment horizontal="center" vertical="center" wrapText="1"/>
    </xf>
    <xf numFmtId="0" fontId="16" fillId="34" borderId="42" xfId="21" applyFont="1" applyFill="1" applyBorder="1" applyAlignment="1">
      <alignment horizontal="center"/>
    </xf>
    <xf numFmtId="0" fontId="16" fillId="34" borderId="0" xfId="21" applyFont="1" applyFill="1" applyBorder="1" applyAlignment="1">
      <alignment horizontal="right"/>
    </xf>
    <xf numFmtId="0" fontId="16" fillId="34" borderId="49" xfId="21" applyFont="1" applyFill="1" applyBorder="1" applyAlignment="1">
      <alignment horizontal="center"/>
    </xf>
    <xf numFmtId="0" fontId="69" fillId="34" borderId="43" xfId="21" applyFont="1" applyFill="1" applyBorder="1"/>
    <xf numFmtId="0" fontId="16" fillId="34" borderId="43" xfId="21" applyFont="1" applyFill="1" applyBorder="1" applyAlignment="1">
      <alignment horizontal="center"/>
    </xf>
    <xf numFmtId="0" fontId="16" fillId="34" borderId="46" xfId="21" applyFont="1" applyFill="1" applyBorder="1"/>
    <xf numFmtId="0" fontId="16" fillId="25" borderId="49" xfId="21" applyFont="1" applyFill="1" applyBorder="1" applyAlignment="1">
      <alignment horizontal="center"/>
    </xf>
    <xf numFmtId="0" fontId="69" fillId="36" borderId="20" xfId="21" applyFont="1" applyFill="1" applyBorder="1"/>
    <xf numFmtId="0" fontId="16" fillId="36" borderId="21" xfId="21" applyFont="1" applyFill="1" applyBorder="1" applyAlignment="1">
      <alignment horizontal="center"/>
    </xf>
    <xf numFmtId="14" fontId="16" fillId="36" borderId="21" xfId="21" applyNumberFormat="1" applyFont="1" applyFill="1" applyBorder="1"/>
    <xf numFmtId="0" fontId="16" fillId="36" borderId="21" xfId="21" applyFont="1" applyFill="1" applyBorder="1"/>
    <xf numFmtId="0" fontId="16" fillId="36" borderId="57" xfId="21" applyFont="1" applyFill="1" applyBorder="1"/>
    <xf numFmtId="0" fontId="16" fillId="36" borderId="24" xfId="21" applyFont="1" applyFill="1" applyBorder="1"/>
    <xf numFmtId="0" fontId="16" fillId="0" borderId="0" xfId="21" applyFont="1" applyFill="1" applyBorder="1"/>
    <xf numFmtId="0" fontId="16" fillId="10" borderId="23" xfId="21" applyFont="1" applyFill="1" applyBorder="1" applyAlignment="1">
      <alignment horizontal="center"/>
    </xf>
    <xf numFmtId="0" fontId="16" fillId="10" borderId="32" xfId="21" applyFont="1" applyFill="1" applyBorder="1" applyAlignment="1">
      <alignment horizontal="center"/>
    </xf>
    <xf numFmtId="0" fontId="16" fillId="0" borderId="32" xfId="21" applyFont="1" applyFill="1" applyBorder="1" applyAlignment="1">
      <alignment horizontal="left"/>
    </xf>
    <xf numFmtId="14" fontId="16" fillId="0" borderId="32" xfId="21" applyNumberFormat="1" applyFont="1" applyFill="1" applyBorder="1" applyAlignment="1">
      <alignment horizontal="left" vertical="center" wrapText="1"/>
    </xf>
    <xf numFmtId="14" fontId="16" fillId="0" borderId="32" xfId="21" applyNumberFormat="1" applyFont="1" applyFill="1" applyBorder="1" applyAlignment="1">
      <alignment horizontal="center" vertical="center" wrapText="1"/>
    </xf>
    <xf numFmtId="170" fontId="16" fillId="0" borderId="13" xfId="21" applyNumberFormat="1" applyFont="1" applyFill="1" applyBorder="1" applyAlignment="1">
      <alignment horizontal="right"/>
    </xf>
    <xf numFmtId="170" fontId="16" fillId="0" borderId="24" xfId="21" applyNumberFormat="1" applyFont="1" applyFill="1" applyBorder="1" applyAlignment="1">
      <alignment horizontal="right"/>
    </xf>
    <xf numFmtId="0" fontId="2" fillId="10" borderId="0" xfId="21" applyFill="1"/>
    <xf numFmtId="0" fontId="71" fillId="4" borderId="54" xfId="21" applyFont="1" applyFill="1" applyBorder="1" applyAlignment="1">
      <alignment horizontal="center"/>
    </xf>
    <xf numFmtId="0" fontId="16" fillId="4" borderId="55" xfId="21" applyFont="1" applyFill="1" applyBorder="1" applyAlignment="1">
      <alignment horizontal="center" wrapText="1"/>
    </xf>
    <xf numFmtId="0" fontId="71" fillId="4" borderId="55" xfId="21" applyFont="1" applyFill="1" applyBorder="1" applyAlignment="1">
      <alignment horizontal="left" wrapText="1"/>
    </xf>
    <xf numFmtId="0" fontId="71" fillId="4" borderId="55" xfId="21" applyFont="1" applyFill="1" applyBorder="1"/>
    <xf numFmtId="14" fontId="71" fillId="4" borderId="55" xfId="21" applyNumberFormat="1" applyFont="1" applyFill="1" applyBorder="1"/>
    <xf numFmtId="170" fontId="71" fillId="4" borderId="56" xfId="21" applyNumberFormat="1" applyFont="1" applyFill="1" applyBorder="1" applyAlignment="1">
      <alignment horizontal="right"/>
    </xf>
    <xf numFmtId="170" fontId="71" fillId="4" borderId="24" xfId="21" applyNumberFormat="1" applyFont="1" applyFill="1" applyBorder="1" applyAlignment="1">
      <alignment horizontal="right"/>
    </xf>
    <xf numFmtId="3" fontId="72" fillId="0" borderId="0" xfId="21" applyNumberFormat="1" applyFont="1" applyFill="1" applyBorder="1"/>
    <xf numFmtId="0" fontId="72" fillId="0" borderId="0" xfId="21" applyFont="1" applyFill="1" applyBorder="1"/>
    <xf numFmtId="3" fontId="72" fillId="0" borderId="0" xfId="21" applyNumberFormat="1" applyFont="1" applyFill="1" applyBorder="1" applyAlignment="1"/>
    <xf numFmtId="3" fontId="72" fillId="0" borderId="0" xfId="21" applyNumberFormat="1" applyFont="1" applyFill="1" applyBorder="1" applyAlignment="1">
      <alignment horizontal="center"/>
    </xf>
    <xf numFmtId="0" fontId="72" fillId="0" borderId="35" xfId="21" applyFont="1" applyFill="1" applyBorder="1"/>
    <xf numFmtId="0" fontId="72" fillId="0" borderId="24" xfId="21" applyFont="1" applyFill="1" applyBorder="1"/>
    <xf numFmtId="0" fontId="72" fillId="4" borderId="24" xfId="21" applyFont="1" applyFill="1" applyBorder="1"/>
    <xf numFmtId="0" fontId="16" fillId="24" borderId="58" xfId="21" applyFont="1" applyFill="1" applyBorder="1" applyAlignment="1">
      <alignment horizontal="center"/>
    </xf>
    <xf numFmtId="0" fontId="2" fillId="0" borderId="44" xfId="21" applyFont="1" applyFill="1" applyBorder="1" applyAlignment="1">
      <alignment horizontal="center" vertical="center"/>
    </xf>
    <xf numFmtId="0" fontId="2" fillId="0" borderId="44" xfId="21" applyFont="1" applyFill="1" applyBorder="1" applyAlignment="1">
      <alignment horizontal="left" wrapText="1"/>
    </xf>
    <xf numFmtId="0" fontId="2" fillId="0" borderId="44" xfId="21" applyFont="1" applyFill="1" applyBorder="1"/>
    <xf numFmtId="14" fontId="2" fillId="0" borderId="44" xfId="21" applyNumberFormat="1" applyFont="1" applyFill="1" applyBorder="1"/>
    <xf numFmtId="170" fontId="2" fillId="0" borderId="17" xfId="21" applyNumberFormat="1" applyFill="1" applyBorder="1" applyAlignment="1">
      <alignment horizontal="right"/>
    </xf>
    <xf numFmtId="170" fontId="2" fillId="28" borderId="24" xfId="21" applyNumberFormat="1" applyFont="1" applyFill="1" applyBorder="1" applyAlignment="1">
      <alignment horizontal="center" vertical="center"/>
    </xf>
    <xf numFmtId="3" fontId="2" fillId="0" borderId="0" xfId="21" applyNumberFormat="1" applyFill="1" applyBorder="1"/>
    <xf numFmtId="0" fontId="2" fillId="0" borderId="0" xfId="21" applyFill="1" applyBorder="1" applyAlignment="1">
      <alignment horizontal="right"/>
    </xf>
    <xf numFmtId="3" fontId="2" fillId="0" borderId="0" xfId="21" applyNumberFormat="1" applyFill="1" applyBorder="1" applyAlignment="1"/>
    <xf numFmtId="3" fontId="2" fillId="0" borderId="0" xfId="21" applyNumberFormat="1" applyFill="1" applyBorder="1" applyAlignment="1">
      <alignment horizontal="center"/>
    </xf>
    <xf numFmtId="170" fontId="16" fillId="0" borderId="0" xfId="21" applyNumberFormat="1" applyFont="1" applyFill="1" applyBorder="1"/>
    <xf numFmtId="170" fontId="2" fillId="4" borderId="24" xfId="21" applyNumberFormat="1" applyFill="1" applyBorder="1"/>
    <xf numFmtId="0" fontId="2" fillId="4" borderId="24" xfId="21" applyFill="1" applyBorder="1"/>
    <xf numFmtId="0" fontId="16" fillId="12" borderId="58" xfId="21" applyFont="1" applyFill="1" applyBorder="1" applyAlignment="1">
      <alignment horizontal="center"/>
    </xf>
    <xf numFmtId="0" fontId="2" fillId="12" borderId="44" xfId="21" applyFont="1" applyFill="1" applyBorder="1" applyAlignment="1">
      <alignment horizontal="center"/>
    </xf>
    <xf numFmtId="0" fontId="2" fillId="12" borderId="44" xfId="21" applyFont="1" applyFill="1" applyBorder="1" applyAlignment="1">
      <alignment horizontal="left" wrapText="1"/>
    </xf>
    <xf numFmtId="0" fontId="2" fillId="12" borderId="44" xfId="21" applyFont="1" applyFill="1" applyBorder="1"/>
    <xf numFmtId="14" fontId="2" fillId="12" borderId="44" xfId="21" applyNumberFormat="1" applyFont="1" applyFill="1" applyBorder="1"/>
    <xf numFmtId="170" fontId="2" fillId="12" borderId="18" xfId="21" applyNumberFormat="1" applyFont="1" applyFill="1" applyBorder="1" applyAlignment="1">
      <alignment horizontal="right"/>
    </xf>
    <xf numFmtId="170" fontId="2" fillId="0" borderId="0" xfId="21" applyNumberFormat="1" applyFill="1" applyBorder="1"/>
    <xf numFmtId="0" fontId="2" fillId="12" borderId="0" xfId="21" applyFill="1" applyBorder="1"/>
    <xf numFmtId="0" fontId="2" fillId="12" borderId="0" xfId="21" applyFill="1"/>
    <xf numFmtId="0" fontId="16" fillId="12" borderId="30" xfId="21" applyFont="1" applyFill="1" applyBorder="1" applyAlignment="1">
      <alignment horizontal="center"/>
    </xf>
    <xf numFmtId="0" fontId="2" fillId="12" borderId="24" xfId="21" applyFont="1" applyFill="1" applyBorder="1" applyAlignment="1">
      <alignment horizontal="left" wrapText="1"/>
    </xf>
    <xf numFmtId="0" fontId="2" fillId="12" borderId="24" xfId="21" applyFont="1" applyFill="1" applyBorder="1"/>
    <xf numFmtId="14" fontId="2" fillId="12" borderId="24" xfId="21" applyNumberFormat="1" applyFont="1" applyFill="1" applyBorder="1"/>
    <xf numFmtId="170" fontId="2" fillId="12" borderId="40" xfId="21" applyNumberFormat="1" applyFont="1" applyFill="1" applyBorder="1" applyAlignment="1">
      <alignment horizontal="right"/>
    </xf>
    <xf numFmtId="170" fontId="2" fillId="0" borderId="0" xfId="21" applyNumberFormat="1" applyFont="1" applyFill="1" applyBorder="1"/>
    <xf numFmtId="170" fontId="2" fillId="12" borderId="40" xfId="21" applyNumberFormat="1" applyFill="1" applyBorder="1"/>
    <xf numFmtId="0" fontId="16" fillId="12" borderId="23" xfId="21" applyFont="1" applyFill="1" applyBorder="1" applyAlignment="1">
      <alignment horizontal="center"/>
    </xf>
    <xf numFmtId="0" fontId="2" fillId="12" borderId="33" xfId="21" applyFont="1" applyFill="1" applyBorder="1" applyAlignment="1">
      <alignment horizontal="center"/>
    </xf>
    <xf numFmtId="0" fontId="2" fillId="12" borderId="32" xfId="21" applyFont="1" applyFill="1" applyBorder="1" applyAlignment="1">
      <alignment horizontal="left"/>
    </xf>
    <xf numFmtId="0" fontId="2" fillId="12" borderId="32" xfId="21" applyFont="1" applyFill="1" applyBorder="1"/>
    <xf numFmtId="14" fontId="2" fillId="12" borderId="32" xfId="21" applyNumberFormat="1" applyFont="1" applyFill="1" applyBorder="1"/>
    <xf numFmtId="170" fontId="2" fillId="12" borderId="13" xfId="21" applyNumberFormat="1" applyFont="1" applyFill="1" applyBorder="1" applyAlignment="1">
      <alignment horizontal="right"/>
    </xf>
    <xf numFmtId="0" fontId="71" fillId="0" borderId="0" xfId="21" applyFont="1" applyFill="1" applyBorder="1"/>
    <xf numFmtId="4" fontId="71" fillId="0" borderId="0" xfId="21" applyNumberFormat="1" applyFont="1" applyFill="1" applyBorder="1"/>
    <xf numFmtId="170" fontId="71" fillId="0" borderId="0" xfId="21" applyNumberFormat="1" applyFont="1" applyFill="1" applyBorder="1"/>
    <xf numFmtId="0" fontId="71" fillId="4" borderId="35" xfId="21" applyFont="1" applyFill="1" applyBorder="1"/>
    <xf numFmtId="0" fontId="71" fillId="4" borderId="24" xfId="21" applyFont="1" applyFill="1" applyBorder="1"/>
    <xf numFmtId="0" fontId="16" fillId="4" borderId="44" xfId="21" applyFont="1" applyFill="1" applyBorder="1" applyAlignment="1">
      <alignment horizontal="center"/>
    </xf>
    <xf numFmtId="0" fontId="16" fillId="4" borderId="44" xfId="21" applyFont="1" applyFill="1" applyBorder="1" applyAlignment="1">
      <alignment horizontal="left" wrapText="1"/>
    </xf>
    <xf numFmtId="0" fontId="16" fillId="12" borderId="44" xfId="21" applyFont="1" applyFill="1" applyBorder="1"/>
    <xf numFmtId="170" fontId="16" fillId="12" borderId="17" xfId="21" applyNumberFormat="1" applyFont="1" applyFill="1" applyBorder="1" applyAlignment="1">
      <alignment horizontal="center"/>
    </xf>
    <xf numFmtId="4" fontId="16" fillId="0" borderId="0" xfId="21" applyNumberFormat="1" applyFont="1" applyFill="1" applyBorder="1"/>
    <xf numFmtId="170" fontId="16" fillId="0" borderId="0" xfId="21" applyNumberFormat="1" applyFont="1" applyFill="1" applyBorder="1" applyAlignment="1">
      <alignment horizontal="center"/>
    </xf>
    <xf numFmtId="0" fontId="16" fillId="12" borderId="0" xfId="21" applyFont="1" applyFill="1" applyBorder="1"/>
    <xf numFmtId="0" fontId="16" fillId="12" borderId="19" xfId="21" applyFont="1" applyFill="1" applyBorder="1"/>
    <xf numFmtId="0" fontId="2" fillId="0" borderId="58" xfId="21" applyFont="1" applyFill="1" applyBorder="1" applyAlignment="1">
      <alignment horizontal="center"/>
    </xf>
    <xf numFmtId="0" fontId="2" fillId="0" borderId="44" xfId="21" applyFont="1" applyFill="1" applyBorder="1" applyAlignment="1">
      <alignment horizontal="center"/>
    </xf>
    <xf numFmtId="0" fontId="2" fillId="0" borderId="24" xfId="21" applyFont="1" applyFill="1" applyBorder="1" applyAlignment="1">
      <alignment horizontal="left" wrapText="1"/>
    </xf>
    <xf numFmtId="0" fontId="2" fillId="23" borderId="44" xfId="21" applyFont="1" applyFill="1" applyBorder="1"/>
    <xf numFmtId="170" fontId="2" fillId="23" borderId="17" xfId="21" applyNumberFormat="1" applyFont="1" applyFill="1" applyBorder="1" applyAlignment="1">
      <alignment horizontal="center"/>
    </xf>
    <xf numFmtId="170" fontId="2" fillId="0" borderId="24" xfId="21" applyNumberFormat="1" applyFont="1" applyFill="1" applyBorder="1" applyAlignment="1">
      <alignment horizontal="center"/>
    </xf>
    <xf numFmtId="0" fontId="2" fillId="0" borderId="0" xfId="21" applyFont="1" applyFill="1" applyBorder="1"/>
    <xf numFmtId="4" fontId="2" fillId="0" borderId="0" xfId="21" applyNumberFormat="1" applyFont="1" applyFill="1" applyBorder="1"/>
    <xf numFmtId="170" fontId="2" fillId="0" borderId="0" xfId="21" applyNumberFormat="1" applyFont="1" applyFill="1" applyBorder="1" applyAlignment="1">
      <alignment horizontal="center"/>
    </xf>
    <xf numFmtId="0" fontId="2" fillId="0" borderId="19" xfId="21" applyFont="1" applyFill="1" applyBorder="1"/>
    <xf numFmtId="0" fontId="16" fillId="0" borderId="58" xfId="21" applyFont="1" applyFill="1" applyBorder="1" applyAlignment="1">
      <alignment horizontal="center"/>
    </xf>
    <xf numFmtId="0" fontId="16" fillId="23" borderId="44" xfId="21" applyFont="1" applyFill="1" applyBorder="1"/>
    <xf numFmtId="170" fontId="16" fillId="23" borderId="17" xfId="21" applyNumberFormat="1" applyFont="1" applyFill="1" applyBorder="1" applyAlignment="1">
      <alignment horizontal="center"/>
    </xf>
    <xf numFmtId="0" fontId="16" fillId="0" borderId="19" xfId="21" applyFont="1" applyFill="1" applyBorder="1"/>
    <xf numFmtId="0" fontId="16" fillId="0" borderId="44" xfId="21" applyFont="1" applyFill="1" applyBorder="1"/>
    <xf numFmtId="0" fontId="2" fillId="12" borderId="30" xfId="21" applyFont="1" applyFill="1" applyBorder="1" applyAlignment="1">
      <alignment horizontal="center"/>
    </xf>
    <xf numFmtId="0" fontId="2" fillId="12" borderId="24" xfId="21" applyFont="1" applyFill="1" applyBorder="1" applyAlignment="1">
      <alignment horizontal="center"/>
    </xf>
    <xf numFmtId="0" fontId="2" fillId="23" borderId="24" xfId="21" applyFont="1" applyFill="1" applyBorder="1"/>
    <xf numFmtId="170" fontId="2" fillId="23" borderId="34" xfId="21" applyNumberFormat="1" applyFont="1" applyFill="1" applyBorder="1" applyAlignment="1">
      <alignment horizontal="center"/>
    </xf>
    <xf numFmtId="0" fontId="2" fillId="12" borderId="0" xfId="21" applyFont="1" applyFill="1" applyBorder="1"/>
    <xf numFmtId="0" fontId="2" fillId="12" borderId="35" xfId="21" applyFont="1" applyFill="1" applyBorder="1"/>
    <xf numFmtId="170" fontId="2" fillId="12" borderId="34" xfId="21" applyNumberFormat="1" applyFont="1" applyFill="1" applyBorder="1" applyAlignment="1">
      <alignment horizontal="center"/>
    </xf>
    <xf numFmtId="170" fontId="2" fillId="12" borderId="24" xfId="21" applyNumberFormat="1" applyFont="1" applyFill="1" applyBorder="1" applyAlignment="1">
      <alignment horizontal="center"/>
    </xf>
    <xf numFmtId="0" fontId="2" fillId="12" borderId="23" xfId="21" applyFont="1" applyFill="1" applyBorder="1" applyAlignment="1">
      <alignment horizontal="center"/>
    </xf>
    <xf numFmtId="0" fontId="2" fillId="0" borderId="32" xfId="21" applyFont="1" applyFill="1" applyBorder="1" applyAlignment="1">
      <alignment horizontal="center"/>
    </xf>
    <xf numFmtId="0" fontId="2" fillId="12" borderId="32" xfId="21" applyFont="1" applyFill="1" applyBorder="1" applyAlignment="1">
      <alignment horizontal="left" wrapText="1"/>
    </xf>
    <xf numFmtId="170" fontId="2" fillId="12" borderId="12" xfId="21" applyNumberFormat="1" applyFont="1" applyFill="1" applyBorder="1" applyAlignment="1">
      <alignment horizontal="center"/>
    </xf>
    <xf numFmtId="0" fontId="2" fillId="12" borderId="13" xfId="21" applyFont="1" applyFill="1" applyBorder="1"/>
    <xf numFmtId="0" fontId="2" fillId="12" borderId="14" xfId="21" applyFont="1" applyFill="1" applyBorder="1"/>
    <xf numFmtId="0" fontId="16" fillId="15" borderId="45" xfId="21" applyFont="1" applyFill="1" applyBorder="1" applyAlignment="1">
      <alignment horizontal="center" vertical="center" wrapText="1"/>
    </xf>
    <xf numFmtId="0" fontId="71" fillId="4" borderId="47" xfId="21" applyFont="1" applyFill="1" applyBorder="1" applyAlignment="1">
      <alignment horizontal="center" vertical="center" wrapText="1"/>
    </xf>
    <xf numFmtId="0" fontId="71" fillId="4" borderId="47" xfId="21" applyFont="1" applyFill="1" applyBorder="1" applyAlignment="1">
      <alignment horizontal="left" vertical="center" wrapText="1"/>
    </xf>
    <xf numFmtId="0" fontId="71" fillId="4" borderId="47" xfId="21" applyFont="1" applyFill="1" applyBorder="1" applyAlignment="1">
      <alignment vertical="center" wrapText="1"/>
    </xf>
    <xf numFmtId="14" fontId="71" fillId="4" borderId="47" xfId="21" applyNumberFormat="1" applyFont="1" applyFill="1" applyBorder="1" applyAlignment="1">
      <alignment vertical="center" wrapText="1"/>
    </xf>
    <xf numFmtId="170" fontId="71" fillId="4" borderId="59" xfId="21" applyNumberFormat="1" applyFont="1" applyFill="1" applyBorder="1" applyAlignment="1">
      <alignment horizontal="right" vertical="center" wrapText="1"/>
    </xf>
    <xf numFmtId="3" fontId="2" fillId="0" borderId="0" xfId="21" applyNumberFormat="1" applyFont="1" applyFill="1" applyBorder="1" applyAlignment="1">
      <alignment horizontal="right" vertical="center" wrapText="1"/>
    </xf>
    <xf numFmtId="4" fontId="2" fillId="0" borderId="0" xfId="21" applyNumberFormat="1" applyFont="1" applyFill="1" applyBorder="1" applyAlignment="1">
      <alignment horizontal="right" vertical="center" wrapText="1"/>
    </xf>
    <xf numFmtId="3" fontId="2" fillId="0" borderId="0" xfId="21" applyNumberFormat="1" applyFont="1" applyFill="1" applyBorder="1" applyAlignment="1">
      <alignment vertical="center" wrapText="1"/>
    </xf>
    <xf numFmtId="170" fontId="2" fillId="0" borderId="0" xfId="21" applyNumberFormat="1" applyFont="1" applyFill="1" applyBorder="1" applyAlignment="1">
      <alignment vertical="center" wrapText="1"/>
    </xf>
    <xf numFmtId="0" fontId="2" fillId="0" borderId="0" xfId="21" applyFill="1" applyBorder="1" applyAlignment="1">
      <alignment vertical="center" wrapText="1"/>
    </xf>
    <xf numFmtId="0" fontId="2" fillId="4" borderId="0" xfId="21" applyFill="1" applyBorder="1" applyAlignment="1">
      <alignment vertical="center" wrapText="1"/>
    </xf>
    <xf numFmtId="0" fontId="2" fillId="4" borderId="0" xfId="21" applyFill="1" applyAlignment="1">
      <alignment vertical="center" wrapText="1"/>
    </xf>
    <xf numFmtId="0" fontId="71" fillId="4" borderId="55" xfId="21" applyFont="1" applyFill="1" applyBorder="1" applyAlignment="1">
      <alignment horizontal="center"/>
    </xf>
    <xf numFmtId="170" fontId="71" fillId="0" borderId="0" xfId="21" applyNumberFormat="1" applyFont="1" applyFill="1" applyBorder="1" applyAlignment="1">
      <alignment horizontal="center"/>
    </xf>
    <xf numFmtId="0" fontId="16" fillId="24" borderId="26" xfId="21" applyFont="1" applyFill="1" applyBorder="1" applyAlignment="1">
      <alignment horizontal="center"/>
    </xf>
    <xf numFmtId="0" fontId="16" fillId="0" borderId="33" xfId="21" applyFont="1" applyFill="1" applyBorder="1" applyAlignment="1">
      <alignment horizontal="center" vertical="center"/>
    </xf>
    <xf numFmtId="0" fontId="16" fillId="0" borderId="33" xfId="21" applyFont="1" applyFill="1" applyBorder="1" applyAlignment="1">
      <alignment horizontal="left"/>
    </xf>
    <xf numFmtId="0" fontId="16" fillId="0" borderId="33" xfId="21" applyFont="1" applyFill="1" applyBorder="1"/>
    <xf numFmtId="14" fontId="16" fillId="0" borderId="33" xfId="21" applyNumberFormat="1" applyFont="1" applyFill="1" applyBorder="1"/>
    <xf numFmtId="170" fontId="16" fillId="0" borderId="15" xfId="21" applyNumberFormat="1" applyFont="1" applyFill="1" applyBorder="1" applyAlignment="1">
      <alignment horizontal="right"/>
    </xf>
    <xf numFmtId="3" fontId="2" fillId="0" borderId="0" xfId="21" applyNumberFormat="1" applyFont="1" applyFill="1" applyBorder="1" applyAlignment="1">
      <alignment horizontal="right"/>
    </xf>
    <xf numFmtId="4" fontId="2" fillId="0" borderId="0" xfId="21" applyNumberFormat="1" applyFont="1" applyFill="1" applyBorder="1" applyAlignment="1">
      <alignment horizontal="right"/>
    </xf>
    <xf numFmtId="170" fontId="2" fillId="0" borderId="0" xfId="20" applyNumberFormat="1" applyFont="1" applyFill="1" applyBorder="1" applyAlignment="1">
      <alignment horizontal="center"/>
    </xf>
    <xf numFmtId="4" fontId="2" fillId="0" borderId="0" xfId="21" applyNumberFormat="1" applyFont="1" applyFill="1" applyBorder="1" applyAlignment="1">
      <alignment horizontal="center"/>
    </xf>
    <xf numFmtId="3" fontId="2" fillId="0" borderId="0" xfId="21" applyNumberFormat="1" applyFont="1" applyFill="1" applyBorder="1" applyAlignment="1">
      <alignment horizontal="center"/>
    </xf>
    <xf numFmtId="3" fontId="2" fillId="0" borderId="0" xfId="21" applyNumberFormat="1" applyFont="1" applyFill="1" applyBorder="1" applyAlignment="1"/>
    <xf numFmtId="0" fontId="2" fillId="4" borderId="0" xfId="21" applyFill="1" applyBorder="1"/>
    <xf numFmtId="0" fontId="2" fillId="4" borderId="16" xfId="21" applyFill="1" applyBorder="1"/>
    <xf numFmtId="0" fontId="2" fillId="4" borderId="33" xfId="21" applyFill="1" applyBorder="1"/>
    <xf numFmtId="0" fontId="2" fillId="0" borderId="24" xfId="21" applyFont="1" applyFill="1" applyBorder="1" applyAlignment="1">
      <alignment horizontal="center"/>
    </xf>
    <xf numFmtId="0" fontId="2" fillId="0" borderId="32" xfId="21" applyFont="1" applyFill="1" applyBorder="1" applyAlignment="1">
      <alignment horizontal="left"/>
    </xf>
    <xf numFmtId="0" fontId="2" fillId="0" borderId="24" xfId="21" applyFont="1" applyFill="1" applyBorder="1"/>
    <xf numFmtId="14" fontId="2" fillId="0" borderId="24" xfId="21" applyNumberFormat="1" applyFont="1" applyFill="1" applyBorder="1"/>
    <xf numFmtId="170" fontId="2" fillId="0" borderId="34" xfId="21" applyNumberFormat="1" applyFont="1" applyFill="1" applyBorder="1" applyAlignment="1">
      <alignment horizontal="right"/>
    </xf>
    <xf numFmtId="170" fontId="0" fillId="0" borderId="0" xfId="20" applyNumberFormat="1" applyFont="1" applyFill="1" applyBorder="1" applyAlignment="1">
      <alignment horizontal="center"/>
    </xf>
    <xf numFmtId="0" fontId="2" fillId="12" borderId="13" xfId="21" applyFill="1" applyBorder="1"/>
    <xf numFmtId="0" fontId="2" fillId="12" borderId="35" xfId="21" applyFill="1" applyBorder="1"/>
    <xf numFmtId="0" fontId="2" fillId="12" borderId="24" xfId="21" applyFill="1" applyBorder="1"/>
    <xf numFmtId="0" fontId="16" fillId="23" borderId="30" xfId="21" applyFont="1" applyFill="1" applyBorder="1" applyAlignment="1">
      <alignment horizontal="center"/>
    </xf>
    <xf numFmtId="0" fontId="2" fillId="23" borderId="24" xfId="21" applyFont="1" applyFill="1" applyBorder="1" applyAlignment="1">
      <alignment horizontal="center"/>
    </xf>
    <xf numFmtId="0" fontId="2" fillId="23" borderId="24" xfId="21" applyFont="1" applyFill="1" applyBorder="1" applyAlignment="1">
      <alignment horizontal="left"/>
    </xf>
    <xf numFmtId="14" fontId="2" fillId="23" borderId="24" xfId="21" applyNumberFormat="1" applyFont="1" applyFill="1" applyBorder="1"/>
    <xf numFmtId="170" fontId="2" fillId="23" borderId="34" xfId="21" applyNumberFormat="1" applyFont="1" applyFill="1" applyBorder="1" applyAlignment="1">
      <alignment horizontal="right"/>
    </xf>
    <xf numFmtId="170" fontId="2" fillId="0" borderId="0" xfId="20" applyNumberFormat="1" applyFont="1" applyFill="1" applyBorder="1" applyAlignment="1">
      <alignment horizontal="center" wrapText="1"/>
    </xf>
    <xf numFmtId="0" fontId="2" fillId="0" borderId="18" xfId="21" applyFill="1" applyBorder="1"/>
    <xf numFmtId="0" fontId="2" fillId="0" borderId="35" xfId="21" applyFill="1" applyBorder="1"/>
    <xf numFmtId="0" fontId="2" fillId="0" borderId="24" xfId="21" applyFill="1" applyBorder="1"/>
    <xf numFmtId="0" fontId="16" fillId="23" borderId="26" xfId="21" applyFont="1" applyFill="1" applyBorder="1" applyAlignment="1">
      <alignment horizontal="center"/>
    </xf>
    <xf numFmtId="0" fontId="2" fillId="23" borderId="33" xfId="21" applyFont="1" applyFill="1" applyBorder="1" applyAlignment="1">
      <alignment horizontal="center"/>
    </xf>
    <xf numFmtId="0" fontId="2" fillId="23" borderId="33" xfId="21" applyFont="1" applyFill="1" applyBorder="1" applyAlignment="1">
      <alignment horizontal="left"/>
    </xf>
    <xf numFmtId="0" fontId="2" fillId="23" borderId="33" xfId="21" applyFont="1" applyFill="1" applyBorder="1"/>
    <xf numFmtId="14" fontId="2" fillId="23" borderId="33" xfId="21" applyNumberFormat="1" applyFont="1" applyFill="1" applyBorder="1"/>
    <xf numFmtId="0" fontId="2" fillId="0" borderId="16" xfId="21" applyFill="1" applyBorder="1"/>
    <xf numFmtId="0" fontId="2" fillId="0" borderId="33" xfId="21" applyFill="1" applyBorder="1"/>
    <xf numFmtId="0" fontId="16" fillId="4" borderId="30" xfId="21" applyFont="1" applyFill="1" applyBorder="1" applyAlignment="1">
      <alignment horizontal="center"/>
    </xf>
    <xf numFmtId="0" fontId="18" fillId="0" borderId="24" xfId="21" applyFont="1" applyFill="1" applyBorder="1" applyAlignment="1">
      <alignment horizontal="left"/>
    </xf>
    <xf numFmtId="170" fontId="16" fillId="0" borderId="34" xfId="21" applyNumberFormat="1" applyFont="1" applyFill="1" applyBorder="1" applyAlignment="1">
      <alignment horizontal="right"/>
    </xf>
    <xf numFmtId="170" fontId="0" fillId="0" borderId="0" xfId="20" applyNumberFormat="1" applyFont="1" applyFill="1" applyBorder="1" applyAlignment="1"/>
    <xf numFmtId="0" fontId="2" fillId="4" borderId="0" xfId="21" applyFill="1"/>
    <xf numFmtId="0" fontId="16" fillId="4" borderId="23" xfId="21" applyFont="1" applyFill="1" applyBorder="1" applyAlignment="1">
      <alignment horizontal="center"/>
    </xf>
    <xf numFmtId="0" fontId="2" fillId="11" borderId="24" xfId="21" applyFont="1" applyFill="1" applyBorder="1" applyAlignment="1">
      <alignment horizontal="left" vertical="center" wrapText="1"/>
    </xf>
    <xf numFmtId="170" fontId="2" fillId="11" borderId="34" xfId="21" applyNumberFormat="1" applyFont="1" applyFill="1" applyBorder="1" applyAlignment="1">
      <alignment horizontal="right"/>
    </xf>
    <xf numFmtId="170" fontId="2" fillId="11" borderId="24" xfId="21" applyNumberFormat="1" applyFont="1" applyFill="1" applyBorder="1" applyAlignment="1">
      <alignment horizontal="center" vertical="center"/>
    </xf>
    <xf numFmtId="3" fontId="16" fillId="0" borderId="0" xfId="21" applyNumberFormat="1" applyFont="1" applyFill="1" applyBorder="1" applyAlignment="1">
      <alignment horizontal="right"/>
    </xf>
    <xf numFmtId="4" fontId="16" fillId="0" borderId="0" xfId="21" applyNumberFormat="1" applyFont="1" applyFill="1" applyBorder="1" applyAlignment="1">
      <alignment horizontal="right"/>
    </xf>
    <xf numFmtId="170" fontId="16" fillId="0" borderId="0" xfId="20" applyNumberFormat="1" applyFont="1" applyFill="1" applyBorder="1" applyAlignment="1"/>
    <xf numFmtId="170" fontId="16" fillId="0" borderId="0" xfId="20" applyNumberFormat="1" applyFont="1" applyFill="1" applyBorder="1" applyAlignment="1">
      <alignment horizontal="center"/>
    </xf>
    <xf numFmtId="171" fontId="16" fillId="0" borderId="0" xfId="21" applyNumberFormat="1" applyFont="1" applyFill="1" applyBorder="1" applyAlignment="1">
      <alignment horizontal="center"/>
    </xf>
    <xf numFmtId="3" fontId="16" fillId="0" borderId="0" xfId="21" applyNumberFormat="1" applyFont="1" applyFill="1" applyBorder="1" applyAlignment="1"/>
    <xf numFmtId="0" fontId="16" fillId="4" borderId="0" xfId="21" applyFont="1" applyFill="1" applyBorder="1"/>
    <xf numFmtId="0" fontId="16" fillId="4" borderId="0" xfId="21" applyFont="1" applyFill="1"/>
    <xf numFmtId="0" fontId="16" fillId="15" borderId="23" xfId="21" applyFont="1" applyFill="1" applyBorder="1" applyAlignment="1">
      <alignment horizontal="center" vertical="center" wrapText="1"/>
    </xf>
    <xf numFmtId="0" fontId="2" fillId="0" borderId="24" xfId="21" applyFont="1" applyFill="1" applyBorder="1" applyAlignment="1">
      <alignment horizontal="center" vertical="center"/>
    </xf>
    <xf numFmtId="170" fontId="2" fillId="0" borderId="24" xfId="21" applyNumberFormat="1" applyFont="1" applyFill="1" applyBorder="1"/>
    <xf numFmtId="0" fontId="2" fillId="4" borderId="35" xfId="21" applyFill="1" applyBorder="1"/>
    <xf numFmtId="0" fontId="2" fillId="0" borderId="44" xfId="21" applyFont="1" applyFill="1" applyBorder="1" applyAlignment="1">
      <alignment horizontal="left"/>
    </xf>
    <xf numFmtId="170" fontId="2" fillId="0" borderId="17" xfId="21" applyNumberFormat="1" applyFont="1" applyFill="1" applyBorder="1"/>
    <xf numFmtId="4" fontId="2" fillId="0" borderId="0" xfId="21" applyNumberFormat="1" applyFill="1" applyBorder="1"/>
    <xf numFmtId="170" fontId="2" fillId="0" borderId="0" xfId="20" applyNumberFormat="1" applyFont="1" applyFill="1" applyBorder="1"/>
    <xf numFmtId="0" fontId="2" fillId="0" borderId="19" xfId="21" applyFill="1" applyBorder="1"/>
    <xf numFmtId="0" fontId="2" fillId="0" borderId="44" xfId="21" applyFill="1" applyBorder="1"/>
    <xf numFmtId="0" fontId="16" fillId="0" borderId="30" xfId="21" applyFont="1" applyBorder="1" applyAlignment="1">
      <alignment horizontal="center"/>
    </xf>
    <xf numFmtId="0" fontId="2" fillId="0" borderId="24" xfId="21" applyFont="1" applyFill="1" applyBorder="1" applyAlignment="1">
      <alignment horizontal="left"/>
    </xf>
    <xf numFmtId="0" fontId="2" fillId="0" borderId="35" xfId="21" applyBorder="1"/>
    <xf numFmtId="0" fontId="2" fillId="0" borderId="24" xfId="21" applyBorder="1"/>
    <xf numFmtId="0" fontId="16" fillId="0" borderId="32" xfId="21" applyFont="1" applyFill="1" applyBorder="1" applyAlignment="1">
      <alignment horizontal="center" vertical="center"/>
    </xf>
    <xf numFmtId="0" fontId="16" fillId="11" borderId="32" xfId="21" applyFont="1" applyFill="1" applyBorder="1" applyAlignment="1">
      <alignment horizontal="left"/>
    </xf>
    <xf numFmtId="0" fontId="2" fillId="0" borderId="32" xfId="21" applyFont="1" applyFill="1" applyBorder="1"/>
    <xf numFmtId="14" fontId="2" fillId="0" borderId="32" xfId="21" applyNumberFormat="1" applyFont="1" applyFill="1" applyBorder="1"/>
    <xf numFmtId="170" fontId="2" fillId="11" borderId="12" xfId="21" applyNumberFormat="1" applyFont="1" applyFill="1" applyBorder="1" applyAlignment="1">
      <alignment horizontal="right"/>
    </xf>
    <xf numFmtId="0" fontId="2" fillId="4" borderId="14" xfId="21" applyFill="1" applyBorder="1"/>
    <xf numFmtId="0" fontId="2" fillId="4" borderId="32" xfId="21" applyFill="1" applyBorder="1"/>
    <xf numFmtId="0" fontId="2" fillId="23" borderId="24" xfId="21" applyFont="1" applyFill="1" applyBorder="1" applyAlignment="1">
      <alignment horizontal="center" vertical="center"/>
    </xf>
    <xf numFmtId="170" fontId="2" fillId="0" borderId="0" xfId="20" applyNumberFormat="1" applyFont="1" applyFill="1" applyBorder="1" applyAlignment="1"/>
    <xf numFmtId="0" fontId="2" fillId="23" borderId="44" xfId="21" applyFont="1" applyFill="1" applyBorder="1" applyAlignment="1">
      <alignment horizontal="center" vertical="center"/>
    </xf>
    <xf numFmtId="0" fontId="2" fillId="23" borderId="44" xfId="21" applyFont="1" applyFill="1" applyBorder="1" applyAlignment="1">
      <alignment horizontal="left"/>
    </xf>
    <xf numFmtId="170" fontId="2" fillId="23" borderId="15" xfId="21" applyNumberFormat="1" applyFont="1" applyFill="1" applyBorder="1" applyAlignment="1">
      <alignment horizontal="right"/>
    </xf>
    <xf numFmtId="171" fontId="2" fillId="0" borderId="0" xfId="21" applyNumberFormat="1" applyFont="1" applyFill="1" applyBorder="1" applyAlignment="1">
      <alignment horizontal="center"/>
    </xf>
    <xf numFmtId="0" fontId="16" fillId="23" borderId="23" xfId="21" applyFont="1" applyFill="1" applyBorder="1" applyAlignment="1">
      <alignment horizontal="center"/>
    </xf>
    <xf numFmtId="0" fontId="2" fillId="23" borderId="32" xfId="21" applyFont="1" applyFill="1" applyBorder="1" applyAlignment="1">
      <alignment horizontal="center" vertical="center"/>
    </xf>
    <xf numFmtId="0" fontId="2" fillId="23" borderId="32" xfId="21" applyFont="1" applyFill="1" applyBorder="1" applyAlignment="1">
      <alignment horizontal="left"/>
    </xf>
    <xf numFmtId="0" fontId="2" fillId="23" borderId="14" xfId="21" applyFont="1" applyFill="1" applyBorder="1"/>
    <xf numFmtId="14" fontId="2" fillId="23" borderId="32" xfId="21" applyNumberFormat="1" applyFont="1" applyFill="1" applyBorder="1"/>
    <xf numFmtId="170" fontId="2" fillId="23" borderId="12" xfId="21" applyNumberFormat="1" applyFont="1" applyFill="1" applyBorder="1" applyAlignment="1">
      <alignment horizontal="right"/>
    </xf>
    <xf numFmtId="0" fontId="16" fillId="10" borderId="54" xfId="21" applyFont="1" applyFill="1" applyBorder="1" applyAlignment="1">
      <alignment horizontal="center"/>
    </xf>
    <xf numFmtId="0" fontId="2" fillId="10" borderId="55" xfId="21" applyFont="1" applyFill="1" applyBorder="1" applyAlignment="1">
      <alignment horizontal="center"/>
    </xf>
    <xf numFmtId="0" fontId="71" fillId="10" borderId="55" xfId="21" applyFont="1" applyFill="1" applyBorder="1" applyAlignment="1">
      <alignment horizontal="left" wrapText="1"/>
    </xf>
    <xf numFmtId="0" fontId="2" fillId="10" borderId="55" xfId="21" applyFont="1" applyFill="1" applyBorder="1"/>
    <xf numFmtId="0" fontId="2" fillId="10" borderId="55" xfId="21" applyFill="1" applyBorder="1"/>
    <xf numFmtId="170" fontId="71" fillId="10" borderId="56" xfId="21" applyNumberFormat="1" applyFont="1" applyFill="1" applyBorder="1"/>
    <xf numFmtId="170" fontId="71" fillId="10" borderId="24" xfId="21" applyNumberFormat="1" applyFont="1" applyFill="1" applyBorder="1"/>
    <xf numFmtId="0" fontId="2" fillId="10" borderId="35" xfId="21" applyFill="1" applyBorder="1"/>
    <xf numFmtId="0" fontId="2" fillId="10" borderId="24" xfId="21" applyFill="1" applyBorder="1"/>
    <xf numFmtId="0" fontId="16" fillId="0" borderId="0" xfId="21" applyFont="1" applyFill="1" applyBorder="1" applyAlignment="1">
      <alignment horizontal="center"/>
    </xf>
    <xf numFmtId="0" fontId="2" fillId="0" borderId="0" xfId="21" applyFont="1" applyFill="1" applyBorder="1" applyAlignment="1">
      <alignment horizontal="center"/>
    </xf>
    <xf numFmtId="0" fontId="2" fillId="0" borderId="0" xfId="21" applyFont="1" applyFill="1" applyBorder="1" applyAlignment="1">
      <alignment horizontal="left"/>
    </xf>
    <xf numFmtId="0" fontId="16" fillId="0" borderId="0" xfId="21" applyFont="1"/>
    <xf numFmtId="0" fontId="2" fillId="0" borderId="0" xfId="21" applyFill="1" applyBorder="1" applyAlignment="1">
      <alignment horizontal="center"/>
    </xf>
    <xf numFmtId="14" fontId="2" fillId="0" borderId="0" xfId="21" applyNumberFormat="1" applyFill="1" applyBorder="1"/>
    <xf numFmtId="0" fontId="16" fillId="0" borderId="0" xfId="21" applyFont="1" applyFill="1" applyBorder="1" applyAlignment="1">
      <alignment vertical="center"/>
    </xf>
    <xf numFmtId="0" fontId="2" fillId="0" borderId="0" xfId="21" applyFill="1" applyBorder="1" applyAlignment="1">
      <alignment vertical="center"/>
    </xf>
    <xf numFmtId="0" fontId="2" fillId="0" borderId="0" xfId="21" applyFill="1" applyBorder="1" applyAlignment="1">
      <alignment horizontal="left"/>
    </xf>
    <xf numFmtId="0" fontId="16" fillId="0" borderId="0" xfId="21" applyFont="1" applyFill="1" applyBorder="1" applyAlignment="1">
      <alignment horizontal="center" vertical="center"/>
    </xf>
    <xf numFmtId="0" fontId="16" fillId="0" borderId="0" xfId="21" applyFont="1" applyFill="1" applyBorder="1" applyAlignment="1">
      <alignment horizontal="left" wrapText="1"/>
    </xf>
    <xf numFmtId="14" fontId="16" fillId="0" borderId="0" xfId="21" applyNumberFormat="1" applyFont="1" applyFill="1" applyBorder="1"/>
    <xf numFmtId="170" fontId="16" fillId="0" borderId="0" xfId="21" applyNumberFormat="1" applyFont="1" applyFill="1" applyBorder="1" applyAlignment="1">
      <alignment horizontal="right"/>
    </xf>
    <xf numFmtId="0" fontId="2" fillId="0" borderId="0" xfId="21" applyFont="1" applyFill="1" applyBorder="1" applyAlignment="1">
      <alignment horizontal="left" wrapText="1"/>
    </xf>
    <xf numFmtId="14" fontId="2" fillId="0" borderId="0" xfId="21" applyNumberFormat="1" applyFont="1" applyFill="1" applyBorder="1"/>
    <xf numFmtId="170" fontId="2" fillId="0" borderId="0" xfId="21" applyNumberFormat="1" applyFill="1" applyBorder="1" applyAlignment="1">
      <alignment horizontal="right"/>
    </xf>
    <xf numFmtId="170" fontId="2" fillId="0" borderId="0" xfId="21" applyNumberFormat="1" applyFont="1" applyFill="1" applyBorder="1" applyAlignment="1">
      <alignment horizontal="right"/>
    </xf>
    <xf numFmtId="0" fontId="16" fillId="0" borderId="0" xfId="21" applyFont="1" applyFill="1" applyBorder="1" applyAlignment="1">
      <alignment horizontal="left"/>
    </xf>
    <xf numFmtId="0" fontId="16" fillId="0" borderId="0" xfId="21" applyFont="1" applyFill="1" applyBorder="1" applyAlignment="1">
      <alignment horizontal="center" vertical="center" wrapText="1"/>
    </xf>
    <xf numFmtId="0" fontId="2" fillId="0" borderId="0" xfId="21" applyFont="1" applyFill="1" applyBorder="1" applyAlignment="1">
      <alignment horizontal="center" vertical="center" wrapText="1"/>
    </xf>
    <xf numFmtId="0" fontId="2" fillId="0" borderId="0" xfId="21" applyFont="1" applyFill="1" applyBorder="1" applyAlignment="1">
      <alignment horizontal="left" vertical="center" wrapText="1"/>
    </xf>
    <xf numFmtId="0" fontId="2" fillId="0" borderId="0" xfId="21" applyFont="1" applyFill="1" applyBorder="1" applyAlignment="1">
      <alignment vertical="center" wrapText="1"/>
    </xf>
    <xf numFmtId="14" fontId="2" fillId="0" borderId="0" xfId="21" applyNumberFormat="1" applyFont="1" applyFill="1" applyBorder="1" applyAlignment="1">
      <alignment vertical="center" wrapText="1"/>
    </xf>
    <xf numFmtId="170" fontId="2" fillId="0" borderId="0" xfId="21" applyNumberFormat="1" applyFont="1" applyFill="1" applyBorder="1" applyAlignment="1">
      <alignment horizontal="right" vertical="center" wrapText="1"/>
    </xf>
    <xf numFmtId="172" fontId="2" fillId="0" borderId="0" xfId="21" applyNumberFormat="1" applyFont="1" applyFill="1" applyBorder="1"/>
    <xf numFmtId="0" fontId="2" fillId="0" borderId="0" xfId="21" applyFont="1" applyFill="1" applyBorder="1" applyAlignment="1">
      <alignment horizontal="left" indent="2"/>
    </xf>
    <xf numFmtId="172" fontId="44" fillId="0" borderId="0" xfId="21" applyNumberFormat="1" applyFont="1" applyFill="1" applyBorder="1" applyAlignment="1">
      <alignment horizontal="center"/>
    </xf>
    <xf numFmtId="0" fontId="44" fillId="0" borderId="0" xfId="21" applyFont="1" applyFill="1" applyBorder="1" applyAlignment="1">
      <alignment horizontal="center"/>
    </xf>
    <xf numFmtId="0" fontId="44" fillId="0" borderId="0" xfId="21" applyFont="1" applyFill="1" applyBorder="1" applyAlignment="1">
      <alignment horizontal="left"/>
    </xf>
    <xf numFmtId="172" fontId="46" fillId="0" borderId="0" xfId="21" applyNumberFormat="1" applyFont="1" applyFill="1" applyBorder="1"/>
    <xf numFmtId="0" fontId="46" fillId="0" borderId="0" xfId="21" applyFont="1" applyFill="1" applyBorder="1" applyAlignment="1">
      <alignment horizontal="center"/>
    </xf>
    <xf numFmtId="0" fontId="46" fillId="0" borderId="0" xfId="21" applyFont="1" applyFill="1" applyBorder="1"/>
    <xf numFmtId="0" fontId="2" fillId="0" borderId="0" xfId="21" applyFont="1" applyFill="1" applyBorder="1" applyAlignment="1">
      <alignment horizontal="left" indent="3"/>
    </xf>
    <xf numFmtId="172" fontId="2" fillId="0" borderId="0" xfId="21" applyNumberFormat="1"/>
    <xf numFmtId="0" fontId="2" fillId="0" borderId="0" xfId="21" applyBorder="1"/>
    <xf numFmtId="0" fontId="2" fillId="0" borderId="60" xfId="21" applyBorder="1"/>
    <xf numFmtId="172" fontId="2" fillId="0" borderId="36" xfId="21" applyNumberFormat="1" applyBorder="1"/>
    <xf numFmtId="0" fontId="45" fillId="0" borderId="27" xfId="21" applyFont="1" applyBorder="1" applyAlignment="1">
      <alignment horizontal="center"/>
    </xf>
    <xf numFmtId="0" fontId="45" fillId="0" borderId="31" xfId="21" applyFont="1" applyBorder="1" applyAlignment="1">
      <alignment horizontal="left" indent="2"/>
    </xf>
    <xf numFmtId="172" fontId="2" fillId="0" borderId="34" xfId="21" applyNumberFormat="1" applyBorder="1"/>
    <xf numFmtId="0" fontId="45" fillId="0" borderId="24" xfId="21" applyFont="1" applyBorder="1" applyAlignment="1">
      <alignment horizontal="center"/>
    </xf>
    <xf numFmtId="0" fontId="45" fillId="0" borderId="30" xfId="21" applyFont="1" applyBorder="1" applyAlignment="1">
      <alignment horizontal="left" indent="2"/>
    </xf>
    <xf numFmtId="172" fontId="2" fillId="0" borderId="34" xfId="21" applyNumberFormat="1" applyFont="1" applyBorder="1"/>
    <xf numFmtId="0" fontId="2" fillId="0" borderId="24" xfId="21" applyFont="1" applyBorder="1" applyAlignment="1">
      <alignment horizontal="center"/>
    </xf>
    <xf numFmtId="0" fontId="2" fillId="0" borderId="30" xfId="21" applyFont="1" applyBorder="1" applyAlignment="1">
      <alignment horizontal="left" indent="2"/>
    </xf>
    <xf numFmtId="172" fontId="44" fillId="0" borderId="34" xfId="21" applyNumberFormat="1" applyFont="1" applyBorder="1"/>
    <xf numFmtId="0" fontId="44" fillId="0" borderId="24" xfId="21" applyFont="1" applyBorder="1" applyAlignment="1">
      <alignment horizontal="center"/>
    </xf>
    <xf numFmtId="0" fontId="44" fillId="0" borderId="30" xfId="21" applyFont="1" applyBorder="1" applyAlignment="1">
      <alignment horizontal="left" indent="1"/>
    </xf>
    <xf numFmtId="0" fontId="2" fillId="11" borderId="60" xfId="21" applyFill="1" applyBorder="1"/>
    <xf numFmtId="172" fontId="2" fillId="11" borderId="34" xfId="21" applyNumberFormat="1" applyFont="1" applyFill="1" applyBorder="1"/>
    <xf numFmtId="0" fontId="2" fillId="11" borderId="24" xfId="21" applyFont="1" applyFill="1" applyBorder="1" applyAlignment="1">
      <alignment horizontal="center"/>
    </xf>
    <xf numFmtId="0" fontId="2" fillId="11" borderId="30" xfId="21" applyFont="1" applyFill="1" applyBorder="1" applyAlignment="1">
      <alignment horizontal="left" indent="2"/>
    </xf>
    <xf numFmtId="0" fontId="2" fillId="0" borderId="0" xfId="21" applyFill="1"/>
    <xf numFmtId="0" fontId="2" fillId="0" borderId="0" xfId="21" applyFont="1" applyFill="1"/>
    <xf numFmtId="0" fontId="44" fillId="15" borderId="22" xfId="21" applyFont="1" applyFill="1" applyBorder="1" applyAlignment="1">
      <alignment horizontal="center"/>
    </xf>
    <xf numFmtId="172" fontId="44" fillId="15" borderId="61" xfId="21" applyNumberFormat="1" applyFont="1" applyFill="1" applyBorder="1" applyAlignment="1">
      <alignment horizontal="center"/>
    </xf>
    <xf numFmtId="0" fontId="44" fillId="15" borderId="21" xfId="21" applyFont="1" applyFill="1" applyBorder="1" applyAlignment="1">
      <alignment horizontal="center"/>
    </xf>
    <xf numFmtId="0" fontId="44" fillId="15" borderId="20" xfId="21" applyFont="1" applyFill="1" applyBorder="1" applyAlignment="1">
      <alignment horizontal="left"/>
    </xf>
    <xf numFmtId="0" fontId="46" fillId="0" borderId="0" xfId="21" applyFont="1" applyFill="1"/>
    <xf numFmtId="172" fontId="44" fillId="38" borderId="62" xfId="21" applyNumberFormat="1" applyFont="1" applyFill="1" applyBorder="1" applyAlignment="1">
      <alignment horizontal="center"/>
    </xf>
    <xf numFmtId="172" fontId="44" fillId="38" borderId="63" xfId="21" applyNumberFormat="1" applyFont="1" applyFill="1" applyBorder="1" applyAlignment="1">
      <alignment horizontal="center"/>
    </xf>
    <xf numFmtId="0" fontId="44" fillId="38" borderId="55" xfId="21" applyFont="1" applyFill="1" applyBorder="1" applyAlignment="1">
      <alignment horizontal="center"/>
    </xf>
    <xf numFmtId="0" fontId="44" fillId="38" borderId="54" xfId="21" applyFont="1" applyFill="1" applyBorder="1" applyAlignment="1">
      <alignment horizontal="center"/>
    </xf>
    <xf numFmtId="0" fontId="46" fillId="0" borderId="0" xfId="21" applyFont="1"/>
    <xf numFmtId="172" fontId="46" fillId="0" borderId="0" xfId="21" applyNumberFormat="1" applyFont="1"/>
    <xf numFmtId="0" fontId="46" fillId="0" borderId="0" xfId="21" applyFont="1" applyAlignment="1">
      <alignment horizontal="center"/>
    </xf>
    <xf numFmtId="172" fontId="46" fillId="0" borderId="52" xfId="21" applyNumberFormat="1" applyFont="1" applyBorder="1"/>
    <xf numFmtId="0" fontId="46" fillId="0" borderId="51" xfId="21" applyFont="1" applyBorder="1" applyAlignment="1">
      <alignment horizontal="center"/>
    </xf>
    <xf numFmtId="0" fontId="46" fillId="0" borderId="50" xfId="21" applyFont="1" applyBorder="1"/>
    <xf numFmtId="0" fontId="44" fillId="39" borderId="20" xfId="21" applyFont="1" applyFill="1" applyBorder="1" applyAlignment="1">
      <alignment horizontal="left"/>
    </xf>
    <xf numFmtId="0" fontId="44" fillId="39" borderId="21" xfId="21" applyFont="1" applyFill="1" applyBorder="1" applyAlignment="1">
      <alignment horizontal="center"/>
    </xf>
    <xf numFmtId="172" fontId="44" fillId="39" borderId="22" xfId="21" applyNumberFormat="1" applyFont="1" applyFill="1" applyBorder="1" applyAlignment="1">
      <alignment horizontal="center"/>
    </xf>
    <xf numFmtId="0" fontId="2" fillId="0" borderId="0" xfId="21" applyFont="1"/>
    <xf numFmtId="172" fontId="2" fillId="0" borderId="25" xfId="21" applyNumberFormat="1" applyFont="1" applyBorder="1"/>
    <xf numFmtId="0" fontId="2" fillId="0" borderId="23" xfId="21" applyFont="1" applyBorder="1" applyAlignment="1">
      <alignment horizontal="left" indent="2"/>
    </xf>
    <xf numFmtId="0" fontId="2" fillId="0" borderId="32" xfId="21" applyFont="1" applyBorder="1" applyAlignment="1">
      <alignment horizontal="center"/>
    </xf>
    <xf numFmtId="172" fontId="2" fillId="0" borderId="38" xfId="21" applyNumberFormat="1" applyFont="1" applyBorder="1"/>
    <xf numFmtId="0" fontId="2" fillId="5" borderId="23" xfId="21" applyFont="1" applyFill="1" applyBorder="1" applyAlignment="1">
      <alignment horizontal="left" indent="3"/>
    </xf>
    <xf numFmtId="0" fontId="2" fillId="5" borderId="32" xfId="21" applyFont="1" applyFill="1" applyBorder="1" applyAlignment="1">
      <alignment horizontal="center"/>
    </xf>
    <xf numFmtId="172" fontId="2" fillId="5" borderId="38" xfId="21" applyNumberFormat="1" applyFont="1" applyFill="1" applyBorder="1"/>
    <xf numFmtId="0" fontId="2" fillId="0" borderId="23" xfId="21" applyFont="1" applyBorder="1" applyAlignment="1">
      <alignment horizontal="left" indent="3"/>
    </xf>
    <xf numFmtId="0" fontId="2" fillId="0" borderId="31" xfId="21" applyFont="1" applyBorder="1" applyAlignment="1">
      <alignment horizontal="left" indent="3"/>
    </xf>
    <xf numFmtId="0" fontId="2" fillId="0" borderId="27" xfId="21" applyFont="1" applyBorder="1" applyAlignment="1">
      <alignment horizontal="center"/>
    </xf>
    <xf numFmtId="172" fontId="2" fillId="0" borderId="28" xfId="21" applyNumberFormat="1" applyFont="1" applyBorder="1"/>
    <xf numFmtId="0" fontId="70" fillId="0" borderId="0" xfId="21" applyFont="1" applyAlignment="1">
      <alignment wrapText="1"/>
    </xf>
    <xf numFmtId="0" fontId="16" fillId="0" borderId="18" xfId="21" applyFont="1" applyBorder="1" applyAlignment="1">
      <alignment horizontal="center"/>
    </xf>
    <xf numFmtId="0" fontId="20" fillId="5" borderId="24" xfId="21" applyFont="1" applyFill="1" applyBorder="1" applyAlignment="1">
      <alignment horizontal="center" vertical="center" wrapText="1"/>
    </xf>
    <xf numFmtId="0" fontId="20" fillId="5" borderId="44" xfId="21" applyFont="1" applyFill="1" applyBorder="1" applyAlignment="1">
      <alignment horizontal="center" vertical="center" wrapText="1"/>
    </xf>
    <xf numFmtId="0" fontId="20" fillId="5" borderId="24" xfId="21" applyFont="1" applyFill="1" applyBorder="1" applyAlignment="1">
      <alignment horizontal="center" vertical="top" wrapText="1"/>
    </xf>
    <xf numFmtId="0" fontId="20" fillId="5" borderId="32" xfId="21" applyFont="1" applyFill="1" applyBorder="1" applyAlignment="1">
      <alignment horizontal="center" vertical="top" wrapText="1"/>
    </xf>
    <xf numFmtId="0" fontId="18" fillId="0" borderId="24" xfId="21" applyFont="1" applyBorder="1" applyAlignment="1">
      <alignment vertical="top" wrapText="1"/>
    </xf>
    <xf numFmtId="0" fontId="2" fillId="0" borderId="24" xfId="21" applyFont="1" applyBorder="1" applyAlignment="1">
      <alignment vertical="top" wrapText="1"/>
    </xf>
    <xf numFmtId="173" fontId="2" fillId="0" borderId="24" xfId="21" applyNumberFormat="1" applyBorder="1"/>
    <xf numFmtId="173" fontId="2" fillId="0" borderId="24" xfId="21" applyNumberFormat="1" applyFill="1" applyBorder="1"/>
    <xf numFmtId="0" fontId="18" fillId="0" borderId="44" xfId="21" applyFont="1" applyFill="1" applyBorder="1" applyAlignment="1">
      <alignment horizontal="left" vertical="top" wrapText="1"/>
    </xf>
    <xf numFmtId="0" fontId="18" fillId="0" borderId="44" xfId="21" applyFont="1" applyFill="1" applyBorder="1" applyAlignment="1">
      <alignment horizontal="left" vertical="center" wrapText="1"/>
    </xf>
    <xf numFmtId="174" fontId="70" fillId="0" borderId="0" xfId="21" applyNumberFormat="1" applyFont="1" applyAlignment="1">
      <alignment wrapText="1"/>
    </xf>
    <xf numFmtId="0" fontId="18" fillId="15" borderId="24" xfId="21" applyFont="1" applyFill="1" applyBorder="1" applyAlignment="1">
      <alignment vertical="top" wrapText="1"/>
    </xf>
    <xf numFmtId="0" fontId="2" fillId="15" borderId="24" xfId="21" applyFont="1" applyFill="1" applyBorder="1" applyAlignment="1">
      <alignment vertical="top" wrapText="1"/>
    </xf>
    <xf numFmtId="173" fontId="2" fillId="15" borderId="24" xfId="21" applyNumberFormat="1" applyFill="1" applyBorder="1"/>
    <xf numFmtId="0" fontId="18" fillId="0" borderId="32" xfId="21" applyFont="1" applyFill="1" applyBorder="1" applyAlignment="1">
      <alignment vertical="top" wrapText="1"/>
    </xf>
    <xf numFmtId="0" fontId="18" fillId="0" borderId="24" xfId="21" applyFont="1" applyFill="1" applyBorder="1" applyAlignment="1">
      <alignment vertical="top" wrapText="1"/>
    </xf>
    <xf numFmtId="173" fontId="18" fillId="0" borderId="24" xfId="21" applyNumberFormat="1" applyFont="1" applyFill="1" applyBorder="1" applyAlignment="1">
      <alignment vertical="top" wrapText="1"/>
    </xf>
    <xf numFmtId="0" fontId="18" fillId="15" borderId="32" xfId="21" applyFont="1" applyFill="1" applyBorder="1" applyAlignment="1">
      <alignment vertical="top" wrapText="1"/>
    </xf>
    <xf numFmtId="0" fontId="2" fillId="11" borderId="24" xfId="21" applyFont="1" applyFill="1" applyBorder="1" applyAlignment="1">
      <alignment vertical="top" wrapText="1"/>
    </xf>
    <xf numFmtId="173" fontId="2" fillId="11" borderId="24" xfId="21" applyNumberFormat="1" applyFill="1" applyBorder="1"/>
    <xf numFmtId="0" fontId="2" fillId="0" borderId="24" xfId="21" applyFont="1" applyFill="1" applyBorder="1" applyAlignment="1">
      <alignment vertical="top" wrapText="1"/>
    </xf>
    <xf numFmtId="0" fontId="70" fillId="0" borderId="0" xfId="21" applyFont="1" applyFill="1" applyAlignment="1">
      <alignment wrapText="1"/>
    </xf>
    <xf numFmtId="0" fontId="16" fillId="10" borderId="24" xfId="21" applyFont="1" applyFill="1" applyBorder="1" applyAlignment="1">
      <alignment vertical="center" textRotation="90" wrapText="1"/>
    </xf>
    <xf numFmtId="173" fontId="2" fillId="11" borderId="24" xfId="21" applyNumberFormat="1" applyFont="1" applyFill="1" applyBorder="1"/>
    <xf numFmtId="0" fontId="16" fillId="0" borderId="24" xfId="21" applyFont="1" applyBorder="1"/>
    <xf numFmtId="173" fontId="16" fillId="0" borderId="24" xfId="21" applyNumberFormat="1" applyFont="1" applyBorder="1"/>
    <xf numFmtId="0" fontId="16" fillId="0" borderId="0" xfId="21" applyFont="1" applyBorder="1"/>
    <xf numFmtId="173" fontId="16" fillId="0" borderId="0" xfId="21" applyNumberFormat="1" applyFont="1" applyBorder="1"/>
    <xf numFmtId="0" fontId="2" fillId="11" borderId="0" xfId="21" applyFill="1"/>
    <xf numFmtId="0" fontId="18" fillId="0" borderId="0" xfId="21" applyFont="1" applyFill="1" applyBorder="1" applyAlignment="1">
      <alignment vertical="top" wrapText="1"/>
    </xf>
    <xf numFmtId="0" fontId="44" fillId="28" borderId="20" xfId="21" applyFont="1" applyFill="1" applyBorder="1" applyAlignment="1">
      <alignment horizontal="left"/>
    </xf>
    <xf numFmtId="0" fontId="44" fillId="28" borderId="21" xfId="21" applyFont="1" applyFill="1" applyBorder="1" applyAlignment="1">
      <alignment horizontal="center"/>
    </xf>
    <xf numFmtId="172" fontId="44" fillId="28" borderId="22" xfId="21" applyNumberFormat="1" applyFont="1" applyFill="1" applyBorder="1" applyAlignment="1">
      <alignment horizontal="center"/>
    </xf>
    <xf numFmtId="0" fontId="2" fillId="0" borderId="31" xfId="21" applyFont="1" applyBorder="1" applyAlignment="1">
      <alignment horizontal="left" indent="2"/>
    </xf>
    <xf numFmtId="0" fontId="44" fillId="40" borderId="20" xfId="21" applyFont="1" applyFill="1" applyBorder="1" applyAlignment="1">
      <alignment horizontal="left"/>
    </xf>
    <xf numFmtId="0" fontId="44" fillId="40" borderId="21" xfId="21" applyFont="1" applyFill="1" applyBorder="1" applyAlignment="1">
      <alignment horizontal="center"/>
    </xf>
    <xf numFmtId="172" fontId="44" fillId="40" borderId="22" xfId="21" applyNumberFormat="1" applyFont="1" applyFill="1" applyBorder="1" applyAlignment="1">
      <alignment horizontal="center"/>
    </xf>
    <xf numFmtId="2" fontId="0" fillId="0" borderId="0" xfId="22" applyNumberFormat="1" applyFont="1" applyAlignment="1">
      <alignment horizontal="center" vertical="center" wrapText="1"/>
    </xf>
    <xf numFmtId="2" fontId="0" fillId="0" borderId="0" xfId="22" applyNumberFormat="1" applyFont="1" applyFill="1" applyAlignment="1">
      <alignment horizontal="center" vertical="center" wrapText="1"/>
    </xf>
    <xf numFmtId="175" fontId="0" fillId="0" borderId="64" xfId="22" applyNumberFormat="1" applyFont="1" applyBorder="1" applyAlignment="1">
      <alignment horizontal="center" vertical="center" wrapText="1"/>
    </xf>
    <xf numFmtId="175" fontId="40" fillId="0" borderId="64" xfId="22" applyNumberFormat="1" applyFont="1" applyBorder="1" applyAlignment="1">
      <alignment horizontal="center" vertical="center" wrapText="1"/>
    </xf>
    <xf numFmtId="175" fontId="75" fillId="0" borderId="64" xfId="22" applyNumberFormat="1" applyFont="1" applyBorder="1" applyAlignment="1">
      <alignment horizontal="center" vertical="center" wrapText="1"/>
    </xf>
    <xf numFmtId="175" fontId="76" fillId="0" borderId="64" xfId="22" applyNumberFormat="1" applyFont="1" applyBorder="1" applyAlignment="1">
      <alignment horizontal="center" vertical="center" wrapText="1"/>
    </xf>
    <xf numFmtId="175" fontId="76" fillId="0" borderId="64" xfId="22" applyNumberFormat="1" applyFont="1" applyFill="1" applyBorder="1" applyAlignment="1">
      <alignment horizontal="center" vertical="center" wrapText="1"/>
    </xf>
    <xf numFmtId="9" fontId="0" fillId="0" borderId="0" xfId="23" applyFont="1" applyFill="1" applyAlignment="1">
      <alignment vertical="center" wrapText="1"/>
    </xf>
    <xf numFmtId="175" fontId="0" fillId="0" borderId="0" xfId="22" applyNumberFormat="1" applyFont="1" applyAlignment="1">
      <alignment horizontal="center" vertical="center" wrapText="1"/>
    </xf>
    <xf numFmtId="175" fontId="0" fillId="0" borderId="0" xfId="22" applyNumberFormat="1" applyFont="1" applyAlignment="1">
      <alignment vertical="center" wrapText="1"/>
    </xf>
    <xf numFmtId="175" fontId="0" fillId="0" borderId="0" xfId="22" applyNumberFormat="1" applyFont="1" applyAlignment="1">
      <alignment horizontal="right" vertical="center" wrapText="1"/>
    </xf>
    <xf numFmtId="175" fontId="40" fillId="0" borderId="0" xfId="22" applyNumberFormat="1" applyFont="1" applyAlignment="1">
      <alignment horizontal="center" vertical="center" wrapText="1"/>
    </xf>
    <xf numFmtId="175" fontId="0" fillId="0" borderId="0" xfId="22" applyNumberFormat="1" applyFont="1" applyBorder="1" applyAlignment="1">
      <alignment vertical="center" wrapText="1"/>
    </xf>
    <xf numFmtId="175" fontId="76" fillId="0" borderId="0" xfId="22" applyNumberFormat="1" applyFont="1" applyBorder="1" applyAlignment="1">
      <alignment horizontal="center" vertical="center" wrapText="1"/>
    </xf>
    <xf numFmtId="175" fontId="0" fillId="0" borderId="0" xfId="22" applyNumberFormat="1" applyFont="1" applyBorder="1" applyAlignment="1">
      <alignment horizontal="center" vertical="center" wrapText="1"/>
    </xf>
    <xf numFmtId="175" fontId="76" fillId="0" borderId="0" xfId="22" applyNumberFormat="1" applyFont="1" applyFill="1" applyBorder="1" applyAlignment="1">
      <alignment horizontal="center" vertical="center" wrapText="1"/>
    </xf>
    <xf numFmtId="2" fontId="14" fillId="37" borderId="0" xfId="22" applyNumberFormat="1" applyFont="1" applyFill="1" applyAlignment="1">
      <alignment horizontal="center" vertical="center" wrapText="1"/>
    </xf>
    <xf numFmtId="175" fontId="77" fillId="37" borderId="64" xfId="22" applyNumberFormat="1" applyFont="1" applyFill="1" applyBorder="1" applyAlignment="1">
      <alignment horizontal="center" vertical="center" wrapText="1"/>
    </xf>
    <xf numFmtId="175" fontId="14" fillId="37" borderId="64" xfId="22" applyNumberFormat="1" applyFont="1" applyFill="1" applyBorder="1" applyAlignment="1">
      <alignment vertical="center" wrapText="1"/>
    </xf>
    <xf numFmtId="175" fontId="14" fillId="37" borderId="64" xfId="22" applyNumberFormat="1" applyFont="1" applyFill="1" applyBorder="1" applyAlignment="1">
      <alignment horizontal="center" vertical="center" wrapText="1"/>
    </xf>
    <xf numFmtId="175" fontId="12" fillId="37" borderId="64" xfId="22" applyNumberFormat="1" applyFont="1" applyFill="1" applyBorder="1" applyAlignment="1">
      <alignment horizontal="center" vertical="center" wrapText="1"/>
    </xf>
    <xf numFmtId="175" fontId="78" fillId="37" borderId="64" xfId="22" applyNumberFormat="1" applyFont="1" applyFill="1" applyBorder="1" applyAlignment="1">
      <alignment horizontal="center" vertical="center" wrapText="1"/>
    </xf>
    <xf numFmtId="9" fontId="79" fillId="0" borderId="0" xfId="23" applyFont="1" applyFill="1" applyAlignment="1">
      <alignment horizontal="center" vertical="center" wrapText="1"/>
    </xf>
    <xf numFmtId="175" fontId="79" fillId="0" borderId="0" xfId="22" applyNumberFormat="1" applyFont="1" applyAlignment="1">
      <alignment vertical="center" wrapText="1"/>
    </xf>
    <xf numFmtId="2" fontId="14" fillId="0" borderId="0" xfId="22" applyNumberFormat="1" applyFont="1" applyFill="1" applyAlignment="1">
      <alignment horizontal="center" vertical="center" wrapText="1"/>
    </xf>
    <xf numFmtId="175" fontId="77" fillId="0" borderId="64" xfId="22" applyNumberFormat="1" applyFont="1" applyFill="1" applyBorder="1" applyAlignment="1">
      <alignment horizontal="center" vertical="center" wrapText="1"/>
    </xf>
    <xf numFmtId="175" fontId="14" fillId="0" borderId="64" xfId="22" applyNumberFormat="1" applyFont="1" applyFill="1" applyBorder="1" applyAlignment="1">
      <alignment vertical="center" wrapText="1"/>
    </xf>
    <xf numFmtId="175" fontId="14" fillId="0" borderId="64" xfId="22" applyNumberFormat="1" applyFont="1" applyFill="1" applyBorder="1" applyAlignment="1">
      <alignment horizontal="center" vertical="center" wrapText="1"/>
    </xf>
    <xf numFmtId="175" fontId="12" fillId="0" borderId="64" xfId="22" applyNumberFormat="1" applyFont="1" applyFill="1" applyBorder="1" applyAlignment="1">
      <alignment horizontal="center" vertical="center" wrapText="1"/>
    </xf>
    <xf numFmtId="175" fontId="78" fillId="0" borderId="64" xfId="22" applyNumberFormat="1" applyFont="1" applyFill="1" applyBorder="1" applyAlignment="1">
      <alignment horizontal="center" vertical="center" wrapText="1"/>
    </xf>
    <xf numFmtId="175" fontId="78" fillId="0" borderId="0" xfId="22" applyNumberFormat="1" applyFont="1" applyFill="1" applyBorder="1" applyAlignment="1">
      <alignment horizontal="center" vertical="center" wrapText="1"/>
    </xf>
    <xf numFmtId="9" fontId="79" fillId="0" borderId="0" xfId="23" applyFont="1" applyFill="1" applyAlignment="1">
      <alignment vertical="center" wrapText="1"/>
    </xf>
    <xf numFmtId="175" fontId="79" fillId="0" borderId="0" xfId="22" applyNumberFormat="1" applyFont="1" applyFill="1" applyAlignment="1">
      <alignment vertical="center" wrapText="1"/>
    </xf>
    <xf numFmtId="2" fontId="80" fillId="0" borderId="0" xfId="22" applyNumberFormat="1" applyFont="1" applyAlignment="1">
      <alignment horizontal="center" vertical="center" wrapText="1"/>
    </xf>
    <xf numFmtId="2" fontId="80" fillId="0" borderId="0" xfId="22" applyNumberFormat="1" applyFont="1" applyFill="1" applyAlignment="1">
      <alignment horizontal="center" vertical="center" wrapText="1"/>
    </xf>
    <xf numFmtId="175" fontId="81" fillId="0" borderId="65" xfId="22" applyNumberFormat="1" applyFont="1" applyBorder="1" applyAlignment="1">
      <alignment horizontal="center" vertical="center" wrapText="1"/>
    </xf>
    <xf numFmtId="175" fontId="80" fillId="0" borderId="65" xfId="22" applyNumberFormat="1" applyFont="1" applyBorder="1" applyAlignment="1">
      <alignment horizontal="right" vertical="center" wrapText="1"/>
    </xf>
    <xf numFmtId="175" fontId="80" fillId="0" borderId="65" xfId="22" applyNumberFormat="1" applyFont="1" applyBorder="1" applyAlignment="1">
      <alignment vertical="center" wrapText="1"/>
    </xf>
    <xf numFmtId="175" fontId="80" fillId="0" borderId="65" xfId="22" applyNumberFormat="1" applyFont="1" applyBorder="1" applyAlignment="1">
      <alignment horizontal="center" vertical="center" wrapText="1"/>
    </xf>
    <xf numFmtId="175" fontId="80" fillId="0" borderId="51" xfId="22" applyNumberFormat="1" applyFont="1" applyBorder="1" applyAlignment="1">
      <alignment horizontal="right" vertical="center" wrapText="1"/>
    </xf>
    <xf numFmtId="175" fontId="82" fillId="0" borderId="0" xfId="22" applyNumberFormat="1" applyFont="1" applyAlignment="1">
      <alignment vertical="center" wrapText="1"/>
    </xf>
    <xf numFmtId="175" fontId="80" fillId="0" borderId="48" xfId="22" applyNumberFormat="1" applyFont="1" applyBorder="1" applyAlignment="1">
      <alignment horizontal="right" vertical="center" wrapText="1"/>
    </xf>
    <xf numFmtId="175" fontId="80" fillId="0" borderId="51" xfId="22" applyNumberFormat="1" applyFont="1" applyFill="1" applyBorder="1" applyAlignment="1">
      <alignment horizontal="right" vertical="center" wrapText="1"/>
    </xf>
    <xf numFmtId="9" fontId="83" fillId="0" borderId="64" xfId="23" applyFont="1" applyFill="1" applyBorder="1" applyAlignment="1">
      <alignment vertical="center" wrapText="1"/>
    </xf>
    <xf numFmtId="175" fontId="80" fillId="0" borderId="0" xfId="22" applyNumberFormat="1" applyFont="1" applyAlignment="1">
      <alignment vertical="center" wrapText="1"/>
    </xf>
    <xf numFmtId="2" fontId="79" fillId="0" borderId="0" xfId="22" applyNumberFormat="1" applyFont="1" applyAlignment="1">
      <alignment horizontal="center" vertical="center" wrapText="1"/>
    </xf>
    <xf numFmtId="2" fontId="79" fillId="0" borderId="0" xfId="22" applyNumberFormat="1" applyFont="1" applyFill="1" applyAlignment="1">
      <alignment horizontal="center" vertical="center" wrapText="1"/>
    </xf>
    <xf numFmtId="175" fontId="79" fillId="0" borderId="64" xfId="22" applyNumberFormat="1" applyFont="1" applyBorder="1" applyAlignment="1">
      <alignment horizontal="center" vertical="center" wrapText="1"/>
    </xf>
    <xf numFmtId="175" fontId="79" fillId="0" borderId="64" xfId="22" applyNumberFormat="1" applyFont="1" applyBorder="1" applyAlignment="1">
      <alignment vertical="center" wrapText="1"/>
    </xf>
    <xf numFmtId="175" fontId="84" fillId="0" borderId="64" xfId="22" applyNumberFormat="1" applyFont="1" applyBorder="1" applyAlignment="1">
      <alignment horizontal="center" vertical="center" wrapText="1"/>
    </xf>
    <xf numFmtId="175" fontId="79" fillId="0" borderId="66" xfId="22" applyNumberFormat="1" applyFont="1" applyBorder="1" applyAlignment="1">
      <alignment horizontal="center" vertical="center" wrapText="1"/>
    </xf>
    <xf numFmtId="175" fontId="79" fillId="0" borderId="64" xfId="22" applyNumberFormat="1" applyFont="1" applyFill="1" applyBorder="1" applyAlignment="1">
      <alignment horizontal="center" vertical="center" wrapText="1"/>
    </xf>
    <xf numFmtId="9" fontId="79" fillId="0" borderId="64" xfId="23" applyFont="1" applyFill="1" applyBorder="1" applyAlignment="1">
      <alignment vertical="center" wrapText="1"/>
    </xf>
    <xf numFmtId="175" fontId="76" fillId="0" borderId="0" xfId="22" applyNumberFormat="1" applyFont="1" applyAlignment="1">
      <alignment horizontal="center" vertical="center" wrapText="1"/>
    </xf>
    <xf numFmtId="175" fontId="76" fillId="0" borderId="0" xfId="22" applyNumberFormat="1" applyFont="1" applyFill="1" applyAlignment="1">
      <alignment horizontal="center" vertical="center" wrapText="1"/>
    </xf>
    <xf numFmtId="1" fontId="0" fillId="41" borderId="0" xfId="22" applyNumberFormat="1" applyFont="1" applyFill="1" applyAlignment="1">
      <alignment horizontal="center" vertical="center" wrapText="1"/>
    </xf>
    <xf numFmtId="1" fontId="0" fillId="0" borderId="0" xfId="22" applyNumberFormat="1" applyFont="1" applyFill="1" applyAlignment="1">
      <alignment horizontal="center" vertical="center" wrapText="1"/>
    </xf>
    <xf numFmtId="0" fontId="85" fillId="41" borderId="0" xfId="24" applyFont="1" applyFill="1" applyAlignment="1">
      <alignment horizontal="left" vertical="center" wrapText="1" indent="2"/>
    </xf>
    <xf numFmtId="175" fontId="40" fillId="41" borderId="0" xfId="22" applyNumberFormat="1" applyFont="1" applyFill="1" applyAlignment="1">
      <alignment horizontal="center" vertical="center" wrapText="1"/>
    </xf>
    <xf numFmtId="175" fontId="0" fillId="41" borderId="0" xfId="22" applyNumberFormat="1" applyFont="1" applyFill="1" applyAlignment="1">
      <alignment horizontal="center" vertical="center" wrapText="1"/>
    </xf>
    <xf numFmtId="175" fontId="0" fillId="41" borderId="0" xfId="22" applyNumberFormat="1" applyFont="1" applyFill="1" applyAlignment="1">
      <alignment vertical="center" wrapText="1"/>
    </xf>
    <xf numFmtId="175" fontId="76" fillId="41" borderId="0" xfId="22" applyNumberFormat="1" applyFont="1" applyFill="1" applyAlignment="1">
      <alignment horizontal="center" vertical="center" wrapText="1"/>
    </xf>
    <xf numFmtId="175" fontId="76" fillId="39" borderId="0" xfId="22" applyNumberFormat="1" applyFont="1" applyFill="1" applyAlignment="1">
      <alignment horizontal="center" vertical="center" wrapText="1"/>
    </xf>
    <xf numFmtId="1" fontId="45" fillId="41" borderId="0" xfId="22" applyNumberFormat="1" applyFont="1" applyFill="1" applyAlignment="1">
      <alignment horizontal="center" vertical="center" wrapText="1"/>
    </xf>
    <xf numFmtId="1" fontId="45" fillId="0" borderId="0" xfId="22" applyNumberFormat="1" applyFont="1" applyFill="1" applyAlignment="1">
      <alignment horizontal="center" vertical="center" wrapText="1"/>
    </xf>
    <xf numFmtId="0" fontId="86" fillId="41" borderId="0" xfId="24" applyFont="1" applyFill="1" applyAlignment="1">
      <alignment horizontal="left" vertical="center" wrapText="1" indent="2"/>
    </xf>
    <xf numFmtId="175" fontId="45" fillId="41" borderId="0" xfId="22" applyNumberFormat="1" applyFont="1" applyFill="1" applyAlignment="1">
      <alignment horizontal="center" vertical="center" wrapText="1"/>
    </xf>
    <xf numFmtId="175" fontId="0" fillId="24" borderId="0" xfId="22" applyNumberFormat="1" applyFont="1" applyFill="1" applyAlignment="1">
      <alignment horizontal="center" vertical="center" wrapText="1"/>
    </xf>
    <xf numFmtId="175" fontId="45" fillId="41" borderId="0" xfId="22" applyNumberFormat="1" applyFont="1" applyFill="1" applyAlignment="1">
      <alignment vertical="center" wrapText="1"/>
    </xf>
    <xf numFmtId="175" fontId="76" fillId="41" borderId="67" xfId="22" applyNumberFormat="1" applyFont="1" applyFill="1" applyBorder="1" applyAlignment="1">
      <alignment horizontal="center" vertical="center" wrapText="1"/>
    </xf>
    <xf numFmtId="175" fontId="76" fillId="39" borderId="67" xfId="22" applyNumberFormat="1" applyFont="1" applyFill="1" applyBorder="1" applyAlignment="1">
      <alignment horizontal="center" vertical="center" wrapText="1"/>
    </xf>
    <xf numFmtId="9" fontId="45" fillId="0" borderId="0" xfId="23" applyFont="1" applyFill="1" applyAlignment="1">
      <alignment vertical="center" wrapText="1"/>
    </xf>
    <xf numFmtId="175" fontId="45" fillId="0" borderId="0" xfId="22" applyNumberFormat="1" applyFont="1" applyAlignment="1">
      <alignment vertical="center" wrapText="1"/>
    </xf>
    <xf numFmtId="176" fontId="0" fillId="0" borderId="0" xfId="22" applyNumberFormat="1" applyFont="1" applyAlignment="1">
      <alignment horizontal="center" vertical="center" wrapText="1"/>
    </xf>
    <xf numFmtId="176" fontId="0" fillId="0" borderId="0" xfId="22" applyNumberFormat="1" applyFont="1" applyFill="1" applyAlignment="1">
      <alignment horizontal="center" vertical="center" wrapText="1"/>
    </xf>
    <xf numFmtId="0" fontId="85" fillId="24" borderId="0" xfId="24" applyFont="1" applyFill="1" applyAlignment="1">
      <alignment horizontal="left" vertical="center" wrapText="1" indent="4"/>
    </xf>
    <xf numFmtId="0" fontId="85" fillId="0" borderId="0" xfId="24" applyFont="1" applyAlignment="1">
      <alignment horizontal="left" vertical="center" wrapText="1" indent="2"/>
    </xf>
    <xf numFmtId="0" fontId="85" fillId="24" borderId="0" xfId="24" applyFont="1" applyFill="1" applyAlignment="1">
      <alignment horizontal="left" vertical="center" wrapText="1" indent="2"/>
    </xf>
    <xf numFmtId="175" fontId="0" fillId="24" borderId="0" xfId="22" applyNumberFormat="1" applyFont="1" applyFill="1" applyAlignment="1">
      <alignment vertical="center" wrapText="1"/>
    </xf>
    <xf numFmtId="175" fontId="40" fillId="0" borderId="0" xfId="22" applyNumberFormat="1" applyFont="1" applyFill="1" applyAlignment="1">
      <alignment horizontal="center" vertical="center" wrapText="1"/>
    </xf>
    <xf numFmtId="175" fontId="0" fillId="23" borderId="0" xfId="22" applyNumberFormat="1" applyFont="1" applyFill="1" applyAlignment="1">
      <alignment vertical="center" wrapText="1"/>
    </xf>
    <xf numFmtId="175" fontId="76" fillId="41" borderId="0" xfId="22" applyNumberFormat="1" applyFont="1" applyFill="1" applyBorder="1" applyAlignment="1">
      <alignment horizontal="center" vertical="center" wrapText="1"/>
    </xf>
    <xf numFmtId="175" fontId="76" fillId="39" borderId="0" xfId="22" applyNumberFormat="1" applyFont="1" applyFill="1" applyBorder="1" applyAlignment="1">
      <alignment horizontal="center" vertical="center" wrapText="1"/>
    </xf>
    <xf numFmtId="0" fontId="85" fillId="0" borderId="0" xfId="24" applyFont="1" applyAlignment="1">
      <alignment horizontal="left" vertical="center" wrapText="1" indent="4"/>
    </xf>
    <xf numFmtId="0" fontId="85" fillId="0" borderId="0" xfId="24" applyFont="1" applyFill="1" applyAlignment="1">
      <alignment horizontal="left" vertical="center" wrapText="1" indent="4"/>
    </xf>
    <xf numFmtId="0" fontId="85" fillId="0" borderId="0" xfId="24" applyFont="1" applyFill="1" applyAlignment="1">
      <alignment horizontal="left" vertical="center" wrapText="1" indent="2"/>
    </xf>
    <xf numFmtId="175" fontId="0" fillId="0" borderId="0" xfId="22" applyNumberFormat="1" applyFont="1" applyFill="1" applyAlignment="1">
      <alignment horizontal="center" vertical="center" wrapText="1"/>
    </xf>
    <xf numFmtId="175" fontId="0" fillId="0" borderId="0" xfId="22" applyNumberFormat="1" applyFont="1" applyFill="1" applyAlignment="1">
      <alignment vertical="center" wrapText="1"/>
    </xf>
    <xf numFmtId="2" fontId="89" fillId="0" borderId="0" xfId="22" applyNumberFormat="1" applyFont="1" applyAlignment="1">
      <alignment horizontal="center" vertical="center" wrapText="1"/>
    </xf>
    <xf numFmtId="2" fontId="89" fillId="0" borderId="0" xfId="22" applyNumberFormat="1" applyFont="1" applyFill="1" applyAlignment="1">
      <alignment horizontal="center" vertical="center" wrapText="1"/>
    </xf>
    <xf numFmtId="175" fontId="89" fillId="0" borderId="40" xfId="22" applyNumberFormat="1" applyFont="1" applyBorder="1" applyAlignment="1">
      <alignment horizontal="center" vertical="center" wrapText="1"/>
    </xf>
    <xf numFmtId="175" fontId="89" fillId="0" borderId="40" xfId="22" applyNumberFormat="1" applyFont="1" applyBorder="1" applyAlignment="1">
      <alignment vertical="center" wrapText="1"/>
    </xf>
    <xf numFmtId="175" fontId="89" fillId="0" borderId="0" xfId="22" applyNumberFormat="1" applyFont="1" applyAlignment="1">
      <alignment vertical="center" wrapText="1"/>
    </xf>
    <xf numFmtId="0" fontId="85" fillId="41" borderId="0" xfId="24" applyFont="1" applyFill="1" applyAlignment="1">
      <alignment horizontal="center" vertical="center" wrapText="1"/>
    </xf>
    <xf numFmtId="175" fontId="85" fillId="41" borderId="0" xfId="24" applyNumberFormat="1" applyFont="1" applyFill="1" applyAlignment="1">
      <alignment horizontal="left" vertical="center" wrapText="1" indent="2"/>
    </xf>
    <xf numFmtId="0" fontId="90" fillId="41" borderId="0" xfId="24" applyFont="1" applyFill="1" applyAlignment="1">
      <alignment horizontal="left" vertical="center" wrapText="1" indent="2"/>
    </xf>
    <xf numFmtId="2" fontId="0" fillId="0" borderId="68" xfId="22" applyNumberFormat="1" applyFont="1" applyBorder="1" applyAlignment="1">
      <alignment horizontal="center" vertical="center" wrapText="1"/>
    </xf>
    <xf numFmtId="2" fontId="0" fillId="0" borderId="69" xfId="22" applyNumberFormat="1" applyFont="1" applyFill="1" applyBorder="1" applyAlignment="1">
      <alignment horizontal="center" vertical="center" wrapText="1"/>
    </xf>
    <xf numFmtId="175" fontId="0" fillId="0" borderId="70" xfId="22" applyNumberFormat="1" applyFont="1" applyBorder="1" applyAlignment="1">
      <alignment vertical="center" wrapText="1"/>
    </xf>
    <xf numFmtId="175" fontId="40" fillId="0" borderId="0" xfId="22" applyNumberFormat="1" applyFont="1" applyBorder="1" applyAlignment="1">
      <alignment horizontal="center" vertical="center" wrapText="1"/>
    </xf>
    <xf numFmtId="175" fontId="79" fillId="0" borderId="64" xfId="22" applyNumberFormat="1" applyFont="1" applyFill="1" applyBorder="1" applyAlignment="1">
      <alignment vertical="center" wrapText="1"/>
    </xf>
    <xf numFmtId="2" fontId="89" fillId="0" borderId="71" xfId="22" applyNumberFormat="1" applyFont="1" applyFill="1" applyBorder="1" applyAlignment="1">
      <alignment horizontal="center" vertical="center" wrapText="1"/>
    </xf>
    <xf numFmtId="175" fontId="89" fillId="0" borderId="71" xfId="22" applyNumberFormat="1" applyFont="1" applyFill="1" applyBorder="1" applyAlignment="1">
      <alignment horizontal="center" vertical="center" wrapText="1"/>
    </xf>
    <xf numFmtId="175" fontId="91" fillId="0" borderId="71" xfId="22" applyNumberFormat="1" applyFont="1" applyFill="1" applyBorder="1" applyAlignment="1">
      <alignment vertical="center" wrapText="1"/>
    </xf>
    <xf numFmtId="175" fontId="89" fillId="0" borderId="71" xfId="22" applyNumberFormat="1" applyFont="1" applyFill="1" applyBorder="1" applyAlignment="1">
      <alignment vertical="center" wrapText="1"/>
    </xf>
    <xf numFmtId="175" fontId="91" fillId="0" borderId="0" xfId="22" applyNumberFormat="1" applyFont="1" applyAlignment="1">
      <alignment vertical="center" wrapText="1"/>
    </xf>
    <xf numFmtId="175" fontId="91" fillId="0" borderId="0" xfId="22" applyNumberFormat="1" applyFont="1" applyAlignment="1">
      <alignment horizontal="center" vertical="center" wrapText="1"/>
    </xf>
    <xf numFmtId="0" fontId="85" fillId="0" borderId="0" xfId="24" applyFont="1" applyFill="1" applyAlignment="1">
      <alignment horizontal="left" vertical="center" wrapText="1" indent="5"/>
    </xf>
    <xf numFmtId="0" fontId="85" fillId="0" borderId="0" xfId="24" applyFont="1" applyFill="1" applyAlignment="1">
      <alignment horizontal="center" vertical="center" wrapText="1"/>
    </xf>
    <xf numFmtId="175" fontId="0" fillId="0" borderId="0" xfId="22" applyNumberFormat="1" applyFont="1" applyFill="1" applyAlignment="1">
      <alignment horizontal="left" vertical="center" wrapText="1" indent="5"/>
    </xf>
    <xf numFmtId="175" fontId="0" fillId="0" borderId="0" xfId="22" applyNumberFormat="1" applyFont="1" applyFill="1" applyAlignment="1">
      <alignment horizontal="left" vertical="center" wrapText="1" indent="2"/>
    </xf>
    <xf numFmtId="2" fontId="92" fillId="42" borderId="0" xfId="22" applyNumberFormat="1" applyFont="1" applyFill="1" applyAlignment="1">
      <alignment horizontal="center" vertical="center" wrapText="1"/>
    </xf>
    <xf numFmtId="175" fontId="92" fillId="42" borderId="0" xfId="22" applyNumberFormat="1" applyFont="1" applyFill="1" applyAlignment="1">
      <alignment vertical="center" wrapText="1"/>
    </xf>
    <xf numFmtId="175" fontId="42" fillId="42" borderId="0" xfId="22" applyNumberFormat="1" applyFont="1" applyFill="1" applyAlignment="1">
      <alignment horizontal="center" vertical="center" wrapText="1"/>
    </xf>
    <xf numFmtId="175" fontId="92" fillId="42" borderId="0" xfId="22" applyNumberFormat="1" applyFont="1" applyFill="1" applyAlignment="1">
      <alignment horizontal="center" vertical="center" wrapText="1"/>
    </xf>
    <xf numFmtId="175" fontId="92" fillId="0" borderId="0" xfId="22" applyNumberFormat="1" applyFont="1" applyFill="1" applyAlignment="1">
      <alignment horizontal="center" vertical="center" wrapText="1"/>
    </xf>
    <xf numFmtId="9" fontId="92" fillId="0" borderId="0" xfId="23" applyFont="1" applyFill="1" applyAlignment="1">
      <alignment vertical="center" wrapText="1"/>
    </xf>
    <xf numFmtId="175" fontId="92" fillId="0" borderId="0" xfId="22" applyNumberFormat="1" applyFont="1" applyFill="1" applyAlignment="1">
      <alignment vertical="center" wrapText="1"/>
    </xf>
    <xf numFmtId="0" fontId="13" fillId="0" borderId="2" xfId="2" quotePrefix="1" applyFont="1" applyFill="1" applyBorder="1" applyAlignment="1">
      <alignment vertical="center" wrapText="1"/>
    </xf>
    <xf numFmtId="0" fontId="13" fillId="0" borderId="2" xfId="1" applyFont="1" applyBorder="1" applyAlignment="1">
      <alignment vertical="center" wrapText="1"/>
    </xf>
    <xf numFmtId="0" fontId="95" fillId="0" borderId="2" xfId="1" applyFont="1" applyFill="1" applyBorder="1" applyAlignment="1">
      <alignment horizontal="center" vertical="center" wrapText="1"/>
    </xf>
    <xf numFmtId="0" fontId="32" fillId="8" borderId="2" xfId="1" applyFont="1" applyFill="1" applyBorder="1"/>
    <xf numFmtId="0" fontId="13" fillId="8" borderId="2" xfId="1" applyFont="1" applyFill="1" applyBorder="1" applyAlignment="1">
      <alignment wrapText="1"/>
    </xf>
    <xf numFmtId="0" fontId="13" fillId="0" borderId="3" xfId="1" applyFont="1" applyBorder="1" applyAlignment="1">
      <alignment horizontal="left" vertical="top" wrapText="1"/>
    </xf>
    <xf numFmtId="0" fontId="13" fillId="0" borderId="2" xfId="1" applyFont="1" applyBorder="1" applyAlignment="1">
      <alignment vertical="top" wrapText="1"/>
    </xf>
    <xf numFmtId="0" fontId="13" fillId="0" borderId="2" xfId="1" applyFont="1" applyBorder="1" applyAlignment="1">
      <alignment horizontal="left" vertical="top" wrapText="1"/>
    </xf>
    <xf numFmtId="175" fontId="44" fillId="0" borderId="0" xfId="22" applyNumberFormat="1" applyFont="1" applyAlignment="1">
      <alignment vertical="center" wrapText="1"/>
    </xf>
    <xf numFmtId="0" fontId="4" fillId="0" borderId="2" xfId="0" applyNumberFormat="1" applyFont="1" applyFill="1" applyBorder="1" applyAlignment="1">
      <alignment horizontal="left" vertical="center"/>
    </xf>
    <xf numFmtId="0" fontId="4" fillId="0" borderId="0" xfId="0" applyNumberFormat="1" applyFont="1" applyFill="1" applyAlignment="1">
      <alignment horizontal="left" vertical="center"/>
    </xf>
    <xf numFmtId="0" fontId="4" fillId="0" borderId="0" xfId="0" applyNumberFormat="1" applyFont="1" applyFill="1" applyAlignment="1">
      <alignment horizontal="left"/>
    </xf>
    <xf numFmtId="49" fontId="4" fillId="0" borderId="2" xfId="0" applyNumberFormat="1" applyFont="1" applyFill="1" applyBorder="1" applyAlignment="1">
      <alignment horizontal="left" vertical="center" wrapText="1"/>
    </xf>
    <xf numFmtId="164" fontId="4" fillId="0" borderId="2" xfId="0" applyNumberFormat="1" applyFont="1" applyFill="1" applyBorder="1" applyAlignment="1">
      <alignment horizontal="left" vertical="center"/>
    </xf>
    <xf numFmtId="164" fontId="40" fillId="12" borderId="2" xfId="28" applyNumberFormat="1" applyFont="1" applyFill="1" applyBorder="1" applyAlignment="1">
      <alignment vertical="center"/>
    </xf>
    <xf numFmtId="164" fontId="40" fillId="0" borderId="3" xfId="7" applyNumberFormat="1" applyFont="1" applyFill="1" applyBorder="1" applyAlignment="1">
      <alignment horizontal="center" vertical="top" wrapText="1"/>
    </xf>
    <xf numFmtId="164" fontId="4" fillId="0" borderId="0" xfId="1" applyNumberFormat="1" applyFont="1" applyAlignment="1">
      <alignment horizontal="left" wrapText="1"/>
    </xf>
    <xf numFmtId="164" fontId="4" fillId="0" borderId="0" xfId="7" applyFont="1" applyAlignment="1">
      <alignment horizontal="right"/>
    </xf>
    <xf numFmtId="0" fontId="4" fillId="12" borderId="2" xfId="1" applyFont="1" applyFill="1" applyBorder="1" applyAlignment="1">
      <alignment horizontal="left" vertical="center" wrapText="1"/>
    </xf>
    <xf numFmtId="164" fontId="40" fillId="0" borderId="2" xfId="7" applyFont="1" applyFill="1" applyBorder="1" applyAlignment="1">
      <alignment vertical="center"/>
    </xf>
    <xf numFmtId="164" fontId="40" fillId="12" borderId="2" xfId="7" applyFont="1" applyFill="1" applyBorder="1" applyAlignment="1">
      <alignment vertical="center"/>
    </xf>
    <xf numFmtId="164" fontId="40" fillId="0" borderId="2" xfId="7" applyFont="1" applyFill="1" applyBorder="1" applyAlignment="1">
      <alignment horizontal="center" vertical="center"/>
    </xf>
    <xf numFmtId="0" fontId="4" fillId="0" borderId="0" xfId="1" applyFont="1" applyAlignment="1">
      <alignment horizontal="left" wrapText="1"/>
    </xf>
    <xf numFmtId="0" fontId="4" fillId="0" borderId="2" xfId="0" applyNumberFormat="1" applyFont="1" applyFill="1" applyBorder="1" applyAlignment="1">
      <alignment horizontal="left" vertical="top"/>
    </xf>
    <xf numFmtId="0" fontId="4" fillId="12" borderId="2" xfId="1" applyNumberFormat="1" applyFont="1" applyFill="1" applyBorder="1" applyAlignment="1">
      <alignment horizontal="left" vertical="center" wrapText="1"/>
    </xf>
    <xf numFmtId="175" fontId="0" fillId="0" borderId="0" xfId="22" applyNumberFormat="1" applyFont="1" applyAlignment="1">
      <alignment vertical="top" wrapText="1"/>
    </xf>
    <xf numFmtId="164" fontId="40" fillId="0" borderId="2" xfId="14" applyFont="1" applyFill="1" applyBorder="1" applyAlignment="1">
      <alignment vertical="center"/>
    </xf>
    <xf numFmtId="0" fontId="50" fillId="13" borderId="2" xfId="0" applyNumberFormat="1" applyFont="1" applyFill="1" applyBorder="1" applyAlignment="1">
      <alignment horizontal="right" vertical="center"/>
    </xf>
    <xf numFmtId="0" fontId="4" fillId="0" borderId="32" xfId="1" applyFont="1" applyFill="1" applyBorder="1" applyAlignment="1">
      <alignment vertical="center" wrapText="1"/>
    </xf>
    <xf numFmtId="10" fontId="4" fillId="0" borderId="32" xfId="1" applyNumberFormat="1" applyFont="1" applyFill="1" applyBorder="1" applyAlignment="1">
      <alignment vertical="center" wrapText="1"/>
    </xf>
    <xf numFmtId="0" fontId="4" fillId="0" borderId="38" xfId="1" applyFont="1" applyFill="1" applyBorder="1" applyAlignment="1">
      <alignment vertical="center" wrapText="1"/>
    </xf>
    <xf numFmtId="164" fontId="4" fillId="0" borderId="32" xfId="1" applyNumberFormat="1" applyFont="1" applyFill="1" applyBorder="1" applyAlignment="1">
      <alignment vertical="center" wrapText="1"/>
    </xf>
    <xf numFmtId="175" fontId="0" fillId="0" borderId="0" xfId="22" applyNumberFormat="1" applyFont="1" applyAlignment="1">
      <alignment horizontal="center" vertical="center" wrapText="1"/>
    </xf>
    <xf numFmtId="175" fontId="52" fillId="0" borderId="0" xfId="22" applyNumberFormat="1" applyFont="1" applyAlignment="1">
      <alignment horizontal="center" vertical="center" wrapText="1"/>
    </xf>
    <xf numFmtId="0" fontId="27" fillId="14" borderId="24" xfId="1" applyFont="1" applyFill="1" applyBorder="1" applyAlignment="1">
      <alignment horizontal="center" vertical="center" wrapText="1"/>
    </xf>
    <xf numFmtId="10" fontId="27" fillId="14" borderId="24" xfId="1" applyNumberFormat="1" applyFont="1" applyFill="1" applyBorder="1" applyAlignment="1">
      <alignment horizontal="center" vertical="center" wrapText="1"/>
    </xf>
    <xf numFmtId="49" fontId="40" fillId="0" borderId="2" xfId="1" applyNumberFormat="1" applyFont="1" applyFill="1" applyBorder="1" applyAlignment="1">
      <alignment horizontal="left" vertical="center" wrapText="1"/>
    </xf>
    <xf numFmtId="49" fontId="40" fillId="0" borderId="9" xfId="1" applyNumberFormat="1" applyFont="1" applyFill="1" applyBorder="1" applyAlignment="1">
      <alignment horizontal="left" vertical="center" wrapText="1"/>
    </xf>
    <xf numFmtId="0" fontId="40" fillId="0" borderId="2" xfId="1" applyFont="1" applyFill="1" applyBorder="1" applyAlignment="1">
      <alignment horizontal="left" vertical="center" wrapText="1"/>
    </xf>
    <xf numFmtId="41" fontId="40" fillId="0" borderId="2" xfId="16" applyFont="1" applyFill="1" applyBorder="1" applyAlignment="1">
      <alignment horizontal="right" vertical="center"/>
    </xf>
    <xf numFmtId="0" fontId="40" fillId="0" borderId="2" xfId="1" applyFont="1" applyFill="1" applyBorder="1" applyAlignment="1">
      <alignment horizontal="right" vertical="center"/>
    </xf>
    <xf numFmtId="0" fontId="40" fillId="0" borderId="0" xfId="1" applyFont="1" applyFill="1" applyAlignment="1">
      <alignment vertical="center"/>
    </xf>
    <xf numFmtId="164" fontId="42" fillId="12" borderId="2" xfId="7" applyNumberFormat="1" applyFont="1" applyFill="1" applyBorder="1" applyAlignment="1">
      <alignment vertical="center"/>
    </xf>
    <xf numFmtId="0" fontId="97" fillId="32" borderId="73" xfId="0" applyFont="1" applyFill="1" applyBorder="1" applyAlignment="1">
      <alignment horizontal="left" vertical="center"/>
    </xf>
    <xf numFmtId="0" fontId="97" fillId="32" borderId="74" xfId="0" applyFont="1" applyFill="1" applyBorder="1" applyAlignment="1">
      <alignment horizontal="left" vertical="center"/>
    </xf>
    <xf numFmtId="0" fontId="97" fillId="32" borderId="75" xfId="0" applyFont="1" applyFill="1" applyBorder="1" applyAlignment="1">
      <alignment horizontal="left" vertical="center"/>
    </xf>
    <xf numFmtId="0" fontId="101" fillId="46" borderId="80" xfId="0" applyFont="1" applyFill="1" applyBorder="1" applyAlignment="1">
      <alignment vertical="top"/>
    </xf>
    <xf numFmtId="0" fontId="96" fillId="44" borderId="72" xfId="0" applyFont="1" applyFill="1" applyBorder="1" applyAlignment="1">
      <alignment vertical="center"/>
    </xf>
    <xf numFmtId="0" fontId="0" fillId="44" borderId="0" xfId="0" applyFill="1" applyAlignment="1"/>
    <xf numFmtId="0" fontId="96" fillId="47" borderId="72" xfId="0" applyFont="1" applyFill="1" applyBorder="1" applyAlignment="1">
      <alignment vertical="center"/>
    </xf>
    <xf numFmtId="0" fontId="101" fillId="46" borderId="80" xfId="0" applyFont="1" applyFill="1" applyBorder="1" applyAlignment="1">
      <alignment horizontal="center" vertical="top"/>
    </xf>
    <xf numFmtId="0" fontId="96" fillId="47" borderId="72" xfId="0" applyFont="1" applyFill="1" applyBorder="1" applyAlignment="1">
      <alignment horizontal="left" vertical="center"/>
    </xf>
    <xf numFmtId="22" fontId="96" fillId="47" borderId="72" xfId="0" applyNumberFormat="1" applyFont="1" applyFill="1" applyBorder="1" applyAlignment="1">
      <alignment horizontal="left" vertical="center"/>
    </xf>
    <xf numFmtId="0" fontId="106" fillId="47" borderId="72" xfId="0" applyFont="1" applyFill="1" applyBorder="1" applyAlignment="1">
      <alignment vertical="center"/>
    </xf>
    <xf numFmtId="0" fontId="96" fillId="44" borderId="72" xfId="0" applyFont="1" applyFill="1" applyBorder="1" applyAlignment="1">
      <alignment horizontal="left" vertical="center"/>
    </xf>
    <xf numFmtId="22" fontId="96" fillId="44" borderId="72" xfId="0" applyNumberFormat="1" applyFont="1" applyFill="1" applyBorder="1" applyAlignment="1">
      <alignment horizontal="left" vertical="center"/>
    </xf>
    <xf numFmtId="0" fontId="106" fillId="44" borderId="72" xfId="0" applyFont="1" applyFill="1" applyBorder="1" applyAlignment="1">
      <alignment vertical="center"/>
    </xf>
    <xf numFmtId="14" fontId="96" fillId="44" borderId="72" xfId="0" applyNumberFormat="1" applyFont="1" applyFill="1" applyBorder="1" applyAlignment="1">
      <alignment vertical="center"/>
    </xf>
    <xf numFmtId="0" fontId="10" fillId="44" borderId="72" xfId="2" applyFill="1" applyBorder="1" applyAlignment="1">
      <alignment vertical="center"/>
    </xf>
    <xf numFmtId="14" fontId="96" fillId="47" borderId="72" xfId="0" applyNumberFormat="1" applyFont="1" applyFill="1" applyBorder="1" applyAlignment="1">
      <alignment vertical="center"/>
    </xf>
    <xf numFmtId="0" fontId="10" fillId="47" borderId="72" xfId="2" applyFill="1" applyBorder="1" applyAlignment="1">
      <alignment vertical="center"/>
    </xf>
    <xf numFmtId="22" fontId="96" fillId="47" borderId="72" xfId="0" applyNumberFormat="1" applyFont="1" applyFill="1" applyBorder="1" applyAlignment="1">
      <alignment vertical="center"/>
    </xf>
    <xf numFmtId="22" fontId="96" fillId="44" borderId="72" xfId="0" applyNumberFormat="1" applyFont="1" applyFill="1" applyBorder="1" applyAlignment="1">
      <alignment vertical="center"/>
    </xf>
    <xf numFmtId="164" fontId="4" fillId="0" borderId="2" xfId="7" applyNumberFormat="1" applyFont="1" applyFill="1" applyBorder="1" applyAlignment="1">
      <alignment vertical="center"/>
    </xf>
    <xf numFmtId="164" fontId="40" fillId="12" borderId="6" xfId="7" applyNumberFormat="1" applyFont="1" applyFill="1" applyBorder="1" applyAlignment="1">
      <alignment vertical="center"/>
    </xf>
    <xf numFmtId="164" fontId="4" fillId="0" borderId="2" xfId="7" applyFont="1" applyFill="1" applyBorder="1" applyAlignment="1">
      <alignment vertical="center"/>
    </xf>
    <xf numFmtId="164" fontId="4" fillId="0" borderId="0" xfId="1" applyNumberFormat="1" applyFont="1" applyFill="1" applyAlignment="1">
      <alignment horizontal="left" vertical="center"/>
    </xf>
    <xf numFmtId="164" fontId="4" fillId="0" borderId="0" xfId="1" applyNumberFormat="1" applyFont="1" applyFill="1" applyAlignment="1">
      <alignment vertical="center"/>
    </xf>
    <xf numFmtId="0" fontId="27" fillId="14" borderId="24" xfId="1" applyFont="1" applyFill="1" applyBorder="1" applyAlignment="1">
      <alignment horizontal="center" vertical="center" wrapText="1"/>
    </xf>
    <xf numFmtId="0" fontId="27" fillId="14" borderId="24" xfId="1" applyFont="1" applyFill="1" applyBorder="1" applyAlignment="1">
      <alignment horizontal="center" vertical="center"/>
    </xf>
    <xf numFmtId="10" fontId="27" fillId="14" borderId="24" xfId="1" applyNumberFormat="1" applyFont="1" applyFill="1" applyBorder="1" applyAlignment="1">
      <alignment horizontal="center" vertical="center" wrapText="1"/>
    </xf>
    <xf numFmtId="0" fontId="107" fillId="0" borderId="0" xfId="0" applyFont="1"/>
    <xf numFmtId="0" fontId="4" fillId="0" borderId="2" xfId="1" applyFont="1" applyFill="1" applyBorder="1" applyAlignment="1">
      <alignment horizontal="left" vertical="top" wrapText="1"/>
    </xf>
    <xf numFmtId="0" fontId="4" fillId="10" borderId="31" xfId="1" applyFont="1" applyFill="1" applyBorder="1" applyAlignment="1">
      <alignment vertical="center" wrapText="1"/>
    </xf>
    <xf numFmtId="0" fontId="4" fillId="10" borderId="27" xfId="1" applyFont="1" applyFill="1" applyBorder="1" applyAlignment="1">
      <alignment vertical="center" wrapText="1"/>
    </xf>
    <xf numFmtId="4" fontId="4" fillId="10" borderId="27" xfId="1" applyNumberFormat="1" applyFont="1" applyFill="1" applyBorder="1" applyAlignment="1">
      <alignment vertical="center" wrapText="1"/>
    </xf>
    <xf numFmtId="10" fontId="4" fillId="10" borderId="27" xfId="1" applyNumberFormat="1" applyFont="1" applyFill="1" applyBorder="1" applyAlignment="1">
      <alignment vertical="center" wrapText="1"/>
    </xf>
    <xf numFmtId="0" fontId="4" fillId="10" borderId="28" xfId="1" applyFont="1" applyFill="1" applyBorder="1" applyAlignment="1">
      <alignment vertical="center" wrapText="1"/>
    </xf>
    <xf numFmtId="0" fontId="4" fillId="0" borderId="23" xfId="1" applyFont="1" applyFill="1" applyBorder="1" applyAlignment="1">
      <alignment vertical="center" wrapText="1"/>
    </xf>
    <xf numFmtId="2" fontId="4" fillId="0" borderId="24" xfId="1" applyNumberFormat="1" applyFont="1" applyFill="1" applyBorder="1" applyAlignment="1">
      <alignment vertical="center" wrapText="1"/>
    </xf>
    <xf numFmtId="164" fontId="4" fillId="0" borderId="24" xfId="1" applyNumberFormat="1" applyFont="1" applyFill="1" applyBorder="1" applyAlignment="1">
      <alignment vertical="center" wrapText="1"/>
    </xf>
    <xf numFmtId="0" fontId="27" fillId="14" borderId="34" xfId="1" applyFont="1" applyFill="1" applyBorder="1" applyAlignment="1">
      <alignment horizontal="center" vertical="center" wrapText="1"/>
    </xf>
    <xf numFmtId="0" fontId="4" fillId="0" borderId="32" xfId="1" applyFont="1" applyFill="1" applyBorder="1" applyAlignment="1">
      <alignment horizontal="center" vertical="center" wrapText="1"/>
    </xf>
    <xf numFmtId="49" fontId="4" fillId="0" borderId="24" xfId="1" applyNumberFormat="1" applyFont="1" applyFill="1" applyBorder="1" applyAlignment="1">
      <alignment horizontal="right" vertical="center" wrapText="1"/>
    </xf>
    <xf numFmtId="0" fontId="0" fillId="0" borderId="0" xfId="0" applyNumberFormat="1" applyFill="1" applyBorder="1"/>
    <xf numFmtId="0" fontId="14" fillId="0" borderId="0" xfId="1" applyFont="1" applyFill="1" applyBorder="1" applyAlignment="1">
      <alignment horizontal="left" vertical="center"/>
    </xf>
    <xf numFmtId="0" fontId="14" fillId="0" borderId="0" xfId="1" applyFont="1" applyFill="1" applyBorder="1" applyAlignment="1">
      <alignment vertical="center" wrapText="1"/>
    </xf>
    <xf numFmtId="3" fontId="4" fillId="0" borderId="24" xfId="1" applyNumberFormat="1" applyFont="1" applyFill="1" applyBorder="1" applyAlignment="1">
      <alignment vertical="center" wrapText="1"/>
    </xf>
    <xf numFmtId="3" fontId="4" fillId="0" borderId="32" xfId="1" applyNumberFormat="1" applyFont="1" applyFill="1" applyBorder="1" applyAlignment="1">
      <alignment vertical="center" wrapText="1"/>
    </xf>
    <xf numFmtId="9" fontId="4" fillId="0" borderId="24" xfId="28" applyFont="1" applyFill="1" applyBorder="1" applyAlignment="1">
      <alignment horizontal="center" vertical="center" wrapText="1"/>
    </xf>
    <xf numFmtId="2" fontId="4" fillId="0" borderId="32" xfId="1" applyNumberFormat="1" applyFont="1" applyFill="1" applyBorder="1" applyAlignment="1">
      <alignment vertical="center" wrapText="1"/>
    </xf>
    <xf numFmtId="0" fontId="4" fillId="10" borderId="27" xfId="1" applyNumberFormat="1" applyFont="1" applyFill="1" applyBorder="1" applyAlignment="1">
      <alignment horizontal="right" vertical="center" wrapText="1"/>
    </xf>
    <xf numFmtId="0" fontId="4" fillId="0" borderId="0" xfId="1" applyFont="1" applyFill="1" applyBorder="1" applyAlignment="1">
      <alignment horizontal="right" vertical="center" wrapText="1"/>
    </xf>
    <xf numFmtId="49" fontId="4" fillId="0" borderId="32" xfId="1" applyNumberFormat="1" applyFont="1" applyFill="1" applyBorder="1" applyAlignment="1">
      <alignment horizontal="right" vertical="center" wrapText="1"/>
    </xf>
    <xf numFmtId="164" fontId="13" fillId="10" borderId="27" xfId="1" applyNumberFormat="1" applyFont="1" applyFill="1" applyBorder="1" applyAlignment="1">
      <alignment vertical="center" wrapText="1"/>
    </xf>
    <xf numFmtId="10" fontId="4" fillId="10" borderId="27" xfId="1" applyNumberFormat="1" applyFont="1" applyFill="1" applyBorder="1" applyAlignment="1">
      <alignment horizontal="right" vertical="center" wrapText="1"/>
    </xf>
    <xf numFmtId="0" fontId="6" fillId="14" borderId="34" xfId="1" applyFont="1" applyFill="1" applyBorder="1" applyAlignment="1">
      <alignment vertical="center" wrapText="1"/>
    </xf>
    <xf numFmtId="0" fontId="40" fillId="0" borderId="0" xfId="0" applyFont="1"/>
    <xf numFmtId="0" fontId="4" fillId="0" borderId="0" xfId="0" applyFont="1" applyBorder="1"/>
    <xf numFmtId="3" fontId="5" fillId="10" borderId="27" xfId="1" applyNumberFormat="1" applyFont="1" applyFill="1" applyBorder="1" applyAlignment="1">
      <alignment vertical="center" wrapText="1"/>
    </xf>
    <xf numFmtId="0" fontId="2" fillId="0" borderId="0" xfId="1" applyFont="1"/>
    <xf numFmtId="164" fontId="5" fillId="10" borderId="27" xfId="1" applyNumberFormat="1" applyFont="1" applyFill="1" applyBorder="1" applyAlignment="1">
      <alignment vertical="center" wrapText="1"/>
    </xf>
    <xf numFmtId="0" fontId="4" fillId="0" borderId="2" xfId="0" applyNumberFormat="1" applyFont="1" applyFill="1" applyBorder="1" applyAlignment="1">
      <alignment horizontal="center" vertical="center"/>
    </xf>
    <xf numFmtId="10" fontId="56" fillId="0" borderId="0" xfId="28" applyNumberFormat="1" applyFont="1"/>
    <xf numFmtId="0" fontId="56" fillId="0" borderId="0" xfId="0" applyFont="1" applyAlignment="1">
      <alignment horizontal="center"/>
    </xf>
    <xf numFmtId="9" fontId="36" fillId="13" borderId="2" xfId="0" applyNumberFormat="1" applyFont="1" applyFill="1" applyBorder="1" applyAlignment="1">
      <alignment horizontal="center" vertical="center"/>
    </xf>
    <xf numFmtId="49" fontId="41" fillId="0" borderId="2" xfId="0" applyNumberFormat="1" applyFont="1" applyBorder="1" applyAlignment="1">
      <alignment vertical="center" wrapText="1"/>
    </xf>
    <xf numFmtId="170" fontId="2" fillId="0" borderId="34" xfId="21" applyNumberFormat="1" applyFont="1" applyFill="1" applyBorder="1"/>
    <xf numFmtId="170" fontId="2" fillId="0" borderId="24" xfId="21" applyNumberFormat="1" applyFont="1" applyFill="1" applyBorder="1" applyAlignment="1">
      <alignment horizontal="center" vertical="center"/>
    </xf>
    <xf numFmtId="2" fontId="0" fillId="0" borderId="0" xfId="0" applyNumberFormat="1"/>
    <xf numFmtId="0" fontId="0" fillId="0" borderId="0" xfId="0" applyAlignment="1">
      <alignment horizontal="center"/>
    </xf>
    <xf numFmtId="164" fontId="0" fillId="0" borderId="0" xfId="0" applyNumberFormat="1"/>
    <xf numFmtId="0" fontId="51" fillId="4" borderId="0" xfId="0" applyFont="1" applyFill="1" applyAlignment="1">
      <alignment horizontal="right"/>
    </xf>
    <xf numFmtId="0" fontId="43" fillId="0" borderId="0" xfId="0" applyFont="1"/>
    <xf numFmtId="0" fontId="51" fillId="4" borderId="0" xfId="0" applyFont="1" applyFill="1" applyAlignment="1">
      <alignment horizontal="left"/>
    </xf>
    <xf numFmtId="0" fontId="108" fillId="26" borderId="2" xfId="0" applyFont="1" applyFill="1" applyBorder="1" applyAlignment="1">
      <alignment horizontal="center" vertical="center"/>
    </xf>
    <xf numFmtId="2" fontId="108" fillId="26" borderId="2" xfId="0" applyNumberFormat="1" applyFont="1" applyFill="1" applyBorder="1" applyAlignment="1">
      <alignment horizontal="center" vertical="center"/>
    </xf>
    <xf numFmtId="0" fontId="108" fillId="26" borderId="2" xfId="0" applyFont="1" applyFill="1" applyBorder="1" applyAlignment="1">
      <alignment horizontal="center" vertical="center" wrapText="1"/>
    </xf>
    <xf numFmtId="0" fontId="0" fillId="0" borderId="2" xfId="0" applyBorder="1" applyAlignment="1">
      <alignment horizontal="center"/>
    </xf>
    <xf numFmtId="0" fontId="0" fillId="0" borderId="2" xfId="0" applyBorder="1" applyAlignment="1">
      <alignment horizontal="center" vertical="center"/>
    </xf>
    <xf numFmtId="0" fontId="0" fillId="11" borderId="2" xfId="0" applyFill="1" applyBorder="1" applyAlignment="1">
      <alignment horizontal="center" vertical="center"/>
    </xf>
    <xf numFmtId="164" fontId="0" fillId="0" borderId="2" xfId="14" applyFont="1" applyBorder="1" applyAlignment="1">
      <alignment horizontal="center" vertical="center"/>
    </xf>
    <xf numFmtId="164" fontId="0" fillId="0" borderId="2" xfId="14" applyFont="1" applyBorder="1"/>
    <xf numFmtId="0" fontId="0" fillId="0" borderId="2" xfId="0" applyFill="1" applyBorder="1" applyAlignment="1">
      <alignment horizontal="center" vertical="center"/>
    </xf>
    <xf numFmtId="0" fontId="109" fillId="4" borderId="2" xfId="0" applyFont="1" applyFill="1" applyBorder="1" applyAlignment="1">
      <alignment horizontal="center"/>
    </xf>
    <xf numFmtId="0" fontId="109" fillId="4" borderId="2" xfId="0" applyFont="1" applyFill="1" applyBorder="1"/>
    <xf numFmtId="0" fontId="109" fillId="4" borderId="2" xfId="0" applyFont="1" applyFill="1" applyBorder="1" applyAlignment="1">
      <alignment horizontal="center" vertical="center"/>
    </xf>
    <xf numFmtId="164" fontId="109" fillId="4" borderId="2" xfId="14" applyFont="1" applyFill="1" applyBorder="1" applyAlignment="1">
      <alignment horizontal="center" vertical="center"/>
    </xf>
    <xf numFmtId="164" fontId="109" fillId="4" borderId="2" xfId="14" applyFont="1" applyFill="1" applyBorder="1"/>
    <xf numFmtId="0" fontId="109" fillId="0" borderId="0" xfId="0" applyFont="1"/>
    <xf numFmtId="0" fontId="109" fillId="10" borderId="2" xfId="0" applyFont="1" applyFill="1" applyBorder="1" applyAlignment="1">
      <alignment horizontal="center"/>
    </xf>
    <xf numFmtId="0" fontId="109" fillId="10" borderId="2" xfId="0" applyFont="1" applyFill="1" applyBorder="1"/>
    <xf numFmtId="0" fontId="109" fillId="10" borderId="2" xfId="0" applyFont="1" applyFill="1" applyBorder="1" applyAlignment="1">
      <alignment horizontal="center" vertical="center"/>
    </xf>
    <xf numFmtId="164" fontId="109" fillId="10" borderId="2" xfId="14" applyFont="1" applyFill="1" applyBorder="1" applyAlignment="1">
      <alignment horizontal="center" vertical="center"/>
    </xf>
    <xf numFmtId="164" fontId="109" fillId="10" borderId="2" xfId="14" applyFont="1" applyFill="1" applyBorder="1"/>
    <xf numFmtId="0" fontId="108" fillId="49" borderId="2" xfId="0" applyFont="1" applyFill="1" applyBorder="1" applyAlignment="1">
      <alignment horizontal="center"/>
    </xf>
    <xf numFmtId="0" fontId="108" fillId="49" borderId="2" xfId="0" applyFont="1" applyFill="1" applyBorder="1"/>
    <xf numFmtId="0" fontId="108" fillId="49" borderId="2" xfId="0" applyFont="1" applyFill="1" applyBorder="1" applyAlignment="1">
      <alignment horizontal="center" vertical="center"/>
    </xf>
    <xf numFmtId="0" fontId="108" fillId="49" borderId="2" xfId="0" applyFont="1" applyFill="1" applyBorder="1" applyAlignment="1">
      <alignment horizontal="right"/>
    </xf>
    <xf numFmtId="164" fontId="108" fillId="49" borderId="2" xfId="0" applyNumberFormat="1" applyFont="1" applyFill="1" applyBorder="1"/>
    <xf numFmtId="164" fontId="40" fillId="0" borderId="2" xfId="28" applyNumberFormat="1" applyFont="1" applyFill="1" applyBorder="1" applyAlignment="1">
      <alignment vertical="center"/>
    </xf>
    <xf numFmtId="2" fontId="111" fillId="50" borderId="0" xfId="29" applyNumberFormat="1" applyFont="1" applyFill="1" applyBorder="1" applyAlignment="1" applyProtection="1">
      <alignment horizontal="center" vertical="center" wrapText="1"/>
    </xf>
    <xf numFmtId="178" fontId="111" fillId="0" borderId="64" xfId="29" applyNumberFormat="1" applyFont="1" applyFill="1" applyBorder="1" applyAlignment="1" applyProtection="1">
      <alignment vertical="center" wrapText="1"/>
    </xf>
    <xf numFmtId="178" fontId="112" fillId="50" borderId="64" xfId="29" applyNumberFormat="1" applyFont="1" applyFill="1" applyBorder="1" applyAlignment="1" applyProtection="1">
      <alignment horizontal="center" vertical="center" wrapText="1"/>
    </xf>
    <xf numFmtId="178" fontId="113" fillId="0" borderId="64" xfId="29" applyNumberFormat="1" applyFont="1" applyFill="1" applyBorder="1" applyAlignment="1" applyProtection="1">
      <alignment vertical="center" wrapText="1"/>
    </xf>
    <xf numFmtId="178" fontId="113" fillId="50" borderId="64" xfId="29" applyNumberFormat="1" applyFont="1" applyFill="1" applyBorder="1" applyAlignment="1" applyProtection="1">
      <alignment horizontal="center" vertical="center" wrapText="1"/>
    </xf>
    <xf numFmtId="178" fontId="111" fillId="0" borderId="64" xfId="29" applyNumberFormat="1" applyFont="1" applyBorder="1" applyAlignment="1" applyProtection="1">
      <alignment horizontal="center" vertical="center" wrapText="1"/>
    </xf>
    <xf numFmtId="178" fontId="114" fillId="50" borderId="64" xfId="29" applyNumberFormat="1" applyFont="1" applyFill="1" applyBorder="1" applyAlignment="1" applyProtection="1">
      <alignment horizontal="center" vertical="center" wrapText="1"/>
    </xf>
    <xf numFmtId="178" fontId="114" fillId="50" borderId="64" xfId="29" applyNumberFormat="1" applyFont="1" applyFill="1" applyBorder="1" applyAlignment="1" applyProtection="1">
      <alignment horizontal="center" vertical="center"/>
    </xf>
    <xf numFmtId="178" fontId="115" fillId="50" borderId="64" xfId="29" applyNumberFormat="1" applyFont="1" applyFill="1" applyBorder="1" applyAlignment="1" applyProtection="1">
      <alignment horizontal="center" vertical="center" wrapText="1"/>
    </xf>
    <xf numFmtId="2" fontId="111" fillId="0" borderId="0" xfId="29" applyNumberFormat="1" applyFont="1" applyBorder="1" applyAlignment="1" applyProtection="1">
      <alignment horizontal="center" vertical="center" wrapText="1"/>
    </xf>
    <xf numFmtId="178" fontId="116" fillId="0" borderId="64" xfId="29" applyNumberFormat="1" applyFont="1" applyBorder="1" applyAlignment="1" applyProtection="1">
      <alignment horizontal="center" vertical="center" wrapText="1"/>
    </xf>
    <xf numFmtId="178" fontId="111" fillId="0" borderId="64" xfId="29" applyNumberFormat="1" applyFont="1" applyBorder="1" applyAlignment="1" applyProtection="1">
      <alignment vertical="center" wrapText="1"/>
    </xf>
    <xf numFmtId="178" fontId="117" fillId="0" borderId="64" xfId="29" applyNumberFormat="1" applyFont="1" applyBorder="1" applyAlignment="1" applyProtection="1">
      <alignment horizontal="center" vertical="center" wrapText="1"/>
    </xf>
    <xf numFmtId="178" fontId="117" fillId="0" borderId="64" xfId="29" applyNumberFormat="1" applyFont="1" applyBorder="1" applyAlignment="1" applyProtection="1">
      <alignment vertical="center"/>
    </xf>
    <xf numFmtId="178" fontId="118" fillId="0" borderId="64" xfId="29" applyNumberFormat="1" applyFont="1" applyBorder="1" applyAlignment="1" applyProtection="1">
      <alignment horizontal="center" vertical="center" wrapText="1"/>
    </xf>
    <xf numFmtId="178" fontId="118" fillId="0" borderId="0" xfId="29" applyNumberFormat="1" applyFont="1" applyBorder="1" applyAlignment="1" applyProtection="1">
      <alignment horizontal="center" vertical="center" wrapText="1"/>
    </xf>
    <xf numFmtId="178" fontId="119" fillId="0" borderId="0" xfId="29" applyNumberFormat="1" applyFont="1" applyBorder="1" applyAlignment="1" applyProtection="1">
      <alignment horizontal="center" vertical="center" wrapText="1"/>
    </xf>
    <xf numFmtId="178" fontId="0" fillId="0" borderId="0" xfId="29" applyNumberFormat="1" applyFont="1" applyBorder="1" applyAlignment="1" applyProtection="1">
      <alignment vertical="center" wrapText="1"/>
    </xf>
    <xf numFmtId="2" fontId="120" fillId="0" borderId="0" xfId="29" applyNumberFormat="1" applyFont="1" applyBorder="1" applyAlignment="1" applyProtection="1">
      <alignment horizontal="center" vertical="center" wrapText="1"/>
    </xf>
    <xf numFmtId="178" fontId="120" fillId="0" borderId="13" xfId="29" applyNumberFormat="1" applyFont="1" applyFill="1" applyBorder="1" applyAlignment="1" applyProtection="1">
      <alignment horizontal="right" vertical="center" wrapText="1"/>
    </xf>
    <xf numFmtId="178" fontId="121" fillId="0" borderId="13" xfId="29" applyNumberFormat="1" applyFont="1" applyBorder="1" applyAlignment="1" applyProtection="1">
      <alignment horizontal="center" vertical="center" wrapText="1"/>
    </xf>
    <xf numFmtId="178" fontId="120" fillId="0" borderId="13" xfId="29" applyNumberFormat="1" applyFont="1" applyBorder="1" applyAlignment="1" applyProtection="1">
      <alignment vertical="center" wrapText="1"/>
    </xf>
    <xf numFmtId="178" fontId="120" fillId="0" borderId="13" xfId="29" applyNumberFormat="1" applyFont="1" applyBorder="1" applyAlignment="1" applyProtection="1">
      <alignment horizontal="center" vertical="center" wrapText="1"/>
    </xf>
    <xf numFmtId="178" fontId="120" fillId="0" borderId="13" xfId="29" applyNumberFormat="1" applyFont="1" applyBorder="1" applyAlignment="1" applyProtection="1">
      <alignment vertical="center"/>
    </xf>
    <xf numFmtId="178" fontId="120" fillId="0" borderId="48" xfId="29" applyNumberFormat="1" applyFont="1" applyBorder="1" applyAlignment="1" applyProtection="1">
      <alignment horizontal="right" vertical="center" wrapText="1"/>
    </xf>
    <xf numFmtId="178" fontId="119" fillId="0" borderId="0" xfId="29" applyNumberFormat="1" applyFont="1" applyBorder="1" applyAlignment="1" applyProtection="1">
      <alignment vertical="center" wrapText="1"/>
    </xf>
    <xf numFmtId="178" fontId="120" fillId="0" borderId="0" xfId="29" applyNumberFormat="1" applyFont="1" applyBorder="1" applyAlignment="1" applyProtection="1">
      <alignment vertical="center" wrapText="1"/>
    </xf>
    <xf numFmtId="2" fontId="0" fillId="0" borderId="0" xfId="29" applyNumberFormat="1" applyFont="1" applyBorder="1" applyAlignment="1" applyProtection="1">
      <alignment horizontal="center" vertical="center" wrapText="1"/>
    </xf>
    <xf numFmtId="178" fontId="0" fillId="0" borderId="0" xfId="29" applyNumberFormat="1" applyFont="1" applyFill="1" applyBorder="1" applyAlignment="1" applyProtection="1">
      <alignment vertical="center" wrapText="1"/>
    </xf>
    <xf numFmtId="178" fontId="122" fillId="0" borderId="0" xfId="29" applyNumberFormat="1" applyFont="1" applyBorder="1" applyAlignment="1" applyProtection="1">
      <alignment horizontal="center" vertical="center" wrapText="1"/>
    </xf>
    <xf numFmtId="178" fontId="0" fillId="0" borderId="0" xfId="29" applyNumberFormat="1" applyFont="1" applyBorder="1" applyAlignment="1" applyProtection="1">
      <alignment horizontal="center" vertical="center" wrapText="1"/>
    </xf>
    <xf numFmtId="178" fontId="0" fillId="0" borderId="0" xfId="29" applyNumberFormat="1" applyFont="1" applyBorder="1" applyAlignment="1" applyProtection="1">
      <alignment vertical="center"/>
    </xf>
    <xf numFmtId="178" fontId="123" fillId="0" borderId="0" xfId="29" applyNumberFormat="1" applyFont="1" applyBorder="1" applyAlignment="1" applyProtection="1">
      <alignment horizontal="center" vertical="center" wrapText="1"/>
    </xf>
    <xf numFmtId="2" fontId="124" fillId="0" borderId="50" xfId="29" applyNumberFormat="1" applyFont="1" applyBorder="1" applyAlignment="1" applyProtection="1">
      <alignment horizontal="center" vertical="center" wrapText="1"/>
    </xf>
    <xf numFmtId="178" fontId="124" fillId="0" borderId="51" xfId="29" applyNumberFormat="1" applyFont="1" applyFill="1" applyBorder="1" applyAlignment="1" applyProtection="1">
      <alignment horizontal="center" vertical="center" wrapText="1"/>
    </xf>
    <xf numFmtId="178" fontId="124" fillId="0" borderId="51" xfId="29" applyNumberFormat="1" applyFont="1" applyBorder="1" applyAlignment="1" applyProtection="1">
      <alignment horizontal="center" vertical="center" wrapText="1"/>
    </xf>
    <xf numFmtId="178" fontId="124" fillId="0" borderId="51" xfId="29" applyNumberFormat="1" applyFont="1" applyBorder="1" applyAlignment="1" applyProtection="1">
      <alignment vertical="center" wrapText="1"/>
    </xf>
    <xf numFmtId="178" fontId="124" fillId="0" borderId="51" xfId="29" applyNumberFormat="1" applyFont="1" applyBorder="1" applyAlignment="1" applyProtection="1">
      <alignment vertical="center"/>
    </xf>
    <xf numFmtId="178" fontId="124" fillId="0" borderId="52" xfId="29" applyNumberFormat="1" applyFont="1" applyBorder="1" applyAlignment="1" applyProtection="1">
      <alignment horizontal="center" vertical="center" wrapText="1"/>
    </xf>
    <xf numFmtId="9" fontId="125" fillId="0" borderId="0" xfId="30" applyFont="1" applyBorder="1" applyAlignment="1" applyProtection="1">
      <alignment horizontal="center" vertical="center"/>
    </xf>
    <xf numFmtId="178" fontId="124" fillId="0" borderId="0" xfId="29" applyNumberFormat="1" applyFont="1" applyBorder="1" applyAlignment="1" applyProtection="1">
      <alignment vertical="center" wrapText="1"/>
    </xf>
    <xf numFmtId="1" fontId="0" fillId="51" borderId="0" xfId="29" applyNumberFormat="1" applyFont="1" applyFill="1" applyBorder="1" applyAlignment="1" applyProtection="1">
      <alignment horizontal="center" vertical="center" wrapText="1"/>
    </xf>
    <xf numFmtId="0" fontId="126" fillId="51" borderId="0" xfId="31" applyFont="1" applyFill="1" applyAlignment="1">
      <alignment vertical="center" wrapText="1"/>
    </xf>
    <xf numFmtId="0" fontId="126" fillId="52" borderId="0" xfId="31" applyFont="1" applyFill="1" applyAlignment="1">
      <alignment vertical="center" wrapText="1"/>
    </xf>
    <xf numFmtId="178" fontId="122" fillId="52" borderId="0" xfId="29" applyNumberFormat="1" applyFont="1" applyFill="1" applyBorder="1" applyAlignment="1" applyProtection="1">
      <alignment horizontal="center" vertical="center" wrapText="1"/>
    </xf>
    <xf numFmtId="0" fontId="126" fillId="53" borderId="0" xfId="31" applyFont="1" applyFill="1" applyAlignment="1">
      <alignment horizontal="center" vertical="center" wrapText="1"/>
    </xf>
    <xf numFmtId="178" fontId="0" fillId="52" borderId="0" xfId="29" applyNumberFormat="1" applyFont="1" applyFill="1" applyBorder="1" applyAlignment="1" applyProtection="1">
      <alignment horizontal="center" vertical="center" wrapText="1"/>
    </xf>
    <xf numFmtId="178" fontId="0" fillId="52" borderId="0" xfId="29" applyNumberFormat="1" applyFont="1" applyFill="1" applyBorder="1" applyAlignment="1" applyProtection="1">
      <alignment vertical="center"/>
    </xf>
    <xf numFmtId="178" fontId="0" fillId="52" borderId="0" xfId="29" applyNumberFormat="1" applyFont="1" applyFill="1" applyBorder="1" applyAlignment="1" applyProtection="1">
      <alignment vertical="center" wrapText="1"/>
    </xf>
    <xf numFmtId="1" fontId="0" fillId="54" borderId="0" xfId="29" applyNumberFormat="1" applyFont="1" applyFill="1" applyBorder="1" applyAlignment="1" applyProtection="1">
      <alignment horizontal="center" vertical="center" wrapText="1"/>
    </xf>
    <xf numFmtId="0" fontId="127" fillId="54" borderId="0" xfId="31" applyFont="1" applyFill="1" applyAlignment="1">
      <alignment vertical="center" wrapText="1"/>
    </xf>
    <xf numFmtId="0" fontId="128" fillId="53" borderId="0" xfId="31" applyFont="1" applyFill="1" applyAlignment="1">
      <alignment vertical="center" wrapText="1"/>
    </xf>
    <xf numFmtId="178" fontId="0" fillId="53" borderId="0" xfId="29" applyNumberFormat="1" applyFont="1" applyFill="1" applyBorder="1" applyAlignment="1" applyProtection="1">
      <alignment horizontal="center" vertical="center" wrapText="1"/>
    </xf>
    <xf numFmtId="0" fontId="127" fillId="53" borderId="0" xfId="31" applyFont="1" applyFill="1" applyAlignment="1">
      <alignment horizontal="center" vertical="center" wrapText="1"/>
    </xf>
    <xf numFmtId="178" fontId="0" fillId="53" borderId="0" xfId="29" applyNumberFormat="1" applyFont="1" applyFill="1" applyBorder="1" applyAlignment="1" applyProtection="1">
      <alignment vertical="center"/>
    </xf>
    <xf numFmtId="178" fontId="0" fillId="53" borderId="0" xfId="29" applyNumberFormat="1" applyFont="1" applyFill="1" applyBorder="1" applyAlignment="1" applyProtection="1">
      <alignment vertical="center" wrapText="1"/>
    </xf>
    <xf numFmtId="178" fontId="119" fillId="0" borderId="0" xfId="29" applyNumberFormat="1" applyFont="1" applyFill="1" applyBorder="1" applyAlignment="1" applyProtection="1">
      <alignment horizontal="center" vertical="center" wrapText="1"/>
    </xf>
    <xf numFmtId="176" fontId="0" fillId="0" borderId="0" xfId="29" applyNumberFormat="1" applyFont="1" applyFill="1" applyBorder="1" applyAlignment="1" applyProtection="1">
      <alignment horizontal="center" vertical="center" wrapText="1"/>
    </xf>
    <xf numFmtId="0" fontId="126" fillId="0" borderId="0" xfId="31" applyFont="1" applyFill="1" applyAlignment="1">
      <alignment horizontal="left" vertical="center" wrapText="1" indent="1"/>
    </xf>
    <xf numFmtId="178" fontId="122" fillId="0" borderId="0" xfId="29" applyNumberFormat="1" applyFont="1" applyFill="1" applyBorder="1" applyAlignment="1" applyProtection="1">
      <alignment horizontal="center" vertical="center" wrapText="1"/>
    </xf>
    <xf numFmtId="0" fontId="126" fillId="0" borderId="0" xfId="31" applyFont="1" applyFill="1" applyAlignment="1">
      <alignment horizontal="center" vertical="center" wrapText="1"/>
    </xf>
    <xf numFmtId="178" fontId="0" fillId="0" borderId="0" xfId="29" applyNumberFormat="1" applyFont="1" applyFill="1" applyBorder="1" applyAlignment="1" applyProtection="1">
      <alignment horizontal="center" vertical="center" wrapText="1"/>
    </xf>
    <xf numFmtId="178" fontId="0" fillId="0" borderId="0" xfId="29" applyNumberFormat="1" applyFont="1" applyFill="1" applyBorder="1" applyAlignment="1" applyProtection="1">
      <alignment vertical="center"/>
    </xf>
    <xf numFmtId="178" fontId="123" fillId="0" borderId="0" xfId="29" applyNumberFormat="1" applyFont="1" applyFill="1" applyBorder="1" applyAlignment="1" applyProtection="1">
      <alignment horizontal="center" vertical="center" wrapText="1"/>
    </xf>
    <xf numFmtId="176" fontId="0" fillId="0" borderId="0" xfId="29" applyNumberFormat="1" applyFont="1" applyBorder="1" applyAlignment="1" applyProtection="1">
      <alignment horizontal="center" vertical="center" wrapText="1"/>
    </xf>
    <xf numFmtId="0" fontId="126" fillId="55" borderId="0" xfId="31" applyFont="1" applyFill="1" applyAlignment="1">
      <alignment horizontal="left" vertical="center" wrapText="1" indent="1"/>
    </xf>
    <xf numFmtId="178" fontId="122" fillId="53" borderId="0" xfId="29" applyNumberFormat="1" applyFont="1" applyFill="1" applyBorder="1" applyAlignment="1" applyProtection="1">
      <alignment horizontal="center" vertical="center" wrapText="1"/>
    </xf>
    <xf numFmtId="178" fontId="0" fillId="55" borderId="0" xfId="29" applyNumberFormat="1" applyFont="1" applyFill="1" applyBorder="1" applyAlignment="1" applyProtection="1">
      <alignment horizontal="center" vertical="center" wrapText="1"/>
    </xf>
    <xf numFmtId="178" fontId="0" fillId="55" borderId="0" xfId="29" applyNumberFormat="1" applyFont="1" applyFill="1" applyBorder="1" applyAlignment="1" applyProtection="1">
      <alignment vertical="center"/>
    </xf>
    <xf numFmtId="178" fontId="0" fillId="55" borderId="0" xfId="29" applyNumberFormat="1" applyFont="1" applyFill="1" applyBorder="1" applyAlignment="1" applyProtection="1">
      <alignment vertical="center" wrapText="1"/>
    </xf>
    <xf numFmtId="2" fontId="0" fillId="0" borderId="0" xfId="29" applyNumberFormat="1" applyFont="1" applyFill="1" applyBorder="1" applyAlignment="1" applyProtection="1">
      <alignment horizontal="center" vertical="center" wrapText="1"/>
    </xf>
    <xf numFmtId="0" fontId="110" fillId="0" borderId="0" xfId="31" applyFill="1"/>
    <xf numFmtId="166" fontId="123" fillId="0" borderId="0" xfId="29" applyNumberFormat="1" applyFont="1" applyFill="1" applyBorder="1" applyAlignment="1" applyProtection="1">
      <alignment horizontal="center" vertical="center" wrapText="1"/>
    </xf>
    <xf numFmtId="0" fontId="110" fillId="0" borderId="0" xfId="31"/>
    <xf numFmtId="0" fontId="126" fillId="52" borderId="0" xfId="31" applyFont="1" applyFill="1" applyAlignment="1">
      <alignment vertical="center"/>
    </xf>
    <xf numFmtId="0" fontId="126" fillId="0" borderId="0" xfId="31" applyFont="1" applyFill="1" applyAlignment="1">
      <alignment vertical="center" wrapText="1"/>
    </xf>
    <xf numFmtId="0" fontId="126" fillId="52" borderId="0" xfId="31" applyFont="1" applyFill="1" applyAlignment="1">
      <alignment horizontal="center" vertical="center" wrapText="1"/>
    </xf>
    <xf numFmtId="0" fontId="130" fillId="53" borderId="0" xfId="31" applyFont="1" applyFill="1" applyAlignment="1">
      <alignment horizontal="center" vertical="center" wrapText="1"/>
    </xf>
    <xf numFmtId="0" fontId="126" fillId="56" borderId="0" xfId="31" applyFont="1" applyFill="1" applyAlignment="1">
      <alignment vertical="center" wrapText="1"/>
    </xf>
    <xf numFmtId="9" fontId="119" fillId="0" borderId="0" xfId="30" applyFont="1" applyBorder="1" applyAlignment="1" applyProtection="1">
      <alignment horizontal="center" vertical="center"/>
    </xf>
    <xf numFmtId="0" fontId="126" fillId="57" borderId="0" xfId="31" applyFont="1" applyFill="1" applyAlignment="1">
      <alignment vertical="center" wrapText="1"/>
    </xf>
    <xf numFmtId="178" fontId="122" fillId="57" borderId="0" xfId="29" applyNumberFormat="1" applyFont="1" applyFill="1" applyBorder="1" applyAlignment="1" applyProtection="1">
      <alignment horizontal="center" vertical="center" wrapText="1"/>
    </xf>
    <xf numFmtId="0" fontId="126" fillId="57" borderId="0" xfId="31" applyFont="1" applyFill="1" applyAlignment="1">
      <alignment horizontal="center" vertical="center" wrapText="1"/>
    </xf>
    <xf numFmtId="178" fontId="0" fillId="57" borderId="0" xfId="29" applyNumberFormat="1" applyFont="1" applyFill="1" applyBorder="1" applyAlignment="1" applyProtection="1">
      <alignment horizontal="center" vertical="center" wrapText="1"/>
    </xf>
    <xf numFmtId="0" fontId="126" fillId="57" borderId="0" xfId="31" applyFont="1" applyFill="1" applyAlignment="1">
      <alignment vertical="center"/>
    </xf>
    <xf numFmtId="0" fontId="127" fillId="0" borderId="0" xfId="31" applyFont="1" applyFill="1" applyAlignment="1">
      <alignment vertical="center" wrapText="1"/>
    </xf>
    <xf numFmtId="178" fontId="122" fillId="0" borderId="0" xfId="29" applyNumberFormat="1" applyFont="1" applyFill="1" applyBorder="1" applyAlignment="1" applyProtection="1">
      <alignment vertical="center"/>
    </xf>
    <xf numFmtId="0" fontId="127" fillId="53" borderId="0" xfId="31" applyFont="1" applyFill="1" applyAlignment="1">
      <alignment vertical="center" wrapText="1"/>
    </xf>
    <xf numFmtId="178" fontId="0" fillId="57" borderId="0" xfId="29" applyNumberFormat="1" applyFont="1" applyFill="1" applyBorder="1" applyAlignment="1" applyProtection="1">
      <alignment vertical="center"/>
    </xf>
    <xf numFmtId="2" fontId="131" fillId="58" borderId="0" xfId="29" applyNumberFormat="1" applyFont="1" applyFill="1" applyBorder="1" applyAlignment="1" applyProtection="1">
      <alignment horizontal="center" vertical="center" wrapText="1"/>
    </xf>
    <xf numFmtId="178" fontId="131" fillId="0" borderId="0" xfId="29" applyNumberFormat="1" applyFont="1" applyFill="1" applyBorder="1" applyAlignment="1" applyProtection="1">
      <alignment vertical="center" wrapText="1"/>
    </xf>
    <xf numFmtId="178" fontId="131" fillId="58" borderId="0" xfId="29" applyNumberFormat="1" applyFont="1" applyFill="1" applyBorder="1" applyAlignment="1" applyProtection="1">
      <alignment vertical="center" wrapText="1"/>
    </xf>
    <xf numFmtId="178" fontId="132" fillId="58" borderId="0" xfId="29" applyNumberFormat="1" applyFont="1" applyFill="1" applyBorder="1" applyAlignment="1" applyProtection="1">
      <alignment horizontal="center" vertical="center" wrapText="1"/>
    </xf>
    <xf numFmtId="178" fontId="131" fillId="58" borderId="0" xfId="29" applyNumberFormat="1" applyFont="1" applyFill="1" applyBorder="1" applyAlignment="1" applyProtection="1">
      <alignment horizontal="center" vertical="center" wrapText="1"/>
    </xf>
    <xf numFmtId="178" fontId="131" fillId="58" borderId="0" xfId="29" applyNumberFormat="1" applyFont="1" applyFill="1" applyBorder="1" applyAlignment="1" applyProtection="1">
      <alignment vertical="center"/>
    </xf>
    <xf numFmtId="178" fontId="131" fillId="0" borderId="0" xfId="29" applyNumberFormat="1" applyFont="1" applyBorder="1" applyAlignment="1" applyProtection="1">
      <alignment vertical="center" wrapText="1"/>
    </xf>
    <xf numFmtId="164" fontId="4" fillId="0" borderId="2" xfId="7" applyNumberFormat="1" applyFont="1" applyFill="1" applyBorder="1" applyAlignment="1">
      <alignment horizontal="left" vertical="center" wrapText="1"/>
    </xf>
    <xf numFmtId="164" fontId="40" fillId="0" borderId="2" xfId="7" applyNumberFormat="1" applyFont="1" applyFill="1" applyBorder="1" applyAlignment="1">
      <alignment vertical="center" wrapText="1"/>
    </xf>
    <xf numFmtId="164" fontId="40" fillId="0" borderId="2" xfId="7" applyNumberFormat="1" applyFont="1" applyFill="1" applyBorder="1" applyAlignment="1">
      <alignment horizontal="left" vertical="center"/>
    </xf>
    <xf numFmtId="164" fontId="42" fillId="0" borderId="3" xfId="7" applyNumberFormat="1" applyFont="1" applyFill="1" applyBorder="1" applyAlignment="1">
      <alignment vertical="top" wrapText="1"/>
    </xf>
    <xf numFmtId="164" fontId="42" fillId="0" borderId="2" xfId="7" applyNumberFormat="1" applyFont="1" applyFill="1" applyBorder="1" applyAlignment="1">
      <alignment horizontal="left" vertical="center" wrapText="1"/>
    </xf>
    <xf numFmtId="49" fontId="5" fillId="0" borderId="2" xfId="1" applyNumberFormat="1" applyFont="1" applyFill="1" applyBorder="1" applyAlignment="1">
      <alignment horizontal="left" vertical="center" wrapText="1"/>
    </xf>
    <xf numFmtId="164" fontId="0" fillId="0" borderId="0" xfId="14" applyFont="1"/>
    <xf numFmtId="178" fontId="135" fillId="0" borderId="0" xfId="29" applyNumberFormat="1" applyFont="1" applyBorder="1" applyAlignment="1" applyProtection="1">
      <alignment vertical="center" wrapText="1"/>
    </xf>
    <xf numFmtId="178" fontId="123" fillId="59" borderId="0" xfId="29" applyNumberFormat="1" applyFont="1" applyFill="1" applyBorder="1" applyAlignment="1" applyProtection="1">
      <alignment horizontal="center" vertical="center" wrapText="1"/>
    </xf>
    <xf numFmtId="1" fontId="0" fillId="0" borderId="0" xfId="29" applyNumberFormat="1" applyFont="1" applyFill="1" applyBorder="1" applyAlignment="1" applyProtection="1">
      <alignment horizontal="center" vertical="center" wrapText="1"/>
    </xf>
    <xf numFmtId="0" fontId="128" fillId="0" borderId="0" xfId="31" applyFont="1" applyFill="1" applyAlignment="1">
      <alignment horizontal="center" vertical="center" wrapText="1"/>
    </xf>
    <xf numFmtId="178" fontId="0" fillId="0" borderId="0" xfId="29" applyNumberFormat="1" applyFont="1" applyFill="1" applyBorder="1" applyAlignment="1" applyProtection="1">
      <alignment horizontal="left" vertical="center" wrapText="1" indent="2"/>
    </xf>
    <xf numFmtId="0" fontId="126" fillId="55" borderId="0" xfId="31" applyFont="1" applyFill="1" applyAlignment="1">
      <alignment horizontal="left" vertical="center" wrapText="1"/>
    </xf>
    <xf numFmtId="9" fontId="136" fillId="0" borderId="0" xfId="30" applyFont="1" applyBorder="1" applyAlignment="1" applyProtection="1">
      <alignment horizontal="center" vertical="center"/>
    </xf>
    <xf numFmtId="178" fontId="0" fillId="0" borderId="64" xfId="29" applyNumberFormat="1" applyFont="1" applyBorder="1" applyAlignment="1" applyProtection="1">
      <alignment vertical="center" wrapText="1"/>
    </xf>
    <xf numFmtId="178" fontId="123" fillId="60" borderId="0" xfId="29" applyNumberFormat="1" applyFont="1" applyFill="1" applyBorder="1" applyAlignment="1" applyProtection="1">
      <alignment horizontal="center" vertical="center" wrapText="1"/>
    </xf>
    <xf numFmtId="178" fontId="0" fillId="11" borderId="0" xfId="29" applyNumberFormat="1" applyFont="1" applyFill="1" applyBorder="1" applyAlignment="1" applyProtection="1">
      <alignment vertical="center" wrapText="1"/>
    </xf>
    <xf numFmtId="178" fontId="0" fillId="60" borderId="0" xfId="29" applyNumberFormat="1" applyFont="1" applyFill="1" applyBorder="1" applyAlignment="1" applyProtection="1">
      <alignment vertical="center" wrapText="1"/>
    </xf>
    <xf numFmtId="0" fontId="126" fillId="61" borderId="0" xfId="31" applyFont="1" applyFill="1" applyAlignment="1">
      <alignment horizontal="left" vertical="center" wrapText="1" indent="1"/>
    </xf>
    <xf numFmtId="0" fontId="126" fillId="6" borderId="0" xfId="31" applyFont="1" applyFill="1" applyAlignment="1">
      <alignment horizontal="left" vertical="center" wrapText="1" indent="1"/>
    </xf>
    <xf numFmtId="178" fontId="0" fillId="62" borderId="0" xfId="29" applyNumberFormat="1" applyFont="1" applyFill="1" applyBorder="1" applyAlignment="1" applyProtection="1">
      <alignment vertical="center" wrapText="1"/>
    </xf>
    <xf numFmtId="178" fontId="0" fillId="6" borderId="0" xfId="29" applyNumberFormat="1" applyFont="1" applyFill="1" applyBorder="1" applyAlignment="1" applyProtection="1">
      <alignment vertical="center" wrapText="1"/>
    </xf>
    <xf numFmtId="49" fontId="5" fillId="0" borderId="2" xfId="1" applyNumberFormat="1" applyFont="1" applyFill="1" applyBorder="1" applyAlignment="1">
      <alignment horizontal="right" vertical="center"/>
    </xf>
    <xf numFmtId="164" fontId="5" fillId="0" borderId="2" xfId="7" applyNumberFormat="1" applyFont="1" applyFill="1" applyBorder="1" applyAlignment="1">
      <alignment horizontal="left" vertical="center" wrapText="1"/>
    </xf>
    <xf numFmtId="0" fontId="4" fillId="0" borderId="2" xfId="1" applyNumberFormat="1" applyFont="1" applyFill="1" applyBorder="1" applyAlignment="1">
      <alignment horizontal="left" vertical="top" wrapText="1" indent="1"/>
    </xf>
    <xf numFmtId="49" fontId="4" fillId="0" borderId="2" xfId="1" applyNumberFormat="1" applyFont="1" applyFill="1" applyBorder="1" applyAlignment="1">
      <alignment horizontal="left" vertical="center" wrapText="1"/>
    </xf>
    <xf numFmtId="0" fontId="5" fillId="0" borderId="2" xfId="1" applyFont="1" applyFill="1" applyBorder="1" applyAlignment="1">
      <alignment horizontal="left" vertical="center" wrapText="1"/>
    </xf>
    <xf numFmtId="9" fontId="5" fillId="0" borderId="2" xfId="1" applyNumberFormat="1" applyFont="1" applyFill="1" applyBorder="1" applyAlignment="1">
      <alignment horizontal="right" vertical="center"/>
    </xf>
    <xf numFmtId="0" fontId="5" fillId="0" borderId="2" xfId="1" applyFont="1" applyFill="1" applyBorder="1" applyAlignment="1">
      <alignment horizontal="right" vertical="center"/>
    </xf>
    <xf numFmtId="164" fontId="37" fillId="0" borderId="2" xfId="7" applyFont="1" applyFill="1" applyBorder="1" applyAlignment="1">
      <alignment vertical="center"/>
    </xf>
    <xf numFmtId="49" fontId="4" fillId="0" borderId="2" xfId="1" applyNumberFormat="1" applyFont="1" applyFill="1" applyBorder="1" applyAlignment="1">
      <alignment horizontal="left" vertical="top" wrapText="1" indent="1"/>
    </xf>
    <xf numFmtId="49" fontId="42" fillId="0" borderId="2" xfId="1" applyNumberFormat="1" applyFont="1" applyFill="1" applyBorder="1" applyAlignment="1">
      <alignment horizontal="left" vertical="center" wrapText="1"/>
    </xf>
    <xf numFmtId="168" fontId="138" fillId="0" borderId="0" xfId="1" applyNumberFormat="1" applyFont="1" applyAlignment="1">
      <alignment horizontal="center"/>
    </xf>
    <xf numFmtId="179" fontId="138" fillId="0" borderId="0" xfId="8" applyNumberFormat="1" applyFont="1" applyAlignment="1">
      <alignment horizontal="center"/>
    </xf>
    <xf numFmtId="179" fontId="0" fillId="0" borderId="0" xfId="8" applyNumberFormat="1" applyFont="1"/>
    <xf numFmtId="168" fontId="138" fillId="0" borderId="0" xfId="1" applyNumberFormat="1" applyFont="1" applyAlignment="1">
      <alignment vertical="center"/>
    </xf>
    <xf numFmtId="168" fontId="138" fillId="0" borderId="0" xfId="1" applyNumberFormat="1" applyFont="1" applyAlignment="1"/>
    <xf numFmtId="164" fontId="138" fillId="0" borderId="0" xfId="7" applyFont="1" applyAlignment="1"/>
    <xf numFmtId="179" fontId="139" fillId="0" borderId="0" xfId="8" applyNumberFormat="1" applyFont="1" applyAlignment="1">
      <alignment horizontal="left"/>
    </xf>
    <xf numFmtId="179" fontId="138" fillId="0" borderId="0" xfId="8" applyNumberFormat="1" applyFont="1" applyAlignment="1"/>
    <xf numFmtId="168" fontId="23" fillId="0" borderId="0" xfId="1" applyNumberFormat="1" applyFont="1"/>
    <xf numFmtId="168" fontId="137" fillId="63" borderId="32" xfId="1" applyNumberFormat="1" applyFont="1" applyFill="1" applyBorder="1" applyAlignment="1">
      <alignment horizontal="center" vertical="center"/>
    </xf>
    <xf numFmtId="168" fontId="137" fillId="63" borderId="24" xfId="1" applyNumberFormat="1" applyFont="1" applyFill="1" applyBorder="1" applyAlignment="1">
      <alignment horizontal="center" vertical="center"/>
    </xf>
    <xf numFmtId="168" fontId="23" fillId="0" borderId="24" xfId="1" applyNumberFormat="1" applyFont="1" applyBorder="1"/>
    <xf numFmtId="164" fontId="23" fillId="0" borderId="24" xfId="7" applyFont="1" applyBorder="1" applyAlignment="1">
      <alignment horizontal="center"/>
    </xf>
    <xf numFmtId="9" fontId="23" fillId="0" borderId="24" xfId="28" applyFont="1" applyBorder="1" applyAlignment="1">
      <alignment horizontal="center"/>
    </xf>
    <xf numFmtId="168" fontId="24" fillId="0" borderId="24" xfId="1" applyNumberFormat="1" applyFont="1" applyBorder="1"/>
    <xf numFmtId="164" fontId="24" fillId="0" borderId="24" xfId="7" applyFont="1" applyBorder="1" applyAlignment="1">
      <alignment horizontal="center"/>
    </xf>
    <xf numFmtId="9" fontId="26" fillId="0" borderId="24" xfId="28" applyFont="1" applyFill="1" applyBorder="1" applyAlignment="1">
      <alignment horizontal="center"/>
    </xf>
    <xf numFmtId="9" fontId="23" fillId="0" borderId="24" xfId="28" applyFont="1" applyFill="1" applyBorder="1" applyAlignment="1">
      <alignment horizontal="center"/>
    </xf>
    <xf numFmtId="0" fontId="140" fillId="0" borderId="0" xfId="1" applyFont="1"/>
    <xf numFmtId="9" fontId="26" fillId="0" borderId="24" xfId="28" applyFont="1" applyFill="1" applyBorder="1" applyAlignment="1">
      <alignment horizontal="center"/>
    </xf>
    <xf numFmtId="9" fontId="40" fillId="0" borderId="2" xfId="28" applyFont="1" applyFill="1" applyBorder="1" applyAlignment="1">
      <alignment vertical="center"/>
    </xf>
    <xf numFmtId="0" fontId="37" fillId="64" borderId="2" xfId="0" applyFont="1" applyFill="1" applyBorder="1" applyAlignment="1">
      <alignment horizontal="center" vertical="center" wrapText="1"/>
    </xf>
    <xf numFmtId="0" fontId="38" fillId="64" borderId="2" xfId="0" applyFont="1" applyFill="1" applyBorder="1" applyAlignment="1">
      <alignment horizontal="center" vertical="center" wrapText="1"/>
    </xf>
    <xf numFmtId="0" fontId="39" fillId="64" borderId="2" xfId="0" applyFont="1" applyFill="1" applyBorder="1" applyAlignment="1">
      <alignment horizontal="center" vertical="center" wrapText="1"/>
    </xf>
    <xf numFmtId="164" fontId="4" fillId="0" borderId="32" xfId="14" applyFont="1" applyFill="1" applyBorder="1" applyAlignment="1">
      <alignment vertical="center" wrapText="1"/>
    </xf>
    <xf numFmtId="49" fontId="5" fillId="12" borderId="2" xfId="1" applyNumberFormat="1" applyFont="1" applyFill="1" applyBorder="1" applyAlignment="1">
      <alignment horizontal="left" vertical="center" wrapText="1"/>
    </xf>
    <xf numFmtId="0" fontId="5" fillId="12" borderId="2" xfId="1" applyFont="1" applyFill="1" applyBorder="1" applyAlignment="1">
      <alignment horizontal="left" vertical="center" wrapText="1"/>
    </xf>
    <xf numFmtId="164" fontId="37" fillId="12" borderId="2" xfId="7" applyNumberFormat="1" applyFont="1" applyFill="1" applyBorder="1" applyAlignment="1">
      <alignment vertical="center"/>
    </xf>
    <xf numFmtId="0" fontId="4" fillId="0" borderId="32" xfId="1" applyFont="1" applyFill="1" applyBorder="1" applyAlignment="1">
      <alignment horizontal="center" vertical="center" wrapText="1"/>
    </xf>
    <xf numFmtId="49" fontId="4" fillId="0" borderId="32" xfId="1" applyNumberFormat="1" applyFont="1" applyFill="1" applyBorder="1" applyAlignment="1">
      <alignment horizontal="left" vertical="center" wrapText="1"/>
    </xf>
    <xf numFmtId="164" fontId="4" fillId="0" borderId="32" xfId="1" applyNumberFormat="1" applyFont="1" applyFill="1" applyBorder="1" applyAlignment="1">
      <alignment horizontal="right" vertical="center" wrapText="1"/>
    </xf>
    <xf numFmtId="49" fontId="4" fillId="0" borderId="2" xfId="1" applyNumberFormat="1" applyFont="1" applyFill="1" applyBorder="1" applyAlignment="1">
      <alignment horizontal="center" vertical="center" wrapText="1"/>
    </xf>
    <xf numFmtId="0" fontId="4" fillId="0" borderId="32" xfId="1" applyFont="1" applyFill="1" applyBorder="1" applyAlignment="1">
      <alignment horizontal="center" vertical="center" wrapText="1"/>
    </xf>
    <xf numFmtId="0" fontId="4" fillId="0" borderId="33" xfId="1" applyFont="1" applyFill="1" applyBorder="1" applyAlignment="1">
      <alignment horizontal="center" vertical="center" wrapText="1"/>
    </xf>
    <xf numFmtId="0" fontId="4" fillId="0" borderId="32" xfId="1" applyFont="1" applyFill="1" applyBorder="1" applyAlignment="1">
      <alignment horizontal="left" vertical="center" wrapText="1"/>
    </xf>
    <xf numFmtId="9" fontId="4" fillId="0" borderId="32" xfId="1" applyNumberFormat="1" applyFont="1" applyFill="1" applyBorder="1" applyAlignment="1">
      <alignment horizontal="center" vertical="center" wrapText="1"/>
    </xf>
    <xf numFmtId="9" fontId="4" fillId="0" borderId="32" xfId="28" applyFont="1" applyFill="1" applyBorder="1" applyAlignment="1">
      <alignment horizontal="center" vertical="center" wrapText="1"/>
    </xf>
    <xf numFmtId="0" fontId="4" fillId="0" borderId="32" xfId="1" applyFont="1" applyFill="1" applyBorder="1" applyAlignment="1">
      <alignment horizontal="center" vertical="center" wrapText="1"/>
    </xf>
    <xf numFmtId="1" fontId="4" fillId="0" borderId="11" xfId="1" applyNumberFormat="1" applyFont="1" applyFill="1" applyBorder="1" applyAlignment="1">
      <alignment horizontal="center" vertical="center" wrapText="1"/>
    </xf>
    <xf numFmtId="9" fontId="4" fillId="0" borderId="24" xfId="1" applyNumberFormat="1" applyFont="1" applyFill="1" applyBorder="1" applyAlignment="1">
      <alignment horizontal="center" vertical="center" wrapText="1"/>
    </xf>
    <xf numFmtId="0" fontId="4" fillId="0" borderId="24" xfId="1" applyFont="1" applyFill="1" applyBorder="1" applyAlignment="1">
      <alignment horizontal="left" vertical="center" wrapText="1"/>
    </xf>
    <xf numFmtId="0" fontId="0" fillId="0" borderId="0" xfId="0" applyFill="1"/>
    <xf numFmtId="0" fontId="2" fillId="0" borderId="0" xfId="10" applyFont="1" applyFill="1" applyBorder="1"/>
    <xf numFmtId="164" fontId="0" fillId="0" borderId="16" xfId="0" applyNumberFormat="1" applyBorder="1"/>
    <xf numFmtId="0" fontId="0" fillId="0" borderId="15" xfId="0" applyBorder="1" applyAlignment="1">
      <alignment horizontal="center"/>
    </xf>
    <xf numFmtId="0" fontId="109" fillId="0" borderId="17" xfId="0" applyFont="1" applyBorder="1" applyAlignment="1">
      <alignment horizontal="center"/>
    </xf>
    <xf numFmtId="164" fontId="109" fillId="0" borderId="19" xfId="0" applyNumberFormat="1" applyFont="1" applyBorder="1"/>
    <xf numFmtId="164" fontId="36" fillId="26" borderId="2" xfId="14" applyFont="1" applyFill="1" applyBorder="1" applyAlignment="1">
      <alignment horizontal="right" vertical="center"/>
    </xf>
    <xf numFmtId="164" fontId="41" fillId="0" borderId="2" xfId="14" applyFont="1" applyBorder="1" applyAlignment="1">
      <alignment vertical="center"/>
    </xf>
    <xf numFmtId="0" fontId="1" fillId="0" borderId="0" xfId="3" applyBorder="1"/>
    <xf numFmtId="0" fontId="1" fillId="0" borderId="0" xfId="3"/>
    <xf numFmtId="0" fontId="15" fillId="66" borderId="0" xfId="3" applyFont="1" applyFill="1" applyBorder="1" applyAlignment="1">
      <alignment horizontal="right"/>
    </xf>
    <xf numFmtId="14" fontId="1" fillId="0" borderId="0" xfId="3" applyNumberFormat="1" applyBorder="1" applyAlignment="1">
      <alignment horizontal="left" indent="1"/>
    </xf>
    <xf numFmtId="0" fontId="108" fillId="0" borderId="0" xfId="3" applyFont="1" applyFill="1" applyBorder="1" applyAlignment="1">
      <alignment horizontal="right"/>
    </xf>
    <xf numFmtId="0" fontId="1" fillId="0" borderId="0" xfId="3" applyBorder="1" applyAlignment="1">
      <alignment horizontal="left"/>
    </xf>
    <xf numFmtId="0" fontId="15" fillId="66" borderId="0" xfId="3" applyFont="1" applyFill="1" applyBorder="1"/>
    <xf numFmtId="0" fontId="15" fillId="66" borderId="0" xfId="3" applyFont="1" applyFill="1" applyBorder="1" applyAlignment="1">
      <alignment horizontal="center"/>
    </xf>
    <xf numFmtId="0" fontId="15" fillId="67" borderId="0" xfId="3" applyFont="1" applyFill="1" applyBorder="1" applyAlignment="1">
      <alignment horizontal="right"/>
    </xf>
    <xf numFmtId="180" fontId="0" fillId="0" borderId="0" xfId="4" applyNumberFormat="1" applyFont="1" applyBorder="1"/>
    <xf numFmtId="164" fontId="0" fillId="0" borderId="0" xfId="5" applyFont="1"/>
    <xf numFmtId="164" fontId="1" fillId="0" borderId="0" xfId="3" applyNumberFormat="1"/>
    <xf numFmtId="0" fontId="55" fillId="21" borderId="5" xfId="0" applyFont="1" applyFill="1" applyBorder="1" applyAlignment="1">
      <alignment horizontal="center" vertical="center"/>
    </xf>
    <xf numFmtId="0" fontId="55" fillId="21" borderId="6" xfId="0" applyFont="1" applyFill="1" applyBorder="1" applyAlignment="1">
      <alignment horizontal="center" vertical="center"/>
    </xf>
    <xf numFmtId="0" fontId="4" fillId="0" borderId="38" xfId="1" applyFont="1" applyFill="1" applyBorder="1" applyAlignment="1">
      <alignment vertical="top" wrapText="1"/>
    </xf>
    <xf numFmtId="49" fontId="35" fillId="9" borderId="2" xfId="1" applyNumberFormat="1" applyFont="1" applyFill="1" applyBorder="1" applyAlignment="1">
      <alignment horizontal="right" vertical="center"/>
    </xf>
    <xf numFmtId="49" fontId="35" fillId="9" borderId="2" xfId="1" applyNumberFormat="1" applyFont="1" applyFill="1" applyBorder="1" applyAlignment="1">
      <alignment horizontal="left" vertical="center" wrapText="1"/>
    </xf>
    <xf numFmtId="49" fontId="36" fillId="9" borderId="2" xfId="1" applyNumberFormat="1" applyFont="1" applyFill="1" applyBorder="1" applyAlignment="1">
      <alignment horizontal="right" vertical="center"/>
    </xf>
    <xf numFmtId="49" fontId="36" fillId="9" borderId="2" xfId="1" applyNumberFormat="1" applyFont="1" applyFill="1" applyBorder="1" applyAlignment="1">
      <alignment horizontal="left" vertical="center" wrapText="1"/>
    </xf>
    <xf numFmtId="164" fontId="36" fillId="9" borderId="2" xfId="14" applyFont="1" applyFill="1" applyBorder="1" applyAlignment="1">
      <alignment horizontal="right" vertical="center"/>
    </xf>
    <xf numFmtId="9" fontId="4" fillId="0" borderId="0" xfId="28" applyFont="1"/>
    <xf numFmtId="168" fontId="0" fillId="0" borderId="0" xfId="0" applyNumberFormat="1"/>
    <xf numFmtId="0" fontId="4" fillId="0" borderId="30" xfId="10" applyFont="1" applyBorder="1" applyAlignment="1" applyProtection="1">
      <alignment vertical="center" wrapText="1"/>
    </xf>
    <xf numFmtId="14" fontId="4" fillId="0" borderId="27" xfId="10" applyNumberFormat="1" applyFont="1" applyFill="1" applyBorder="1" applyAlignment="1">
      <alignment horizontal="left" vertical="center" wrapText="1"/>
    </xf>
    <xf numFmtId="14" fontId="4" fillId="0" borderId="28" xfId="10" applyNumberFormat="1" applyFont="1" applyFill="1" applyBorder="1" applyAlignment="1">
      <alignment horizontal="left" vertical="center" wrapText="1"/>
    </xf>
    <xf numFmtId="0" fontId="4" fillId="0" borderId="11" xfId="1" applyNumberFormat="1" applyFont="1" applyFill="1" applyBorder="1" applyAlignment="1">
      <alignment horizontal="center" vertical="center" wrapText="1"/>
    </xf>
    <xf numFmtId="0" fontId="4" fillId="0" borderId="38" xfId="1" applyFont="1" applyFill="1" applyBorder="1" applyAlignment="1">
      <alignment vertical="top" wrapText="1"/>
    </xf>
    <xf numFmtId="0" fontId="4" fillId="0" borderId="32" xfId="1" applyFont="1" applyFill="1" applyBorder="1" applyAlignment="1">
      <alignment horizontal="center" vertical="center" wrapText="1"/>
    </xf>
    <xf numFmtId="0" fontId="4" fillId="0" borderId="24" xfId="1" applyFont="1" applyFill="1" applyBorder="1" applyAlignment="1">
      <alignment horizontal="center" vertical="center" wrapText="1"/>
    </xf>
    <xf numFmtId="0" fontId="13" fillId="0" borderId="2" xfId="1" applyNumberFormat="1" applyFont="1" applyFill="1" applyBorder="1" applyAlignment="1">
      <alignment horizontal="left" vertical="center" wrapText="1"/>
    </xf>
    <xf numFmtId="164" fontId="37" fillId="0" borderId="2" xfId="7" applyNumberFormat="1" applyFont="1" applyFill="1" applyBorder="1" applyAlignment="1">
      <alignment vertical="center"/>
    </xf>
    <xf numFmtId="2" fontId="5" fillId="0" borderId="2" xfId="1" applyNumberFormat="1" applyFont="1" applyFill="1" applyBorder="1" applyAlignment="1">
      <alignment horizontal="left" vertical="top" wrapText="1"/>
    </xf>
    <xf numFmtId="164" fontId="5" fillId="0" borderId="2" xfId="7" applyNumberFormat="1" applyFont="1" applyFill="1" applyBorder="1" applyAlignment="1">
      <alignment vertical="center"/>
    </xf>
    <xf numFmtId="2" fontId="5" fillId="0" borderId="2" xfId="1" applyNumberFormat="1" applyFont="1" applyFill="1" applyBorder="1" applyAlignment="1">
      <alignment horizontal="right" vertical="center" wrapText="1"/>
    </xf>
    <xf numFmtId="0" fontId="5" fillId="0" borderId="2" xfId="1" applyNumberFormat="1" applyFont="1" applyFill="1" applyBorder="1" applyAlignment="1">
      <alignment horizontal="left" vertical="top" wrapText="1"/>
    </xf>
    <xf numFmtId="164" fontId="37" fillId="0" borderId="2" xfId="7" applyFont="1" applyFill="1" applyBorder="1" applyAlignment="1">
      <alignment horizontal="right" vertical="center"/>
    </xf>
    <xf numFmtId="164" fontId="37" fillId="0" borderId="11" xfId="7" applyNumberFormat="1" applyFont="1" applyFill="1" applyBorder="1" applyAlignment="1">
      <alignment vertical="center"/>
    </xf>
    <xf numFmtId="164" fontId="144" fillId="0" borderId="2" xfId="7" applyNumberFormat="1" applyFont="1" applyFill="1" applyBorder="1" applyAlignment="1">
      <alignment horizontal="left" vertical="center" wrapText="1"/>
    </xf>
    <xf numFmtId="49" fontId="5" fillId="0" borderId="9" xfId="1" applyNumberFormat="1" applyFont="1" applyFill="1" applyBorder="1" applyAlignment="1">
      <alignment horizontal="left" vertical="center" wrapText="1" indent="2"/>
    </xf>
    <xf numFmtId="49" fontId="4" fillId="0" borderId="9" xfId="1" applyNumberFormat="1" applyFont="1" applyFill="1" applyBorder="1" applyAlignment="1">
      <alignment horizontal="left" vertical="center" wrapText="1" indent="2"/>
    </xf>
    <xf numFmtId="49" fontId="4" fillId="12" borderId="11" xfId="1" applyNumberFormat="1" applyFont="1" applyFill="1" applyBorder="1" applyAlignment="1">
      <alignment vertical="center" wrapText="1"/>
    </xf>
    <xf numFmtId="49" fontId="4" fillId="0" borderId="1" xfId="1" applyNumberFormat="1" applyFont="1" applyFill="1" applyBorder="1" applyAlignment="1">
      <alignment horizontal="left" vertical="center" wrapText="1" indent="2"/>
    </xf>
    <xf numFmtId="164" fontId="144" fillId="0" borderId="0" xfId="1" applyNumberFormat="1" applyFont="1" applyFill="1"/>
    <xf numFmtId="2" fontId="5" fillId="0" borderId="2" xfId="1" applyNumberFormat="1" applyFont="1" applyFill="1" applyBorder="1" applyAlignment="1">
      <alignment horizontal="left" vertical="center" wrapText="1"/>
    </xf>
    <xf numFmtId="0" fontId="5" fillId="0" borderId="2" xfId="1" applyNumberFormat="1" applyFont="1" applyFill="1" applyBorder="1" applyAlignment="1">
      <alignment horizontal="left" vertical="center" wrapText="1"/>
    </xf>
    <xf numFmtId="164" fontId="37" fillId="0" borderId="2" xfId="7" applyNumberFormat="1" applyFont="1" applyFill="1" applyBorder="1" applyAlignment="1">
      <alignment horizontal="left" vertical="center"/>
    </xf>
    <xf numFmtId="0" fontId="5" fillId="0" borderId="2" xfId="1" applyNumberFormat="1" applyFont="1" applyFill="1" applyBorder="1" applyAlignment="1">
      <alignment horizontal="center" vertical="center" wrapText="1"/>
    </xf>
    <xf numFmtId="0" fontId="5" fillId="0" borderId="2" xfId="1" applyNumberFormat="1" applyFont="1" applyFill="1" applyBorder="1" applyAlignment="1">
      <alignment horizontal="left" vertical="center" wrapText="1" indent="2"/>
    </xf>
    <xf numFmtId="0" fontId="4" fillId="12" borderId="2" xfId="1" applyNumberFormat="1" applyFont="1" applyFill="1" applyBorder="1" applyAlignment="1">
      <alignment horizontal="center" vertical="center" wrapText="1"/>
    </xf>
    <xf numFmtId="0" fontId="4" fillId="12" borderId="2" xfId="1" applyNumberFormat="1" applyFont="1" applyFill="1" applyBorder="1" applyAlignment="1">
      <alignment horizontal="left" vertical="center" wrapText="1" indent="2"/>
    </xf>
    <xf numFmtId="0" fontId="41" fillId="0" borderId="2" xfId="0" applyNumberFormat="1" applyFont="1" applyBorder="1" applyAlignment="1">
      <alignment horizontal="right" vertical="center"/>
    </xf>
    <xf numFmtId="0" fontId="41" fillId="0" borderId="2" xfId="0" applyNumberFormat="1" applyFont="1" applyBorder="1" applyAlignment="1">
      <alignment horizontal="left" vertical="center" wrapText="1"/>
    </xf>
    <xf numFmtId="0" fontId="36" fillId="26" borderId="2" xfId="1" applyNumberFormat="1" applyFont="1" applyFill="1" applyBorder="1" applyAlignment="1">
      <alignment horizontal="right" vertical="center"/>
    </xf>
    <xf numFmtId="0" fontId="36" fillId="26" borderId="2" xfId="1" applyNumberFormat="1" applyFont="1" applyFill="1" applyBorder="1" applyAlignment="1">
      <alignment horizontal="left" vertical="center" wrapText="1"/>
    </xf>
    <xf numFmtId="0" fontId="13" fillId="0" borderId="2" xfId="1" applyNumberFormat="1" applyFont="1" applyFill="1" applyBorder="1" applyAlignment="1">
      <alignment horizontal="right" vertical="center"/>
    </xf>
    <xf numFmtId="0" fontId="41" fillId="0" borderId="2" xfId="0" applyNumberFormat="1" applyFont="1" applyBorder="1" applyAlignment="1">
      <alignment horizontal="left" vertical="center"/>
    </xf>
    <xf numFmtId="164" fontId="13" fillId="0" borderId="2" xfId="14" applyFont="1" applyFill="1" applyBorder="1" applyAlignment="1">
      <alignment horizontal="right" vertical="center"/>
    </xf>
    <xf numFmtId="164" fontId="41" fillId="0" borderId="2" xfId="14" applyFont="1" applyFill="1" applyBorder="1" applyAlignment="1">
      <alignment vertical="center"/>
    </xf>
    <xf numFmtId="9" fontId="56" fillId="0" borderId="0" xfId="0" applyNumberFormat="1" applyFont="1" applyAlignment="1">
      <alignment horizontal="center"/>
    </xf>
    <xf numFmtId="49" fontId="55" fillId="21" borderId="4" xfId="0" applyNumberFormat="1" applyFont="1" applyFill="1" applyBorder="1" applyAlignment="1">
      <alignment horizontal="left" vertical="center"/>
    </xf>
    <xf numFmtId="0" fontId="4" fillId="0" borderId="2" xfId="0" applyNumberFormat="1" applyFont="1" applyFill="1" applyBorder="1" applyAlignment="1">
      <alignment horizontal="left" vertical="center" wrapText="1"/>
    </xf>
    <xf numFmtId="0" fontId="4" fillId="0" borderId="2" xfId="0" applyNumberFormat="1" applyFont="1" applyFill="1" applyBorder="1" applyAlignment="1">
      <alignment horizontal="center" vertical="center" wrapText="1"/>
    </xf>
    <xf numFmtId="0" fontId="40" fillId="0" borderId="2" xfId="0" applyNumberFormat="1" applyFont="1" applyFill="1" applyBorder="1" applyAlignment="1">
      <alignment horizontal="left" vertical="center" wrapText="1"/>
    </xf>
    <xf numFmtId="0" fontId="40" fillId="0" borderId="2" xfId="0" applyNumberFormat="1" applyFont="1" applyFill="1" applyBorder="1" applyAlignment="1">
      <alignment horizontal="center" vertical="center" wrapText="1"/>
    </xf>
    <xf numFmtId="0" fontId="37" fillId="43" borderId="2" xfId="0" applyNumberFormat="1" applyFont="1" applyFill="1" applyBorder="1" applyAlignment="1">
      <alignment horizontal="center" vertical="center" wrapText="1"/>
    </xf>
    <xf numFmtId="0" fontId="31" fillId="0" borderId="0" xfId="0" applyFont="1" applyFill="1" applyAlignment="1">
      <alignment horizontal="left" vertical="center"/>
    </xf>
    <xf numFmtId="0" fontId="31" fillId="0" borderId="0" xfId="0" applyFont="1" applyFill="1" applyAlignment="1">
      <alignment horizontal="left"/>
    </xf>
    <xf numFmtId="0" fontId="41" fillId="0" borderId="2" xfId="0" applyNumberFormat="1" applyFont="1" applyFill="1" applyBorder="1" applyAlignment="1">
      <alignment vertical="center" wrapText="1"/>
    </xf>
    <xf numFmtId="0" fontId="0" fillId="0" borderId="0" xfId="0" applyNumberFormat="1" applyFill="1" applyAlignment="1">
      <alignment horizontal="center" vertical="center"/>
    </xf>
    <xf numFmtId="0" fontId="0" fillId="0" borderId="0" xfId="0" applyNumberFormat="1" applyFill="1"/>
    <xf numFmtId="49" fontId="40" fillId="0" borderId="2" xfId="0" applyNumberFormat="1" applyFont="1" applyFill="1" applyBorder="1" applyAlignment="1">
      <alignment vertical="center" wrapText="1"/>
    </xf>
    <xf numFmtId="0" fontId="145" fillId="0" borderId="0" xfId="0" quotePrefix="1" applyFont="1" applyAlignment="1">
      <alignment vertical="top" wrapText="1"/>
    </xf>
    <xf numFmtId="0" fontId="8" fillId="0" borderId="2" xfId="0" applyNumberFormat="1" applyFont="1" applyFill="1" applyBorder="1" applyAlignment="1">
      <alignment horizontal="left" vertical="center" wrapText="1"/>
    </xf>
    <xf numFmtId="0" fontId="56" fillId="0" borderId="2" xfId="0" applyNumberFormat="1" applyFont="1" applyBorder="1" applyAlignment="1">
      <alignment horizontal="justify" vertical="top" wrapText="1"/>
    </xf>
    <xf numFmtId="0" fontId="141" fillId="0" borderId="2" xfId="0" applyNumberFormat="1" applyFont="1" applyBorder="1" applyAlignment="1">
      <alignment vertical="top" wrapText="1"/>
    </xf>
    <xf numFmtId="0" fontId="141" fillId="44" borderId="2" xfId="0" applyNumberFormat="1" applyFont="1" applyFill="1" applyBorder="1" applyAlignment="1">
      <alignment vertical="center" wrapText="1"/>
    </xf>
    <xf numFmtId="0" fontId="0" fillId="0" borderId="4" xfId="0" applyBorder="1"/>
    <xf numFmtId="0" fontId="0" fillId="0" borderId="5" xfId="0" applyBorder="1"/>
    <xf numFmtId="0" fontId="0" fillId="0" borderId="6" xfId="0" applyBorder="1"/>
    <xf numFmtId="49" fontId="4" fillId="0" borderId="2" xfId="1" applyNumberFormat="1" applyFont="1" applyFill="1" applyBorder="1" applyAlignment="1">
      <alignment vertical="center" wrapText="1"/>
    </xf>
    <xf numFmtId="0" fontId="35" fillId="27" borderId="2" xfId="1" applyNumberFormat="1" applyFont="1" applyFill="1" applyBorder="1" applyAlignment="1">
      <alignment horizontal="center" vertical="center" wrapText="1"/>
    </xf>
    <xf numFmtId="49" fontId="4" fillId="12" borderId="2" xfId="1" applyNumberFormat="1" applyFont="1" applyFill="1" applyBorder="1" applyAlignment="1">
      <alignment horizontal="center" vertical="center" wrapText="1"/>
    </xf>
    <xf numFmtId="164" fontId="4" fillId="0" borderId="0" xfId="14" applyFont="1"/>
    <xf numFmtId="0" fontId="30" fillId="14" borderId="24" xfId="1" applyFont="1" applyFill="1" applyBorder="1" applyAlignment="1">
      <alignment horizontal="center" vertical="top" wrapText="1"/>
    </xf>
    <xf numFmtId="0" fontId="4" fillId="0" borderId="27" xfId="10" applyFont="1" applyBorder="1" applyAlignment="1">
      <alignment horizontal="center" vertical="center"/>
    </xf>
    <xf numFmtId="0" fontId="4" fillId="0" borderId="28" xfId="10" applyFont="1" applyBorder="1" applyAlignment="1">
      <alignment horizontal="center" vertical="center"/>
    </xf>
    <xf numFmtId="164" fontId="56" fillId="0" borderId="0" xfId="0" applyNumberFormat="1" applyFont="1"/>
    <xf numFmtId="49" fontId="35" fillId="69" borderId="2" xfId="1" applyNumberFormat="1" applyFont="1" applyFill="1" applyBorder="1" applyAlignment="1">
      <alignment vertical="center" wrapText="1"/>
    </xf>
    <xf numFmtId="49" fontId="35" fillId="69" borderId="2" xfId="1" applyNumberFormat="1" applyFont="1" applyFill="1" applyBorder="1" applyAlignment="1">
      <alignment horizontal="left" vertical="center" wrapText="1"/>
    </xf>
    <xf numFmtId="49" fontId="35" fillId="69" borderId="2" xfId="1" applyNumberFormat="1" applyFont="1" applyFill="1" applyBorder="1" applyAlignment="1">
      <alignment horizontal="right" vertical="center"/>
    </xf>
    <xf numFmtId="49" fontId="5" fillId="68" borderId="2" xfId="1" applyNumberFormat="1" applyFont="1" applyFill="1" applyBorder="1" applyAlignment="1">
      <alignment horizontal="right" vertical="center"/>
    </xf>
    <xf numFmtId="49" fontId="5" fillId="68" borderId="2" xfId="1" applyNumberFormat="1" applyFont="1" applyFill="1" applyBorder="1" applyAlignment="1">
      <alignment horizontal="left" vertical="center" wrapText="1"/>
    </xf>
    <xf numFmtId="0" fontId="5" fillId="68" borderId="2" xfId="1" applyNumberFormat="1" applyFont="1" applyFill="1" applyBorder="1" applyAlignment="1">
      <alignment horizontal="left" vertical="center" wrapText="1"/>
    </xf>
    <xf numFmtId="1" fontId="5" fillId="68" borderId="2" xfId="1" applyNumberFormat="1" applyFont="1" applyFill="1" applyBorder="1" applyAlignment="1">
      <alignment horizontal="center" vertical="center" wrapText="1"/>
    </xf>
    <xf numFmtId="49" fontId="5" fillId="68" borderId="2" xfId="1" applyNumberFormat="1" applyFont="1" applyFill="1" applyBorder="1" applyAlignment="1">
      <alignment horizontal="right" vertical="center" wrapText="1"/>
    </xf>
    <xf numFmtId="164" fontId="5" fillId="68" borderId="2" xfId="7" applyNumberFormat="1" applyFont="1" applyFill="1" applyBorder="1" applyAlignment="1">
      <alignment horizontal="left" vertical="center" wrapText="1"/>
    </xf>
    <xf numFmtId="49" fontId="35" fillId="0" borderId="9" xfId="1" applyNumberFormat="1" applyFont="1" applyFill="1" applyBorder="1" applyAlignment="1">
      <alignment horizontal="left" vertical="center" wrapText="1"/>
    </xf>
    <xf numFmtId="0" fontId="37" fillId="0" borderId="0" xfId="1" applyFont="1" applyFill="1" applyAlignment="1">
      <alignment vertical="center"/>
    </xf>
    <xf numFmtId="164" fontId="35" fillId="69" borderId="2" xfId="14" applyFont="1" applyFill="1" applyBorder="1" applyAlignment="1">
      <alignment horizontal="right" vertical="center" wrapText="1"/>
    </xf>
    <xf numFmtId="2" fontId="4" fillId="0" borderId="2" xfId="1" applyNumberFormat="1" applyFont="1" applyFill="1" applyBorder="1" applyAlignment="1">
      <alignment horizontal="right" vertical="center" wrapText="1"/>
    </xf>
    <xf numFmtId="0" fontId="37" fillId="64" borderId="2" xfId="0" applyFont="1" applyFill="1" applyBorder="1" applyAlignment="1">
      <alignment horizontal="center" vertical="center" wrapText="1"/>
    </xf>
    <xf numFmtId="0" fontId="4" fillId="0" borderId="19" xfId="1" applyFont="1" applyFill="1" applyBorder="1" applyAlignment="1">
      <alignment horizontal="center" vertical="center" wrapText="1"/>
    </xf>
    <xf numFmtId="49" fontId="36" fillId="69" borderId="2" xfId="1" applyNumberFormat="1" applyFont="1" applyFill="1" applyBorder="1" applyAlignment="1">
      <alignment horizontal="left" vertical="center" wrapText="1"/>
    </xf>
    <xf numFmtId="164" fontId="36" fillId="69" borderId="2" xfId="14" applyFont="1" applyFill="1" applyBorder="1" applyAlignment="1">
      <alignment horizontal="right" vertical="center"/>
    </xf>
    <xf numFmtId="181" fontId="36" fillId="26" borderId="2" xfId="28" applyNumberFormat="1" applyFont="1" applyFill="1" applyBorder="1" applyAlignment="1">
      <alignment horizontal="center" vertical="center"/>
    </xf>
    <xf numFmtId="181" fontId="36" fillId="69" borderId="2" xfId="28" applyNumberFormat="1" applyFont="1" applyFill="1" applyBorder="1" applyAlignment="1">
      <alignment horizontal="center" vertical="center"/>
    </xf>
    <xf numFmtId="181" fontId="36" fillId="9" borderId="2" xfId="28" applyNumberFormat="1" applyFont="1" applyFill="1" applyBorder="1" applyAlignment="1">
      <alignment horizontal="center" vertical="center"/>
    </xf>
    <xf numFmtId="164" fontId="4" fillId="0" borderId="2" xfId="14" applyFont="1" applyFill="1" applyBorder="1" applyAlignment="1">
      <alignment horizontal="left" vertical="center" wrapText="1"/>
    </xf>
    <xf numFmtId="2" fontId="2" fillId="0" borderId="0" xfId="1" applyNumberFormat="1"/>
    <xf numFmtId="49" fontId="5" fillId="0" borderId="2" xfId="1" applyNumberFormat="1" applyFont="1" applyFill="1" applyBorder="1" applyAlignment="1">
      <alignment horizontal="center" vertical="center" wrapText="1"/>
    </xf>
    <xf numFmtId="0" fontId="4" fillId="12" borderId="11" xfId="1" applyNumberFormat="1" applyFont="1" applyFill="1" applyBorder="1" applyAlignment="1">
      <alignment horizontal="center" vertical="center" wrapText="1"/>
    </xf>
    <xf numFmtId="49" fontId="49" fillId="13" borderId="2" xfId="1" applyNumberFormat="1" applyFont="1" applyFill="1" applyBorder="1" applyAlignment="1">
      <alignment vertical="center" wrapText="1"/>
    </xf>
    <xf numFmtId="49" fontId="49" fillId="26" borderId="2" xfId="1" applyNumberFormat="1" applyFont="1" applyFill="1" applyBorder="1" applyAlignment="1">
      <alignment horizontal="left" vertical="center" wrapText="1" indent="1"/>
    </xf>
    <xf numFmtId="49" fontId="49" fillId="26" borderId="2" xfId="1" applyNumberFormat="1" applyFont="1" applyFill="1" applyBorder="1" applyAlignment="1">
      <alignment vertical="center" wrapText="1"/>
    </xf>
    <xf numFmtId="49" fontId="49" fillId="26" borderId="2" xfId="1" applyNumberFormat="1" applyFont="1" applyFill="1" applyBorder="1" applyAlignment="1">
      <alignment vertical="top" wrapText="1"/>
    </xf>
    <xf numFmtId="49" fontId="49" fillId="9" borderId="2" xfId="1" applyNumberFormat="1" applyFont="1" applyFill="1" applyBorder="1" applyAlignment="1">
      <alignment vertical="center" wrapText="1"/>
    </xf>
    <xf numFmtId="49" fontId="4" fillId="68" borderId="2" xfId="1" applyNumberFormat="1" applyFont="1" applyFill="1" applyBorder="1" applyAlignment="1">
      <alignment horizontal="left" vertical="center" wrapText="1"/>
    </xf>
    <xf numFmtId="49" fontId="49" fillId="69" borderId="2" xfId="1" applyNumberFormat="1" applyFont="1" applyFill="1" applyBorder="1" applyAlignment="1">
      <alignment vertical="center" wrapText="1"/>
    </xf>
    <xf numFmtId="0" fontId="4" fillId="0" borderId="2" xfId="1" applyFont="1" applyFill="1" applyBorder="1" applyAlignment="1">
      <alignment horizontal="center" vertical="center" wrapText="1"/>
    </xf>
    <xf numFmtId="49" fontId="4" fillId="0" borderId="2" xfId="1" applyNumberFormat="1" applyFont="1" applyFill="1" applyBorder="1" applyAlignment="1">
      <alignment horizontal="center" vertical="top" wrapText="1"/>
    </xf>
    <xf numFmtId="49" fontId="49" fillId="69" borderId="2" xfId="1" applyNumberFormat="1" applyFont="1" applyFill="1" applyBorder="1" applyAlignment="1">
      <alignment horizontal="left" vertical="center" wrapText="1"/>
    </xf>
    <xf numFmtId="0" fontId="4" fillId="0" borderId="3" xfId="1" applyNumberFormat="1" applyFont="1" applyFill="1" applyBorder="1" applyAlignment="1">
      <alignment horizontal="center" vertical="center" wrapText="1"/>
    </xf>
    <xf numFmtId="0" fontId="5" fillId="0" borderId="0" xfId="1" applyFont="1" applyAlignment="1">
      <alignment horizontal="left" vertical="center"/>
    </xf>
    <xf numFmtId="2" fontId="4" fillId="0" borderId="0" xfId="1" applyNumberFormat="1" applyFont="1" applyAlignment="1">
      <alignment horizontal="left" vertical="center" indent="1"/>
    </xf>
    <xf numFmtId="0" fontId="4" fillId="0" borderId="0" xfId="1" applyFont="1" applyFill="1" applyBorder="1" applyAlignment="1">
      <alignment horizontal="left" vertical="center" indent="1"/>
    </xf>
    <xf numFmtId="0" fontId="4" fillId="0" borderId="0" xfId="1" applyFont="1" applyAlignment="1">
      <alignment vertical="top" wrapText="1"/>
    </xf>
    <xf numFmtId="49" fontId="4" fillId="68" borderId="2" xfId="1" applyNumberFormat="1" applyFont="1" applyFill="1" applyBorder="1" applyAlignment="1">
      <alignment vertical="center" wrapText="1"/>
    </xf>
    <xf numFmtId="49" fontId="4" fillId="68" borderId="2" xfId="1" applyNumberFormat="1" applyFont="1" applyFill="1" applyBorder="1" applyAlignment="1">
      <alignment vertical="top" wrapText="1"/>
    </xf>
    <xf numFmtId="49" fontId="4" fillId="0" borderId="9" xfId="1" applyNumberFormat="1" applyFont="1" applyFill="1" applyBorder="1" applyAlignment="1">
      <alignment horizontal="left" vertical="center" wrapText="1"/>
    </xf>
    <xf numFmtId="0" fontId="4" fillId="12" borderId="2" xfId="1" applyFont="1" applyFill="1" applyBorder="1" applyAlignment="1">
      <alignment horizontal="center" vertical="center" wrapText="1"/>
    </xf>
    <xf numFmtId="49" fontId="4" fillId="0" borderId="1" xfId="1" applyNumberFormat="1" applyFont="1" applyFill="1" applyBorder="1" applyAlignment="1">
      <alignment horizontal="left" vertical="center" wrapText="1"/>
    </xf>
    <xf numFmtId="0" fontId="4" fillId="0" borderId="11" xfId="1" applyFont="1" applyFill="1" applyBorder="1" applyAlignment="1">
      <alignment horizontal="center" vertical="center" wrapText="1"/>
    </xf>
    <xf numFmtId="49" fontId="4" fillId="0" borderId="11" xfId="1" applyNumberFormat="1" applyFont="1" applyFill="1" applyBorder="1" applyAlignment="1">
      <alignment horizontal="center" vertical="top" wrapText="1"/>
    </xf>
    <xf numFmtId="49" fontId="4" fillId="12" borderId="2" xfId="1" applyNumberFormat="1" applyFont="1" applyFill="1" applyBorder="1" applyAlignment="1">
      <alignment horizontal="center" vertical="top" wrapText="1"/>
    </xf>
    <xf numFmtId="49" fontId="4" fillId="0" borderId="2" xfId="1" applyNumberFormat="1" applyFont="1" applyFill="1" applyBorder="1" applyAlignment="1">
      <alignment horizontal="left" vertical="center" wrapText="1" indent="2"/>
    </xf>
    <xf numFmtId="49" fontId="4" fillId="12" borderId="2" xfId="1" applyNumberFormat="1" applyFont="1" applyFill="1" applyBorder="1" applyAlignment="1">
      <alignment horizontal="left" vertical="center" wrapText="1" indent="2"/>
    </xf>
    <xf numFmtId="9" fontId="4" fillId="0" borderId="2" xfId="1" applyNumberFormat="1" applyFont="1" applyFill="1" applyBorder="1" applyAlignment="1">
      <alignment horizontal="center" vertical="center" wrapText="1"/>
    </xf>
    <xf numFmtId="0" fontId="5" fillId="0" borderId="2" xfId="1" applyFont="1" applyFill="1" applyBorder="1" applyAlignment="1">
      <alignment horizontal="right" vertical="center" wrapText="1"/>
    </xf>
    <xf numFmtId="0" fontId="40" fillId="0" borderId="3" xfId="1" applyFont="1" applyFill="1" applyBorder="1" applyAlignment="1">
      <alignment horizontal="center" vertical="top" wrapText="1"/>
    </xf>
    <xf numFmtId="9" fontId="4" fillId="12" borderId="2" xfId="28" applyFont="1" applyFill="1" applyBorder="1" applyAlignment="1">
      <alignment horizontal="left" vertical="center" wrapText="1" indent="2"/>
    </xf>
    <xf numFmtId="164" fontId="5" fillId="12" borderId="2" xfId="7" applyFont="1" applyFill="1" applyBorder="1" applyAlignment="1">
      <alignment horizontal="center" vertical="center" wrapText="1"/>
    </xf>
    <xf numFmtId="49" fontId="5" fillId="12" borderId="2" xfId="1" applyNumberFormat="1" applyFont="1" applyFill="1" applyBorder="1" applyAlignment="1">
      <alignment horizontal="center" vertical="center" wrapText="1"/>
    </xf>
    <xf numFmtId="164" fontId="4" fillId="12" borderId="2" xfId="7" applyFont="1" applyFill="1" applyBorder="1" applyAlignment="1">
      <alignment horizontal="center" vertical="center" wrapText="1"/>
    </xf>
    <xf numFmtId="164" fontId="4" fillId="12" borderId="2" xfId="1" applyNumberFormat="1" applyFont="1" applyFill="1" applyBorder="1" applyAlignment="1">
      <alignment horizontal="center" vertical="center" wrapText="1"/>
    </xf>
    <xf numFmtId="49" fontId="4" fillId="0" borderId="3" xfId="1" applyNumberFormat="1" applyFont="1" applyFill="1" applyBorder="1" applyAlignment="1">
      <alignment horizontal="center" vertical="top" wrapText="1"/>
    </xf>
    <xf numFmtId="49" fontId="42" fillId="0" borderId="3" xfId="1" applyNumberFormat="1" applyFont="1" applyFill="1" applyBorder="1" applyAlignment="1">
      <alignment horizontal="center" vertical="top" wrapText="1"/>
    </xf>
    <xf numFmtId="164" fontId="4" fillId="12" borderId="2" xfId="14" applyFont="1" applyFill="1" applyBorder="1" applyAlignment="1">
      <alignment horizontal="center" vertical="center" wrapText="1"/>
    </xf>
    <xf numFmtId="49" fontId="4" fillId="0" borderId="11" xfId="1" applyNumberFormat="1" applyFont="1" applyFill="1" applyBorder="1" applyAlignment="1">
      <alignment vertical="center" wrapText="1"/>
    </xf>
    <xf numFmtId="164" fontId="4" fillId="0" borderId="2" xfId="7" applyFont="1" applyFill="1" applyBorder="1" applyAlignment="1">
      <alignment horizontal="center" vertical="center" wrapText="1"/>
    </xf>
    <xf numFmtId="49" fontId="4" fillId="0" borderId="2" xfId="1" applyNumberFormat="1" applyFont="1" applyFill="1" applyBorder="1" applyAlignment="1">
      <alignment vertical="top" wrapText="1"/>
    </xf>
    <xf numFmtId="164" fontId="4" fillId="0" borderId="2" xfId="14" applyFont="1" applyFill="1" applyBorder="1" applyAlignment="1">
      <alignment vertical="center" wrapText="1"/>
    </xf>
    <xf numFmtId="164" fontId="4" fillId="0" borderId="2" xfId="7" applyFont="1" applyFill="1" applyBorder="1" applyAlignment="1">
      <alignment vertical="center" wrapText="1"/>
    </xf>
    <xf numFmtId="0" fontId="4" fillId="0" borderId="2" xfId="1" applyNumberFormat="1" applyFont="1" applyFill="1" applyBorder="1" applyAlignment="1">
      <alignment horizontal="center" vertical="top" wrapText="1"/>
    </xf>
    <xf numFmtId="49" fontId="49" fillId="27" borderId="2" xfId="1" applyNumberFormat="1" applyFont="1" applyFill="1" applyBorder="1" applyAlignment="1">
      <alignment horizontal="center" vertical="center" wrapText="1"/>
    </xf>
    <xf numFmtId="49" fontId="49" fillId="27" borderId="2" xfId="1" applyNumberFormat="1" applyFont="1" applyFill="1" applyBorder="1" applyAlignment="1">
      <alignment vertical="center" wrapText="1"/>
    </xf>
    <xf numFmtId="9" fontId="4" fillId="0" borderId="2" xfId="28" applyFont="1" applyFill="1" applyBorder="1" applyAlignment="1">
      <alignment horizontal="left" vertical="center" wrapText="1" indent="2"/>
    </xf>
    <xf numFmtId="49" fontId="40" fillId="0" borderId="2" xfId="1" applyNumberFormat="1" applyFont="1" applyFill="1" applyBorder="1" applyAlignment="1">
      <alignment horizontal="center" vertical="top" wrapText="1"/>
    </xf>
    <xf numFmtId="0" fontId="40" fillId="0" borderId="11" xfId="1" applyNumberFormat="1" applyFont="1" applyFill="1" applyBorder="1" applyAlignment="1">
      <alignment horizontal="center" vertical="center" wrapText="1"/>
    </xf>
    <xf numFmtId="49" fontId="40" fillId="0" borderId="2" xfId="1" applyNumberFormat="1" applyFont="1" applyFill="1" applyBorder="1" applyAlignment="1">
      <alignment vertical="center" wrapText="1"/>
    </xf>
    <xf numFmtId="49" fontId="4" fillId="0" borderId="2" xfId="1" quotePrefix="1" applyNumberFormat="1" applyFont="1" applyFill="1" applyBorder="1" applyAlignment="1">
      <alignment vertical="center" wrapText="1"/>
    </xf>
    <xf numFmtId="0" fontId="4" fillId="12" borderId="2" xfId="1" quotePrefix="1" applyNumberFormat="1" applyFont="1" applyFill="1" applyBorder="1" applyAlignment="1">
      <alignment horizontal="left" vertical="center" wrapText="1" indent="2"/>
    </xf>
    <xf numFmtId="49" fontId="4" fillId="0" borderId="2" xfId="1" quotePrefix="1" applyNumberFormat="1" applyFont="1" applyFill="1" applyBorder="1" applyAlignment="1">
      <alignment horizontal="center" vertical="top" wrapText="1"/>
    </xf>
    <xf numFmtId="0" fontId="143" fillId="0" borderId="0" xfId="1" applyFont="1" applyAlignment="1">
      <alignment horizontal="right" vertical="center"/>
    </xf>
    <xf numFmtId="164" fontId="4" fillId="0" borderId="0" xfId="14" applyFont="1" applyAlignment="1">
      <alignment vertical="center"/>
    </xf>
    <xf numFmtId="0" fontId="0" fillId="0" borderId="24" xfId="0" applyBorder="1" applyAlignment="1">
      <alignment vertical="center"/>
    </xf>
    <xf numFmtId="0" fontId="4" fillId="0" borderId="32" xfId="1" applyFont="1" applyFill="1" applyBorder="1" applyAlignment="1">
      <alignment horizontal="center" vertical="center" wrapText="1"/>
    </xf>
    <xf numFmtId="0" fontId="4" fillId="0" borderId="24" xfId="1" applyFont="1" applyFill="1" applyBorder="1" applyAlignment="1">
      <alignment horizontal="center" vertical="center" wrapText="1"/>
    </xf>
    <xf numFmtId="0" fontId="2" fillId="0" borderId="0" xfId="1" applyFill="1"/>
    <xf numFmtId="0" fontId="4" fillId="0" borderId="33" xfId="1" applyFont="1" applyFill="1" applyBorder="1" applyAlignment="1">
      <alignment vertical="center" wrapText="1"/>
    </xf>
    <xf numFmtId="164" fontId="4" fillId="0" borderId="2" xfId="1" applyNumberFormat="1" applyFont="1" applyFill="1" applyBorder="1" applyAlignment="1">
      <alignment horizontal="center" vertical="center" wrapText="1"/>
    </xf>
    <xf numFmtId="164" fontId="5" fillId="0" borderId="2" xfId="7" applyFont="1" applyFill="1" applyBorder="1" applyAlignment="1">
      <alignment horizontal="center" vertical="center" wrapText="1"/>
    </xf>
    <xf numFmtId="164" fontId="5" fillId="0" borderId="2" xfId="1" applyNumberFormat="1" applyFont="1" applyFill="1" applyBorder="1" applyAlignment="1">
      <alignment horizontal="center" vertical="center" wrapText="1"/>
    </xf>
    <xf numFmtId="0" fontId="31" fillId="0" borderId="24" xfId="1" applyFont="1" applyFill="1" applyBorder="1" applyAlignment="1">
      <alignment vertical="center" wrapText="1"/>
    </xf>
    <xf numFmtId="0" fontId="31" fillId="0" borderId="32" xfId="1" applyFont="1" applyFill="1" applyBorder="1" applyAlignment="1">
      <alignment vertical="center" wrapText="1"/>
    </xf>
    <xf numFmtId="0" fontId="31" fillId="0" borderId="24" xfId="1" applyFont="1" applyFill="1" applyBorder="1" applyAlignment="1">
      <alignment horizontal="left" vertical="center" wrapText="1"/>
    </xf>
    <xf numFmtId="0" fontId="4" fillId="0" borderId="0" xfId="1" applyFont="1" applyFill="1" applyAlignment="1">
      <alignment horizontal="center" vertical="center"/>
    </xf>
    <xf numFmtId="0" fontId="14" fillId="0" borderId="0" xfId="1" applyFont="1" applyBorder="1" applyAlignment="1">
      <alignment vertical="center"/>
    </xf>
    <xf numFmtId="0" fontId="14" fillId="0" borderId="0" xfId="1" applyFont="1" applyBorder="1" applyAlignment="1">
      <alignment horizontal="left" vertical="center"/>
    </xf>
    <xf numFmtId="0" fontId="4" fillId="0" borderId="0" xfId="1" applyFont="1" applyBorder="1" applyAlignment="1">
      <alignment horizontal="left" vertical="center"/>
    </xf>
    <xf numFmtId="2" fontId="4" fillId="0" borderId="0" xfId="1" applyNumberFormat="1" applyFont="1" applyBorder="1" applyAlignment="1">
      <alignment horizontal="left" vertical="center"/>
    </xf>
    <xf numFmtId="0" fontId="4" fillId="0" borderId="0" xfId="1" applyFont="1" applyBorder="1" applyAlignment="1">
      <alignment horizontal="right" vertical="center"/>
    </xf>
    <xf numFmtId="0" fontId="4" fillId="0" borderId="0" xfId="1" applyFont="1" applyFill="1" applyBorder="1" applyAlignment="1">
      <alignment horizontal="left" vertical="center"/>
    </xf>
    <xf numFmtId="182" fontId="4" fillId="0" borderId="0" xfId="17" applyNumberFormat="1" applyFont="1" applyBorder="1" applyAlignment="1">
      <alignment vertical="center"/>
    </xf>
    <xf numFmtId="0" fontId="4" fillId="0" borderId="0" xfId="1" applyFont="1" applyBorder="1" applyAlignment="1">
      <alignment vertical="center"/>
    </xf>
    <xf numFmtId="182" fontId="5" fillId="0" borderId="0" xfId="17" applyNumberFormat="1" applyFont="1" applyBorder="1" applyAlignment="1">
      <alignment vertical="center"/>
    </xf>
    <xf numFmtId="0" fontId="5" fillId="0" borderId="0" xfId="1" applyFont="1" applyBorder="1" applyAlignment="1">
      <alignment vertical="center"/>
    </xf>
    <xf numFmtId="182" fontId="4" fillId="12" borderId="0" xfId="17" applyNumberFormat="1" applyFont="1" applyFill="1" applyBorder="1" applyAlignment="1">
      <alignment vertical="center"/>
    </xf>
    <xf numFmtId="0" fontId="4" fillId="12" borderId="0" xfId="1" applyFont="1" applyFill="1" applyBorder="1" applyAlignment="1">
      <alignment vertical="center"/>
    </xf>
    <xf numFmtId="0" fontId="13" fillId="0" borderId="2" xfId="1" applyNumberFormat="1" applyFont="1" applyFill="1" applyBorder="1" applyAlignment="1">
      <alignment horizontal="right" vertical="center" wrapText="1"/>
    </xf>
    <xf numFmtId="0" fontId="13" fillId="0" borderId="2" xfId="1" applyNumberFormat="1" applyFont="1" applyFill="1" applyBorder="1" applyAlignment="1">
      <alignment horizontal="left" vertical="center" wrapText="1"/>
    </xf>
    <xf numFmtId="164" fontId="32" fillId="67" borderId="2" xfId="14" applyFont="1" applyFill="1" applyBorder="1" applyAlignment="1">
      <alignment horizontal="center" vertical="center" wrapText="1"/>
    </xf>
    <xf numFmtId="164" fontId="13" fillId="15" borderId="2" xfId="14" applyFont="1" applyFill="1" applyBorder="1" applyAlignment="1">
      <alignment horizontal="center" vertical="center" wrapText="1"/>
    </xf>
    <xf numFmtId="164" fontId="13" fillId="12" borderId="2" xfId="14" applyFont="1" applyFill="1" applyBorder="1" applyAlignment="1">
      <alignment horizontal="center" vertical="center" wrapText="1"/>
    </xf>
    <xf numFmtId="49" fontId="36" fillId="26" borderId="2" xfId="1" applyNumberFormat="1" applyFont="1" applyFill="1" applyBorder="1" applyAlignment="1">
      <alignment horizontal="right" vertical="center" wrapText="1"/>
    </xf>
    <xf numFmtId="0" fontId="36" fillId="26" borderId="2" xfId="1" applyNumberFormat="1" applyFont="1" applyFill="1" applyBorder="1" applyAlignment="1">
      <alignment vertical="center" wrapText="1"/>
    </xf>
    <xf numFmtId="164" fontId="13" fillId="15" borderId="11" xfId="14" applyFont="1" applyFill="1" applyBorder="1" applyAlignment="1">
      <alignment horizontal="center" vertical="center" wrapText="1"/>
    </xf>
    <xf numFmtId="164" fontId="13" fillId="12" borderId="95" xfId="14" applyFont="1" applyFill="1" applyBorder="1" applyAlignment="1">
      <alignment horizontal="center" vertical="center" wrapText="1"/>
    </xf>
    <xf numFmtId="0" fontId="36" fillId="26" borderId="2" xfId="1" applyNumberFormat="1" applyFont="1" applyFill="1" applyBorder="1" applyAlignment="1">
      <alignment horizontal="right" vertical="center" wrapText="1"/>
    </xf>
    <xf numFmtId="0" fontId="35" fillId="26" borderId="2" xfId="1" applyNumberFormat="1" applyFont="1" applyFill="1" applyBorder="1" applyAlignment="1">
      <alignment horizontal="right" vertical="center" wrapText="1"/>
    </xf>
    <xf numFmtId="0" fontId="32" fillId="67" borderId="2" xfId="1" applyNumberFormat="1" applyFont="1" applyFill="1" applyBorder="1" applyAlignment="1">
      <alignment vertical="center" wrapText="1"/>
    </xf>
    <xf numFmtId="0" fontId="32" fillId="67" borderId="2" xfId="1" applyNumberFormat="1" applyFont="1" applyFill="1" applyBorder="1" applyAlignment="1">
      <alignment horizontal="center" vertical="center" wrapText="1"/>
    </xf>
    <xf numFmtId="0" fontId="13" fillId="15" borderId="2" xfId="32" applyNumberFormat="1" applyFont="1" applyFill="1" applyBorder="1" applyAlignment="1">
      <alignment horizontal="left" vertical="center" wrapText="1"/>
    </xf>
    <xf numFmtId="0" fontId="13" fillId="15" borderId="2" xfId="32" applyNumberFormat="1" applyFont="1" applyFill="1" applyBorder="1" applyAlignment="1">
      <alignment horizontal="center" vertical="center" wrapText="1"/>
    </xf>
    <xf numFmtId="0" fontId="13" fillId="12" borderId="2" xfId="32" applyNumberFormat="1" applyFont="1" applyFill="1" applyBorder="1" applyAlignment="1">
      <alignment horizontal="left" vertical="center" wrapText="1"/>
    </xf>
    <xf numFmtId="0" fontId="13" fillId="12" borderId="2" xfId="32" applyNumberFormat="1" applyFont="1" applyFill="1" applyBorder="1" applyAlignment="1">
      <alignment horizontal="center" vertical="center" wrapText="1"/>
    </xf>
    <xf numFmtId="0" fontId="149" fillId="0" borderId="0" xfId="1" applyNumberFormat="1" applyFont="1"/>
    <xf numFmtId="0" fontId="2" fillId="0" borderId="0" xfId="1" applyNumberFormat="1"/>
    <xf numFmtId="0" fontId="13" fillId="15" borderId="2" xfId="14" applyNumberFormat="1" applyFont="1" applyFill="1" applyBorder="1" applyAlignment="1">
      <alignment horizontal="center" vertical="center" wrapText="1"/>
    </xf>
    <xf numFmtId="0" fontId="13" fillId="12" borderId="2" xfId="14" applyNumberFormat="1" applyFont="1" applyFill="1" applyBorder="1" applyAlignment="1">
      <alignment horizontal="center" vertical="center" wrapText="1"/>
    </xf>
    <xf numFmtId="0" fontId="36" fillId="26" borderId="2" xfId="14" applyNumberFormat="1" applyFont="1" applyFill="1" applyBorder="1" applyAlignment="1">
      <alignment vertical="center" wrapText="1"/>
    </xf>
    <xf numFmtId="0" fontId="36" fillId="26" borderId="2" xfId="14" applyNumberFormat="1" applyFont="1" applyFill="1" applyBorder="1" applyAlignment="1">
      <alignment horizontal="right" vertical="center" wrapText="1"/>
    </xf>
    <xf numFmtId="0" fontId="13" fillId="15" borderId="11" xfId="14" applyNumberFormat="1" applyFont="1" applyFill="1" applyBorder="1" applyAlignment="1">
      <alignment horizontal="center" vertical="center" wrapText="1"/>
    </xf>
    <xf numFmtId="0" fontId="13" fillId="12" borderId="96" xfId="14" applyNumberFormat="1" applyFont="1" applyFill="1" applyBorder="1" applyAlignment="1">
      <alignment horizontal="center" vertical="center" wrapText="1"/>
    </xf>
    <xf numFmtId="0" fontId="13" fillId="12" borderId="95" xfId="14" applyNumberFormat="1" applyFont="1" applyFill="1" applyBorder="1" applyAlignment="1">
      <alignment horizontal="center" vertical="center" wrapText="1"/>
    </xf>
    <xf numFmtId="0" fontId="36" fillId="37" borderId="2" xfId="1" applyNumberFormat="1" applyFont="1" applyFill="1" applyBorder="1" applyAlignment="1">
      <alignment horizontal="right" vertical="center" wrapText="1"/>
    </xf>
    <xf numFmtId="0" fontId="36" fillId="37" borderId="2" xfId="1" applyNumberFormat="1" applyFont="1" applyFill="1" applyBorder="1" applyAlignment="1">
      <alignment vertical="center" wrapText="1"/>
    </xf>
    <xf numFmtId="0" fontId="35" fillId="37" borderId="2" xfId="1" applyNumberFormat="1" applyFont="1" applyFill="1" applyBorder="1" applyAlignment="1">
      <alignment horizontal="right" vertical="center" wrapText="1"/>
    </xf>
    <xf numFmtId="49" fontId="36" fillId="26" borderId="2" xfId="1" applyNumberFormat="1" applyFont="1" applyFill="1" applyBorder="1" applyAlignment="1">
      <alignment vertical="center"/>
    </xf>
    <xf numFmtId="49" fontId="36" fillId="37" borderId="2" xfId="1" applyNumberFormat="1" applyFont="1" applyFill="1" applyBorder="1" applyAlignment="1">
      <alignment horizontal="right" vertical="center" wrapText="1"/>
    </xf>
    <xf numFmtId="49" fontId="36" fillId="37" borderId="2" xfId="1" applyNumberFormat="1" applyFont="1" applyFill="1" applyBorder="1" applyAlignment="1">
      <alignment vertical="center"/>
    </xf>
    <xf numFmtId="0" fontId="4" fillId="0" borderId="2" xfId="1" applyNumberFormat="1" applyFont="1" applyFill="1" applyBorder="1" applyAlignment="1">
      <alignment horizontal="left" vertical="center" wrapText="1"/>
    </xf>
    <xf numFmtId="49" fontId="36" fillId="33" borderId="2" xfId="1" applyNumberFormat="1" applyFont="1" applyFill="1" applyBorder="1" applyAlignment="1">
      <alignment horizontal="right" vertical="center" wrapText="1"/>
    </xf>
    <xf numFmtId="49" fontId="36" fillId="33" borderId="2" xfId="1" applyNumberFormat="1" applyFont="1" applyFill="1" applyBorder="1" applyAlignment="1">
      <alignment vertical="center"/>
    </xf>
    <xf numFmtId="0" fontId="36" fillId="33" borderId="2" xfId="1" applyNumberFormat="1" applyFont="1" applyFill="1" applyBorder="1" applyAlignment="1">
      <alignment vertical="center" wrapText="1"/>
    </xf>
    <xf numFmtId="0" fontId="36" fillId="33" borderId="2" xfId="1" applyNumberFormat="1" applyFont="1" applyFill="1" applyBorder="1" applyAlignment="1">
      <alignment horizontal="right" vertical="center" wrapText="1"/>
    </xf>
    <xf numFmtId="0" fontId="35" fillId="33" borderId="2" xfId="1" applyNumberFormat="1" applyFont="1" applyFill="1" applyBorder="1" applyAlignment="1">
      <alignment horizontal="right" vertical="center" wrapText="1"/>
    </xf>
    <xf numFmtId="0" fontId="5" fillId="0" borderId="0" xfId="17" applyNumberFormat="1" applyFont="1" applyBorder="1" applyAlignment="1">
      <alignment vertical="center"/>
    </xf>
    <xf numFmtId="0" fontId="5" fillId="0" borderId="0" xfId="1" applyNumberFormat="1" applyFont="1" applyBorder="1" applyAlignment="1">
      <alignment vertical="center"/>
    </xf>
    <xf numFmtId="0" fontId="32" fillId="67" borderId="94" xfId="14" applyNumberFormat="1" applyFont="1" applyFill="1" applyBorder="1" applyAlignment="1">
      <alignment horizontal="left" vertical="center" wrapText="1"/>
    </xf>
    <xf numFmtId="0" fontId="13" fillId="15" borderId="11" xfId="14" applyNumberFormat="1" applyFont="1" applyFill="1" applyBorder="1" applyAlignment="1">
      <alignment horizontal="left" vertical="center" wrapText="1"/>
    </xf>
    <xf numFmtId="0" fontId="13" fillId="12" borderId="96" xfId="14" applyNumberFormat="1" applyFont="1" applyFill="1" applyBorder="1" applyAlignment="1">
      <alignment horizontal="left" vertical="center" wrapText="1"/>
    </xf>
    <xf numFmtId="164" fontId="36" fillId="33" borderId="2" xfId="14" applyFont="1" applyFill="1" applyBorder="1" applyAlignment="1">
      <alignment horizontal="right" vertical="center" wrapText="1"/>
    </xf>
    <xf numFmtId="0" fontId="4" fillId="0" borderId="33" xfId="1" applyFont="1" applyFill="1" applyBorder="1" applyAlignment="1">
      <alignment horizontal="center" vertical="center" wrapText="1"/>
    </xf>
    <xf numFmtId="0" fontId="4" fillId="0" borderId="23" xfId="1" applyFont="1" applyFill="1" applyBorder="1" applyAlignment="1">
      <alignment horizontal="left" vertical="center" wrapText="1"/>
    </xf>
    <xf numFmtId="0" fontId="40" fillId="0" borderId="0" xfId="0" applyFont="1" applyAlignment="1">
      <alignment vertical="center"/>
    </xf>
    <xf numFmtId="0" fontId="37" fillId="0" borderId="0" xfId="0" applyFont="1" applyAlignment="1">
      <alignment vertical="center"/>
    </xf>
    <xf numFmtId="4" fontId="40" fillId="0" borderId="0" xfId="0" applyNumberFormat="1" applyFont="1" applyAlignment="1">
      <alignment vertical="center"/>
    </xf>
    <xf numFmtId="10" fontId="40" fillId="0" borderId="0" xfId="0" applyNumberFormat="1" applyFont="1" applyAlignment="1">
      <alignment vertical="center"/>
    </xf>
    <xf numFmtId="183" fontId="4" fillId="0" borderId="0" xfId="1" applyNumberFormat="1" applyFont="1"/>
    <xf numFmtId="0" fontId="151" fillId="0" borderId="24" xfId="0" applyFont="1" applyBorder="1" applyAlignment="1">
      <alignment horizontal="justify" vertical="center" wrapText="1"/>
    </xf>
    <xf numFmtId="0" fontId="152" fillId="0" borderId="24" xfId="0" applyFont="1" applyBorder="1" applyAlignment="1">
      <alignment vertical="center" wrapText="1"/>
    </xf>
    <xf numFmtId="0" fontId="151" fillId="0" borderId="24" xfId="0" applyFont="1" applyBorder="1" applyAlignment="1">
      <alignment vertical="center" wrapText="1"/>
    </xf>
    <xf numFmtId="0" fontId="152" fillId="43" borderId="24" xfId="0" applyFont="1" applyFill="1" applyBorder="1" applyAlignment="1">
      <alignment horizontal="center" vertical="center" wrapText="1"/>
    </xf>
    <xf numFmtId="49" fontId="4" fillId="0" borderId="2" xfId="0" applyNumberFormat="1" applyFont="1" applyFill="1" applyBorder="1" applyAlignment="1">
      <alignment vertical="center" wrapText="1"/>
    </xf>
    <xf numFmtId="164" fontId="32" fillId="67" borderId="94" xfId="14" applyNumberFormat="1" applyFont="1" applyFill="1" applyBorder="1" applyAlignment="1">
      <alignment horizontal="center" vertical="center" wrapText="1"/>
    </xf>
    <xf numFmtId="0" fontId="4" fillId="0" borderId="2" xfId="0" applyNumberFormat="1" applyFont="1" applyFill="1" applyBorder="1" applyAlignment="1">
      <alignment horizontal="left" vertical="top" wrapText="1"/>
    </xf>
    <xf numFmtId="0" fontId="11" fillId="0" borderId="2" xfId="0" applyNumberFormat="1" applyFont="1" applyBorder="1" applyAlignment="1">
      <alignment horizontal="justify" vertical="top" wrapText="1"/>
    </xf>
    <xf numFmtId="164" fontId="56" fillId="0" borderId="24" xfId="0" applyNumberFormat="1" applyFont="1" applyBorder="1"/>
    <xf numFmtId="164" fontId="153" fillId="4" borderId="24" xfId="0" applyNumberFormat="1" applyFont="1" applyFill="1" applyBorder="1"/>
    <xf numFmtId="49" fontId="5" fillId="0" borderId="2" xfId="1" applyNumberFormat="1" applyFont="1" applyFill="1" applyBorder="1" applyAlignment="1">
      <alignment horizontal="center" vertical="center" wrapText="1"/>
    </xf>
    <xf numFmtId="49" fontId="35" fillId="9" borderId="2" xfId="1" applyNumberFormat="1" applyFont="1" applyFill="1" applyBorder="1" applyAlignment="1">
      <alignment horizontal="center" vertical="center" wrapText="1"/>
    </xf>
    <xf numFmtId="49" fontId="5" fillId="68" borderId="2" xfId="1" applyNumberFormat="1" applyFont="1" applyFill="1" applyBorder="1" applyAlignment="1">
      <alignment horizontal="center" vertical="center" wrapText="1"/>
    </xf>
    <xf numFmtId="2" fontId="4" fillId="12" borderId="2" xfId="1" applyNumberFormat="1" applyFont="1" applyFill="1" applyBorder="1" applyAlignment="1">
      <alignment horizontal="center" vertical="center" wrapText="1"/>
    </xf>
    <xf numFmtId="2" fontId="4" fillId="0" borderId="2" xfId="1" applyNumberFormat="1" applyFont="1" applyFill="1" applyBorder="1" applyAlignment="1">
      <alignment horizontal="center" vertical="center" wrapText="1"/>
    </xf>
    <xf numFmtId="2" fontId="5" fillId="0" borderId="2" xfId="1" applyNumberFormat="1" applyFont="1" applyFill="1" applyBorder="1" applyAlignment="1">
      <alignment horizontal="center" vertical="center" wrapText="1"/>
    </xf>
    <xf numFmtId="49" fontId="35" fillId="69" borderId="2" xfId="1" applyNumberFormat="1" applyFont="1" applyFill="1" applyBorder="1" applyAlignment="1">
      <alignment horizontal="center" vertical="center" wrapText="1"/>
    </xf>
    <xf numFmtId="49" fontId="35" fillId="26" borderId="2" xfId="1" applyNumberFormat="1" applyFont="1" applyFill="1" applyBorder="1" applyAlignment="1">
      <alignment horizontal="center" vertical="center" wrapText="1"/>
    </xf>
    <xf numFmtId="49" fontId="35" fillId="27" borderId="2" xfId="1" applyNumberFormat="1" applyFont="1" applyFill="1" applyBorder="1" applyAlignment="1">
      <alignment horizontal="center" vertical="center" wrapText="1"/>
    </xf>
    <xf numFmtId="49" fontId="4" fillId="0" borderId="2" xfId="1" quotePrefix="1" applyNumberFormat="1" applyFont="1" applyFill="1" applyBorder="1" applyAlignment="1">
      <alignment horizontal="center" vertical="center" wrapText="1"/>
    </xf>
    <xf numFmtId="0" fontId="4" fillId="0" borderId="0" xfId="1" applyFont="1" applyFill="1" applyAlignment="1">
      <alignment horizontal="left" vertical="top" indent="1"/>
    </xf>
    <xf numFmtId="49" fontId="35" fillId="0" borderId="2" xfId="1" applyNumberFormat="1" applyFont="1" applyFill="1" applyBorder="1" applyAlignment="1">
      <alignment horizontal="left" vertical="center" wrapText="1"/>
    </xf>
    <xf numFmtId="49" fontId="35" fillId="0" borderId="2" xfId="1" applyNumberFormat="1" applyFont="1" applyFill="1" applyBorder="1" applyAlignment="1">
      <alignment horizontal="left" vertical="top" wrapText="1"/>
    </xf>
    <xf numFmtId="0" fontId="4" fillId="0" borderId="2" xfId="1" applyFont="1" applyFill="1" applyBorder="1" applyAlignment="1">
      <alignment horizontal="right" vertical="center" wrapText="1"/>
    </xf>
    <xf numFmtId="2" fontId="4" fillId="0" borderId="3" xfId="1" applyNumberFormat="1" applyFont="1" applyFill="1" applyBorder="1" applyAlignment="1">
      <alignment horizontal="center" vertical="center" wrapText="1"/>
    </xf>
    <xf numFmtId="14" fontId="4" fillId="0" borderId="32" xfId="1" applyNumberFormat="1" applyFont="1" applyFill="1" applyBorder="1" applyAlignment="1">
      <alignment horizontal="center" vertical="center" wrapText="1"/>
    </xf>
    <xf numFmtId="0" fontId="4" fillId="0" borderId="24" xfId="1" applyFont="1" applyFill="1" applyBorder="1" applyAlignment="1">
      <alignment horizontal="center" vertical="center" wrapText="1"/>
    </xf>
    <xf numFmtId="0" fontId="4" fillId="0" borderId="24" xfId="1" applyFont="1" applyFill="1" applyBorder="1" applyAlignment="1">
      <alignment horizontal="left" vertical="center" wrapText="1"/>
    </xf>
    <xf numFmtId="0" fontId="4" fillId="0" borderId="32" xfId="1" applyFont="1" applyFill="1" applyBorder="1" applyAlignment="1">
      <alignment horizontal="center" vertical="center" wrapText="1"/>
    </xf>
    <xf numFmtId="9" fontId="4" fillId="0" borderId="32" xfId="28" applyFont="1" applyFill="1" applyBorder="1" applyAlignment="1">
      <alignment horizontal="center" vertical="center" wrapText="1"/>
    </xf>
    <xf numFmtId="9" fontId="4" fillId="0" borderId="33" xfId="28" applyFont="1" applyFill="1" applyBorder="1" applyAlignment="1">
      <alignment horizontal="center" vertical="center" wrapText="1"/>
    </xf>
    <xf numFmtId="0" fontId="31" fillId="0" borderId="32" xfId="1" applyFont="1" applyFill="1" applyBorder="1" applyAlignment="1">
      <alignment horizontal="left" vertical="center" wrapText="1"/>
    </xf>
    <xf numFmtId="0" fontId="4" fillId="0" borderId="33" xfId="1" applyFont="1" applyFill="1" applyBorder="1" applyAlignment="1">
      <alignment horizontal="left" vertical="center" wrapText="1"/>
    </xf>
    <xf numFmtId="0" fontId="4" fillId="0" borderId="38" xfId="1" applyFont="1" applyFill="1" applyBorder="1" applyAlignment="1">
      <alignment horizontal="center" vertical="center" wrapText="1"/>
    </xf>
    <xf numFmtId="9" fontId="4" fillId="0" borderId="32" xfId="1" applyNumberFormat="1" applyFont="1" applyFill="1" applyBorder="1" applyAlignment="1">
      <alignment horizontal="center" vertical="center" wrapText="1"/>
    </xf>
    <xf numFmtId="9" fontId="4" fillId="0" borderId="24" xfId="28" applyFont="1" applyFill="1" applyBorder="1" applyAlignment="1">
      <alignment horizontal="center" vertical="center" wrapText="1"/>
    </xf>
    <xf numFmtId="49" fontId="5" fillId="0" borderId="2" xfId="1" applyNumberFormat="1" applyFont="1" applyFill="1" applyBorder="1" applyAlignment="1">
      <alignment horizontal="center" vertical="center" wrapText="1"/>
    </xf>
    <xf numFmtId="0" fontId="4" fillId="12" borderId="11" xfId="1" applyNumberFormat="1" applyFont="1" applyFill="1" applyBorder="1" applyAlignment="1">
      <alignment horizontal="center" vertical="center" wrapText="1"/>
    </xf>
    <xf numFmtId="49" fontId="4" fillId="0" borderId="2" xfId="1" quotePrefix="1" applyNumberFormat="1" applyFont="1" applyFill="1" applyBorder="1" applyAlignment="1">
      <alignment horizontal="left" vertical="center" wrapText="1"/>
    </xf>
    <xf numFmtId="14" fontId="4" fillId="0" borderId="24" xfId="1" applyNumberFormat="1" applyFont="1" applyFill="1" applyBorder="1" applyAlignment="1">
      <alignment horizontal="center" vertical="center" wrapText="1"/>
    </xf>
    <xf numFmtId="0" fontId="13" fillId="0" borderId="25" xfId="1" applyFont="1" applyFill="1" applyBorder="1" applyAlignment="1">
      <alignment vertical="top" wrapText="1"/>
    </xf>
    <xf numFmtId="0" fontId="40" fillId="0" borderId="0" xfId="0" applyFont="1" applyFill="1"/>
    <xf numFmtId="0" fontId="4" fillId="0" borderId="0" xfId="0" applyFont="1" applyFill="1" applyBorder="1"/>
    <xf numFmtId="3" fontId="4" fillId="0" borderId="38" xfId="1" applyNumberFormat="1" applyFont="1" applyFill="1" applyBorder="1" applyAlignment="1">
      <alignment vertical="center" wrapText="1"/>
    </xf>
    <xf numFmtId="0" fontId="4" fillId="0" borderId="12" xfId="1" applyFont="1" applyFill="1" applyBorder="1" applyAlignment="1">
      <alignment horizontal="center" vertical="center" wrapText="1"/>
    </xf>
    <xf numFmtId="0" fontId="31" fillId="0" borderId="0" xfId="0" applyFont="1" applyFill="1"/>
    <xf numFmtId="0" fontId="31" fillId="0" borderId="0" xfId="0" applyFont="1" applyFill="1" applyBorder="1"/>
    <xf numFmtId="164" fontId="4" fillId="0" borderId="24" xfId="1" applyNumberFormat="1" applyFont="1" applyFill="1" applyBorder="1" applyAlignment="1">
      <alignment horizontal="right" vertical="center" wrapText="1"/>
    </xf>
    <xf numFmtId="0" fontId="0" fillId="0" borderId="24" xfId="0" applyFill="1" applyBorder="1" applyAlignment="1">
      <alignment vertical="center"/>
    </xf>
    <xf numFmtId="2" fontId="4" fillId="33" borderId="3" xfId="1" applyNumberFormat="1" applyFont="1" applyFill="1" applyBorder="1" applyAlignment="1">
      <alignment horizontal="center" vertical="center" wrapText="1"/>
    </xf>
    <xf numFmtId="0" fontId="78" fillId="0" borderId="5" xfId="1" applyFont="1" applyFill="1" applyBorder="1" applyAlignment="1">
      <alignment horizontal="center" vertical="center"/>
    </xf>
    <xf numFmtId="0" fontId="155" fillId="0" borderId="0" xfId="1" applyFont="1" applyFill="1" applyBorder="1" applyAlignment="1">
      <alignment horizontal="center" vertical="center"/>
    </xf>
    <xf numFmtId="0" fontId="156" fillId="0" borderId="0" xfId="1" applyFont="1" applyFill="1"/>
    <xf numFmtId="0" fontId="156" fillId="0" borderId="0" xfId="1" applyFont="1"/>
    <xf numFmtId="2" fontId="4" fillId="73" borderId="3" xfId="1" applyNumberFormat="1" applyFont="1" applyFill="1" applyBorder="1" applyAlignment="1">
      <alignment horizontal="center" vertical="center" wrapText="1"/>
    </xf>
    <xf numFmtId="2" fontId="4" fillId="72" borderId="3" xfId="1" applyNumberFormat="1" applyFont="1" applyFill="1" applyBorder="1" applyAlignment="1">
      <alignment horizontal="center" vertical="center" wrapText="1"/>
    </xf>
    <xf numFmtId="2" fontId="49" fillId="19" borderId="3" xfId="1" applyNumberFormat="1" applyFont="1" applyFill="1" applyBorder="1" applyAlignment="1">
      <alignment horizontal="center" vertical="center" wrapText="1"/>
    </xf>
    <xf numFmtId="2" fontId="4" fillId="11" borderId="2" xfId="1" applyNumberFormat="1" applyFont="1" applyFill="1" applyBorder="1" applyAlignment="1">
      <alignment horizontal="center" vertical="center" wrapText="1"/>
    </xf>
    <xf numFmtId="49" fontId="49" fillId="13" borderId="2" xfId="1" applyNumberFormat="1" applyFont="1" applyFill="1" applyBorder="1" applyAlignment="1">
      <alignment horizontal="left" vertical="center" wrapText="1"/>
    </xf>
    <xf numFmtId="49" fontId="35" fillId="13" borderId="2" xfId="1" applyNumberFormat="1" applyFont="1" applyFill="1" applyBorder="1" applyAlignment="1">
      <alignment horizontal="right" vertical="center" wrapText="1"/>
    </xf>
    <xf numFmtId="49" fontId="49" fillId="26" borderId="2" xfId="1" applyNumberFormat="1" applyFont="1" applyFill="1" applyBorder="1" applyAlignment="1">
      <alignment horizontal="left" vertical="center" wrapText="1"/>
    </xf>
    <xf numFmtId="49" fontId="35" fillId="26" borderId="2" xfId="1" applyNumberFormat="1" applyFont="1" applyFill="1" applyBorder="1" applyAlignment="1">
      <alignment horizontal="right" vertical="center" wrapText="1"/>
    </xf>
    <xf numFmtId="164" fontId="35" fillId="26" borderId="2" xfId="7" applyNumberFormat="1" applyFont="1" applyFill="1" applyBorder="1" applyAlignment="1">
      <alignment horizontal="left" vertical="center" wrapText="1"/>
    </xf>
    <xf numFmtId="49" fontId="49" fillId="9" borderId="2" xfId="1" applyNumberFormat="1" applyFont="1" applyFill="1" applyBorder="1" applyAlignment="1">
      <alignment horizontal="left" vertical="center" wrapText="1"/>
    </xf>
    <xf numFmtId="49" fontId="35" fillId="9" borderId="2" xfId="1" applyNumberFormat="1" applyFont="1" applyFill="1" applyBorder="1" applyAlignment="1">
      <alignment horizontal="right" vertical="center" wrapText="1"/>
    </xf>
    <xf numFmtId="164" fontId="35" fillId="9" borderId="2" xfId="7" applyNumberFormat="1" applyFont="1" applyFill="1" applyBorder="1" applyAlignment="1">
      <alignment horizontal="left" vertical="center" wrapText="1"/>
    </xf>
    <xf numFmtId="2" fontId="49" fillId="75" borderId="3" xfId="1" applyNumberFormat="1" applyFont="1" applyFill="1" applyBorder="1" applyAlignment="1">
      <alignment horizontal="center" vertical="center" wrapText="1"/>
    </xf>
    <xf numFmtId="49" fontId="144" fillId="12" borderId="2" xfId="1" applyNumberFormat="1" applyFont="1" applyFill="1" applyBorder="1" applyAlignment="1">
      <alignment horizontal="left" vertical="center" wrapText="1"/>
    </xf>
    <xf numFmtId="41" fontId="5" fillId="0" borderId="2" xfId="16" applyFont="1" applyFill="1" applyBorder="1" applyAlignment="1">
      <alignment horizontal="right" vertical="center"/>
    </xf>
    <xf numFmtId="164" fontId="37" fillId="0" borderId="3" xfId="7" applyNumberFormat="1" applyFont="1" applyFill="1" applyBorder="1" applyAlignment="1">
      <alignment horizontal="center" vertical="center" wrapText="1"/>
    </xf>
    <xf numFmtId="164" fontId="35" fillId="69" borderId="2" xfId="14" applyFont="1" applyFill="1" applyBorder="1" applyAlignment="1">
      <alignment horizontal="left" vertical="center" wrapText="1"/>
    </xf>
    <xf numFmtId="0" fontId="37" fillId="0" borderId="0" xfId="1" applyFont="1" applyFill="1" applyAlignment="1">
      <alignment horizontal="left" vertical="center"/>
    </xf>
    <xf numFmtId="0" fontId="5" fillId="0" borderId="0" xfId="1" applyFont="1" applyFill="1" applyAlignment="1">
      <alignment horizontal="left" vertical="center"/>
    </xf>
    <xf numFmtId="49" fontId="4" fillId="12" borderId="11" xfId="1" applyNumberFormat="1" applyFont="1" applyFill="1" applyBorder="1" applyAlignment="1">
      <alignment horizontal="left" vertical="center" wrapText="1"/>
    </xf>
    <xf numFmtId="0" fontId="4" fillId="12" borderId="11" xfId="1" applyNumberFormat="1" applyFont="1" applyFill="1" applyBorder="1" applyAlignment="1">
      <alignment horizontal="left" vertical="center" wrapText="1"/>
    </xf>
    <xf numFmtId="0" fontId="4" fillId="12" borderId="2" xfId="1" applyFont="1" applyFill="1" applyBorder="1" applyAlignment="1">
      <alignment horizontal="left" vertical="center"/>
    </xf>
    <xf numFmtId="164" fontId="40" fillId="0" borderId="2" xfId="7" applyFont="1" applyFill="1" applyBorder="1" applyAlignment="1">
      <alignment horizontal="left" vertical="center"/>
    </xf>
    <xf numFmtId="164" fontId="40" fillId="12" borderId="2" xfId="7" applyNumberFormat="1" applyFont="1" applyFill="1" applyBorder="1" applyAlignment="1">
      <alignment horizontal="left" vertical="center"/>
    </xf>
    <xf numFmtId="164" fontId="40" fillId="0" borderId="2" xfId="14" applyFont="1" applyFill="1" applyBorder="1" applyAlignment="1">
      <alignment horizontal="left" vertical="center"/>
    </xf>
    <xf numFmtId="0" fontId="4" fillId="0" borderId="0" xfId="1" applyFont="1" applyFill="1" applyAlignment="1">
      <alignment horizontal="left"/>
    </xf>
    <xf numFmtId="0" fontId="4" fillId="12" borderId="0" xfId="1" applyFont="1" applyFill="1" applyAlignment="1">
      <alignment horizontal="left"/>
    </xf>
    <xf numFmtId="0" fontId="5" fillId="12" borderId="2" xfId="1" applyNumberFormat="1" applyFont="1" applyFill="1" applyBorder="1" applyAlignment="1">
      <alignment horizontal="left" vertical="center" wrapText="1"/>
    </xf>
    <xf numFmtId="49" fontId="143" fillId="12" borderId="2" xfId="1" applyNumberFormat="1" applyFont="1" applyFill="1" applyBorder="1" applyAlignment="1">
      <alignment horizontal="left" vertical="center" wrapText="1"/>
    </xf>
    <xf numFmtId="49" fontId="143" fillId="12" borderId="11" xfId="1" applyNumberFormat="1" applyFont="1" applyFill="1" applyBorder="1" applyAlignment="1">
      <alignment horizontal="left" vertical="center" wrapText="1"/>
    </xf>
    <xf numFmtId="0" fontId="5" fillId="12" borderId="2" xfId="1" applyFont="1" applyFill="1" applyBorder="1" applyAlignment="1">
      <alignment horizontal="left" vertical="center"/>
    </xf>
    <xf numFmtId="164" fontId="37" fillId="0" borderId="2" xfId="7" applyFont="1" applyFill="1" applyBorder="1" applyAlignment="1">
      <alignment horizontal="left" vertical="center"/>
    </xf>
    <xf numFmtId="164" fontId="37" fillId="12" borderId="2" xfId="7" applyNumberFormat="1" applyFont="1" applyFill="1" applyBorder="1" applyAlignment="1">
      <alignment horizontal="left" vertical="center"/>
    </xf>
    <xf numFmtId="164" fontId="4" fillId="0" borderId="2" xfId="7" applyFont="1" applyFill="1" applyBorder="1" applyAlignment="1">
      <alignment horizontal="left" vertical="center"/>
    </xf>
    <xf numFmtId="0" fontId="4" fillId="0" borderId="0" xfId="1" applyFont="1" applyFill="1" applyAlignment="1">
      <alignment horizontal="left" vertical="center"/>
    </xf>
    <xf numFmtId="0" fontId="4" fillId="12" borderId="0" xfId="1" applyFont="1" applyFill="1" applyAlignment="1">
      <alignment horizontal="left" vertical="center"/>
    </xf>
    <xf numFmtId="2" fontId="5" fillId="12" borderId="2" xfId="1" applyNumberFormat="1" applyFont="1" applyFill="1" applyBorder="1" applyAlignment="1">
      <alignment horizontal="left" vertical="center" wrapText="1"/>
    </xf>
    <xf numFmtId="0" fontId="5" fillId="12" borderId="0" xfId="1" applyFont="1" applyFill="1" applyAlignment="1">
      <alignment horizontal="left" vertical="center"/>
    </xf>
    <xf numFmtId="49" fontId="49" fillId="27" borderId="2" xfId="1" applyNumberFormat="1" applyFont="1" applyFill="1" applyBorder="1" applyAlignment="1">
      <alignment horizontal="left" vertical="center" wrapText="1"/>
    </xf>
    <xf numFmtId="49" fontId="35" fillId="27" borderId="2" xfId="1" applyNumberFormat="1" applyFont="1" applyFill="1" applyBorder="1" applyAlignment="1">
      <alignment horizontal="right" vertical="center" wrapText="1"/>
    </xf>
    <xf numFmtId="164" fontId="35" fillId="27" borderId="2" xfId="7" applyNumberFormat="1" applyFont="1" applyFill="1" applyBorder="1" applyAlignment="1">
      <alignment horizontal="left" vertical="center" wrapText="1"/>
    </xf>
    <xf numFmtId="9" fontId="4" fillId="0" borderId="2" xfId="28" applyFont="1" applyFill="1" applyBorder="1" applyAlignment="1">
      <alignment horizontal="left" vertical="center" wrapText="1"/>
    </xf>
    <xf numFmtId="49" fontId="4" fillId="0" borderId="1" xfId="1" quotePrefix="1" applyNumberFormat="1" applyFont="1" applyFill="1" applyBorder="1" applyAlignment="1">
      <alignment horizontal="left" vertical="center" wrapText="1"/>
    </xf>
    <xf numFmtId="49" fontId="4" fillId="0" borderId="0" xfId="1" applyNumberFormat="1" applyFont="1" applyFill="1" applyAlignment="1">
      <alignment horizontal="left" vertical="center" wrapText="1"/>
    </xf>
    <xf numFmtId="49" fontId="4" fillId="0" borderId="0" xfId="1" applyNumberFormat="1" applyFont="1" applyAlignment="1">
      <alignment horizontal="left" vertical="center" wrapText="1"/>
    </xf>
    <xf numFmtId="0" fontId="35" fillId="27" borderId="2" xfId="1" applyNumberFormat="1" applyFont="1" applyFill="1" applyBorder="1" applyAlignment="1">
      <alignment horizontal="left" vertical="center" wrapText="1"/>
    </xf>
    <xf numFmtId="0" fontId="4" fillId="12" borderId="2" xfId="1" quotePrefix="1" applyNumberFormat="1" applyFont="1" applyFill="1" applyBorder="1" applyAlignment="1">
      <alignment horizontal="left" vertical="center" wrapText="1"/>
    </xf>
    <xf numFmtId="2" fontId="49" fillId="13" borderId="3" xfId="1" applyNumberFormat="1" applyFont="1" applyFill="1" applyBorder="1" applyAlignment="1">
      <alignment horizontal="center" vertical="center" wrapText="1"/>
    </xf>
    <xf numFmtId="0" fontId="37" fillId="4" borderId="2" xfId="0" applyFont="1" applyFill="1" applyBorder="1" applyAlignment="1">
      <alignment horizontal="center" vertical="center" wrapText="1"/>
    </xf>
    <xf numFmtId="49" fontId="5" fillId="0" borderId="2" xfId="1" applyNumberFormat="1" applyFont="1" applyFill="1" applyBorder="1" applyAlignment="1">
      <alignment horizontal="center" vertical="center" wrapText="1"/>
    </xf>
    <xf numFmtId="0" fontId="150" fillId="71" borderId="24" xfId="0" applyFont="1" applyFill="1" applyBorder="1" applyAlignment="1">
      <alignment horizontal="center" vertical="center" wrapText="1"/>
    </xf>
    <xf numFmtId="0" fontId="4" fillId="12" borderId="11" xfId="1" applyNumberFormat="1" applyFont="1" applyFill="1" applyBorder="1" applyAlignment="1">
      <alignment horizontal="center" vertical="center" wrapText="1"/>
    </xf>
    <xf numFmtId="0" fontId="4" fillId="0" borderId="33" xfId="1" applyFont="1" applyFill="1" applyBorder="1" applyAlignment="1">
      <alignment horizontal="center" vertical="center" wrapText="1"/>
    </xf>
    <xf numFmtId="0" fontId="4" fillId="0" borderId="44" xfId="1" applyFont="1" applyFill="1" applyBorder="1" applyAlignment="1">
      <alignment horizontal="center" vertical="center" wrapText="1"/>
    </xf>
    <xf numFmtId="0" fontId="4" fillId="0" borderId="32" xfId="1" applyFont="1" applyFill="1" applyBorder="1" applyAlignment="1">
      <alignment horizontal="center" vertical="center" wrapText="1"/>
    </xf>
    <xf numFmtId="9" fontId="4" fillId="0" borderId="44" xfId="28" applyFont="1" applyFill="1" applyBorder="1" applyAlignment="1">
      <alignment horizontal="center" vertical="center" wrapText="1"/>
    </xf>
    <xf numFmtId="9" fontId="4" fillId="0" borderId="33" xfId="28" applyFont="1" applyFill="1" applyBorder="1" applyAlignment="1">
      <alignment horizontal="center" vertical="center" wrapText="1"/>
    </xf>
    <xf numFmtId="0" fontId="4" fillId="0" borderId="44" xfId="1" applyFont="1" applyFill="1" applyBorder="1" applyAlignment="1">
      <alignment horizontal="left" vertical="center" wrapText="1"/>
    </xf>
    <xf numFmtId="0" fontId="4" fillId="0" borderId="93" xfId="1" applyFont="1" applyFill="1" applyBorder="1" applyAlignment="1">
      <alignment horizontal="center" vertical="center" wrapText="1"/>
    </xf>
    <xf numFmtId="2" fontId="4" fillId="0" borderId="44" xfId="1" applyNumberFormat="1" applyFont="1" applyFill="1" applyBorder="1" applyAlignment="1">
      <alignment horizontal="left" vertical="center" wrapText="1"/>
    </xf>
    <xf numFmtId="9" fontId="4" fillId="0" borderId="32" xfId="1" applyNumberFormat="1" applyFont="1" applyFill="1" applyBorder="1" applyAlignment="1">
      <alignment horizontal="center" vertical="center" wrapText="1"/>
    </xf>
    <xf numFmtId="0" fontId="4" fillId="0" borderId="58" xfId="1" applyFont="1" applyFill="1" applyBorder="1" applyAlignment="1">
      <alignment horizontal="left" vertical="center" wrapText="1"/>
    </xf>
    <xf numFmtId="2" fontId="4" fillId="0" borderId="33" xfId="1" applyNumberFormat="1" applyFont="1" applyFill="1" applyBorder="1" applyAlignment="1">
      <alignment horizontal="left" vertical="center" wrapText="1"/>
    </xf>
    <xf numFmtId="164" fontId="4" fillId="0" borderId="33" xfId="14" applyFont="1" applyFill="1" applyBorder="1" applyAlignment="1">
      <alignment horizontal="center" vertical="center" wrapText="1"/>
    </xf>
    <xf numFmtId="9" fontId="4" fillId="0" borderId="33" xfId="1" applyNumberFormat="1" applyFont="1" applyFill="1" applyBorder="1" applyAlignment="1">
      <alignment horizontal="center" vertical="center" wrapText="1"/>
    </xf>
    <xf numFmtId="0" fontId="31" fillId="0" borderId="32" xfId="1" applyFont="1" applyFill="1" applyBorder="1" applyAlignment="1">
      <alignment horizontal="left" vertical="center" wrapText="1"/>
    </xf>
    <xf numFmtId="0" fontId="31" fillId="0" borderId="33" xfId="1" applyFont="1" applyFill="1" applyBorder="1" applyAlignment="1">
      <alignment horizontal="left" vertical="center" wrapText="1"/>
    </xf>
    <xf numFmtId="0" fontId="4" fillId="0" borderId="33" xfId="1" applyFont="1" applyFill="1" applyBorder="1" applyAlignment="1">
      <alignment horizontal="left" vertical="center" wrapText="1"/>
    </xf>
    <xf numFmtId="9" fontId="4" fillId="0" borderId="0" xfId="195" applyFont="1" applyFill="1"/>
    <xf numFmtId="49" fontId="4" fillId="76" borderId="2" xfId="1" applyNumberFormat="1" applyFont="1" applyFill="1" applyBorder="1" applyAlignment="1">
      <alignment horizontal="right" vertical="center"/>
    </xf>
    <xf numFmtId="2" fontId="4" fillId="76" borderId="2" xfId="1" applyNumberFormat="1" applyFont="1" applyFill="1" applyBorder="1" applyAlignment="1">
      <alignment horizontal="left" vertical="center" wrapText="1"/>
    </xf>
    <xf numFmtId="0" fontId="4" fillId="76" borderId="2" xfId="1" applyNumberFormat="1" applyFont="1" applyFill="1" applyBorder="1" applyAlignment="1">
      <alignment horizontal="center" vertical="center" wrapText="1"/>
    </xf>
    <xf numFmtId="9" fontId="4" fillId="76" borderId="2" xfId="28" applyFont="1" applyFill="1" applyBorder="1" applyAlignment="1">
      <alignment horizontal="left" vertical="center" wrapText="1"/>
    </xf>
    <xf numFmtId="49" fontId="4" fillId="76" borderId="2" xfId="1" applyNumberFormat="1" applyFont="1" applyFill="1" applyBorder="1" applyAlignment="1">
      <alignment horizontal="center" vertical="center" wrapText="1"/>
    </xf>
    <xf numFmtId="0" fontId="4" fillId="76" borderId="2" xfId="1" applyFont="1" applyFill="1" applyBorder="1" applyAlignment="1">
      <alignment horizontal="center" vertical="center" wrapText="1"/>
    </xf>
    <xf numFmtId="49" fontId="4" fillId="76" borderId="2" xfId="1" applyNumberFormat="1" applyFont="1" applyFill="1" applyBorder="1" applyAlignment="1">
      <alignment vertical="center" wrapText="1"/>
    </xf>
    <xf numFmtId="49" fontId="4" fillId="76" borderId="11" xfId="1" applyNumberFormat="1" applyFont="1" applyFill="1" applyBorder="1" applyAlignment="1">
      <alignment horizontal="center" vertical="center" wrapText="1"/>
    </xf>
    <xf numFmtId="49" fontId="4" fillId="76" borderId="11" xfId="1" applyNumberFormat="1" applyFont="1" applyFill="1" applyBorder="1" applyAlignment="1">
      <alignment vertical="center" wrapText="1"/>
    </xf>
    <xf numFmtId="0" fontId="4" fillId="76" borderId="2" xfId="1" applyFont="1" applyFill="1" applyBorder="1" applyAlignment="1">
      <alignment horizontal="left" vertical="center" wrapText="1"/>
    </xf>
    <xf numFmtId="0" fontId="4" fillId="76" borderId="2" xfId="1" applyFont="1" applyFill="1" applyBorder="1" applyAlignment="1">
      <alignment horizontal="right" vertical="center"/>
    </xf>
    <xf numFmtId="164" fontId="40" fillId="76" borderId="2" xfId="7" applyFont="1" applyFill="1" applyBorder="1" applyAlignment="1">
      <alignment vertical="center"/>
    </xf>
    <xf numFmtId="164" fontId="40" fillId="76" borderId="2" xfId="7" applyNumberFormat="1" applyFont="1" applyFill="1" applyBorder="1" applyAlignment="1">
      <alignment vertical="center"/>
    </xf>
    <xf numFmtId="164" fontId="40" fillId="76" borderId="2" xfId="7" applyNumberFormat="1" applyFont="1" applyFill="1" applyBorder="1" applyAlignment="1">
      <alignment horizontal="center" vertical="center"/>
    </xf>
    <xf numFmtId="164" fontId="4" fillId="76" borderId="2" xfId="7" applyNumberFormat="1" applyFont="1" applyFill="1" applyBorder="1" applyAlignment="1">
      <alignment horizontal="left" vertical="center" wrapText="1"/>
    </xf>
    <xf numFmtId="2" fontId="4" fillId="76" borderId="2" xfId="1" applyNumberFormat="1" applyFont="1" applyFill="1" applyBorder="1" applyAlignment="1">
      <alignment horizontal="center" vertical="center" wrapText="1"/>
    </xf>
    <xf numFmtId="49" fontId="4" fillId="76" borderId="2" xfId="1" applyNumberFormat="1" applyFont="1" applyFill="1" applyBorder="1" applyAlignment="1">
      <alignment horizontal="left" vertical="center" wrapText="1"/>
    </xf>
    <xf numFmtId="49" fontId="49" fillId="76" borderId="2" xfId="1" applyNumberFormat="1" applyFont="1" applyFill="1" applyBorder="1" applyAlignment="1">
      <alignment horizontal="left" vertical="center" wrapText="1"/>
    </xf>
    <xf numFmtId="49" fontId="4" fillId="76" borderId="11" xfId="1" applyNumberFormat="1" applyFont="1" applyFill="1" applyBorder="1" applyAlignment="1">
      <alignment horizontal="left" vertical="center" wrapText="1"/>
    </xf>
    <xf numFmtId="0" fontId="4" fillId="76" borderId="2" xfId="1" applyFont="1" applyFill="1" applyBorder="1" applyAlignment="1">
      <alignment horizontal="left" vertical="center"/>
    </xf>
    <xf numFmtId="164" fontId="4" fillId="76" borderId="2" xfId="7" applyFont="1" applyFill="1" applyBorder="1" applyAlignment="1">
      <alignment horizontal="left" vertical="center"/>
    </xf>
    <xf numFmtId="164" fontId="40" fillId="76" borderId="2" xfId="7" applyNumberFormat="1" applyFont="1" applyFill="1" applyBorder="1" applyAlignment="1">
      <alignment horizontal="left" vertical="center"/>
    </xf>
    <xf numFmtId="49" fontId="5" fillId="0" borderId="103" xfId="1" applyNumberFormat="1" applyFont="1" applyFill="1" applyBorder="1" applyAlignment="1">
      <alignment horizontal="center" vertical="center" wrapText="1"/>
    </xf>
    <xf numFmtId="164" fontId="35" fillId="13" borderId="103" xfId="7" applyNumberFormat="1" applyFont="1" applyFill="1" applyBorder="1" applyAlignment="1">
      <alignment horizontal="center" vertical="center" wrapText="1"/>
    </xf>
    <xf numFmtId="164" fontId="35" fillId="13" borderId="104" xfId="7" applyNumberFormat="1" applyFont="1" applyFill="1" applyBorder="1" applyAlignment="1">
      <alignment horizontal="center" vertical="center" wrapText="1"/>
    </xf>
    <xf numFmtId="164" fontId="35" fillId="26" borderId="103" xfId="7" applyNumberFormat="1" applyFont="1" applyFill="1" applyBorder="1" applyAlignment="1">
      <alignment horizontal="left" vertical="center" wrapText="1"/>
    </xf>
    <xf numFmtId="164" fontId="35" fillId="26" borderId="104" xfId="7" applyNumberFormat="1" applyFont="1" applyFill="1" applyBorder="1" applyAlignment="1">
      <alignment horizontal="left" vertical="center" wrapText="1"/>
    </xf>
    <xf numFmtId="164" fontId="35" fillId="9" borderId="103" xfId="7" applyNumberFormat="1" applyFont="1" applyFill="1" applyBorder="1" applyAlignment="1">
      <alignment horizontal="left" vertical="center" wrapText="1"/>
    </xf>
    <xf numFmtId="164" fontId="35" fillId="9" borderId="104" xfId="7" applyNumberFormat="1" applyFont="1" applyFill="1" applyBorder="1" applyAlignment="1">
      <alignment horizontal="left" vertical="center" wrapText="1"/>
    </xf>
    <xf numFmtId="164" fontId="5" fillId="68" borderId="103" xfId="7" applyNumberFormat="1" applyFont="1" applyFill="1" applyBorder="1" applyAlignment="1">
      <alignment horizontal="left" vertical="center" wrapText="1"/>
    </xf>
    <xf numFmtId="164" fontId="5" fillId="68" borderId="104" xfId="7" applyNumberFormat="1" applyFont="1" applyFill="1" applyBorder="1" applyAlignment="1">
      <alignment horizontal="left" vertical="center" wrapText="1"/>
    </xf>
    <xf numFmtId="164" fontId="40" fillId="0" borderId="103" xfId="7" applyNumberFormat="1" applyFont="1" applyFill="1" applyBorder="1" applyAlignment="1">
      <alignment vertical="center"/>
    </xf>
    <xf numFmtId="164" fontId="40" fillId="12" borderId="103" xfId="7" applyNumberFormat="1" applyFont="1" applyFill="1" applyBorder="1" applyAlignment="1">
      <alignment vertical="center"/>
    </xf>
    <xf numFmtId="164" fontId="4" fillId="0" borderId="103" xfId="7" applyNumberFormat="1" applyFont="1" applyFill="1" applyBorder="1" applyAlignment="1">
      <alignment vertical="center"/>
    </xf>
    <xf numFmtId="164" fontId="5" fillId="0" borderId="103" xfId="7" applyNumberFormat="1" applyFont="1" applyFill="1" applyBorder="1" applyAlignment="1">
      <alignment vertical="center"/>
    </xf>
    <xf numFmtId="164" fontId="5" fillId="0" borderId="104" xfId="7" applyNumberFormat="1" applyFont="1" applyFill="1" applyBorder="1" applyAlignment="1">
      <alignment vertical="center"/>
    </xf>
    <xf numFmtId="164" fontId="37" fillId="12" borderId="103" xfId="7" applyNumberFormat="1" applyFont="1" applyFill="1" applyBorder="1" applyAlignment="1">
      <alignment vertical="center"/>
    </xf>
    <xf numFmtId="164" fontId="37" fillId="12" borderId="104" xfId="7" applyNumberFormat="1" applyFont="1" applyFill="1" applyBorder="1" applyAlignment="1">
      <alignment vertical="center"/>
    </xf>
    <xf numFmtId="164" fontId="35" fillId="69" borderId="103" xfId="14" applyFont="1" applyFill="1" applyBorder="1" applyAlignment="1">
      <alignment horizontal="right" vertical="center" wrapText="1"/>
    </xf>
    <xf numFmtId="164" fontId="35" fillId="69" borderId="104" xfId="14" applyFont="1" applyFill="1" applyBorder="1" applyAlignment="1">
      <alignment horizontal="right" vertical="center" wrapText="1"/>
    </xf>
    <xf numFmtId="164" fontId="4" fillId="0" borderId="103" xfId="7" applyNumberFormat="1" applyFont="1" applyFill="1" applyBorder="1" applyAlignment="1">
      <alignment horizontal="left" vertical="center" wrapText="1"/>
    </xf>
    <xf numFmtId="164" fontId="40" fillId="12" borderId="103" xfId="7" applyNumberFormat="1" applyFont="1" applyFill="1" applyBorder="1" applyAlignment="1">
      <alignment horizontal="left" vertical="center"/>
    </xf>
    <xf numFmtId="164" fontId="37" fillId="12" borderId="103" xfId="7" applyNumberFormat="1" applyFont="1" applyFill="1" applyBorder="1" applyAlignment="1">
      <alignment horizontal="left" vertical="center"/>
    </xf>
    <xf numFmtId="164" fontId="37" fillId="12" borderId="104" xfId="7" applyNumberFormat="1" applyFont="1" applyFill="1" applyBorder="1" applyAlignment="1">
      <alignment horizontal="left" vertical="center"/>
    </xf>
    <xf numFmtId="164" fontId="37" fillId="0" borderId="103" xfId="7" applyNumberFormat="1" applyFont="1" applyFill="1" applyBorder="1" applyAlignment="1">
      <alignment horizontal="left" vertical="center"/>
    </xf>
    <xf numFmtId="164" fontId="37" fillId="0" borderId="104" xfId="7" applyNumberFormat="1" applyFont="1" applyFill="1" applyBorder="1" applyAlignment="1">
      <alignment horizontal="left" vertical="center"/>
    </xf>
    <xf numFmtId="164" fontId="35" fillId="27" borderId="103" xfId="7" applyNumberFormat="1" applyFont="1" applyFill="1" applyBorder="1" applyAlignment="1">
      <alignment horizontal="left" vertical="center" wrapText="1"/>
    </xf>
    <xf numFmtId="164" fontId="35" fillId="27" borderId="104" xfId="7" applyNumberFormat="1" applyFont="1" applyFill="1" applyBorder="1" applyAlignment="1">
      <alignment horizontal="left" vertical="center" wrapText="1"/>
    </xf>
    <xf numFmtId="164" fontId="40" fillId="76" borderId="103" xfId="7" applyNumberFormat="1" applyFont="1" applyFill="1" applyBorder="1" applyAlignment="1">
      <alignment vertical="center"/>
    </xf>
    <xf numFmtId="164" fontId="37" fillId="0" borderId="104" xfId="7" applyNumberFormat="1" applyFont="1" applyFill="1" applyBorder="1" applyAlignment="1">
      <alignment vertical="center"/>
    </xf>
    <xf numFmtId="164" fontId="5" fillId="0" borderId="104" xfId="7" applyNumberFormat="1" applyFont="1" applyFill="1" applyBorder="1" applyAlignment="1">
      <alignment horizontal="left" vertical="center" wrapText="1"/>
    </xf>
    <xf numFmtId="164" fontId="37" fillId="76" borderId="104" xfId="7" applyNumberFormat="1" applyFont="1" applyFill="1" applyBorder="1" applyAlignment="1">
      <alignment vertical="center"/>
    </xf>
    <xf numFmtId="164" fontId="144" fillId="68" borderId="2" xfId="7" applyNumberFormat="1" applyFont="1" applyFill="1" applyBorder="1" applyAlignment="1">
      <alignment horizontal="left" vertical="center" wrapText="1"/>
    </xf>
    <xf numFmtId="164" fontId="40" fillId="0" borderId="103" xfId="7" applyNumberFormat="1" applyFont="1" applyFill="1" applyBorder="1" applyAlignment="1">
      <alignment horizontal="left" vertical="center"/>
    </xf>
    <xf numFmtId="0" fontId="5" fillId="0" borderId="0" xfId="1" applyFont="1" applyAlignment="1">
      <alignment horizontal="right" vertical="center"/>
    </xf>
    <xf numFmtId="49" fontId="5" fillId="12" borderId="2" xfId="1" applyNumberFormat="1" applyFont="1" applyFill="1" applyBorder="1" applyAlignment="1">
      <alignment horizontal="right" vertical="center"/>
    </xf>
    <xf numFmtId="49" fontId="4" fillId="12" borderId="2" xfId="1" applyNumberFormat="1" applyFont="1" applyFill="1" applyBorder="1" applyAlignment="1">
      <alignment horizontal="right" vertical="center"/>
    </xf>
    <xf numFmtId="164" fontId="43" fillId="0" borderId="0" xfId="14" applyFont="1"/>
    <xf numFmtId="49" fontId="4" fillId="0" borderId="11" xfId="1" applyNumberFormat="1" applyFont="1" applyFill="1" applyBorder="1" applyAlignment="1">
      <alignment horizontal="left" vertical="center" wrapText="1"/>
    </xf>
    <xf numFmtId="0" fontId="4" fillId="0" borderId="2" xfId="1" applyFont="1" applyFill="1" applyBorder="1" applyAlignment="1">
      <alignment horizontal="left" vertical="center"/>
    </xf>
    <xf numFmtId="0" fontId="31" fillId="0" borderId="0" xfId="1" applyFont="1" applyFill="1" applyBorder="1" applyAlignment="1">
      <alignment vertical="center"/>
    </xf>
    <xf numFmtId="0" fontId="15" fillId="0" borderId="0" xfId="1" applyFont="1" applyFill="1" applyBorder="1" applyAlignment="1">
      <alignment vertical="center"/>
    </xf>
    <xf numFmtId="49" fontId="15" fillId="0" borderId="10" xfId="1" applyNumberFormat="1" applyFont="1" applyFill="1" applyBorder="1" applyAlignment="1">
      <alignment vertical="center" wrapText="1"/>
    </xf>
    <xf numFmtId="164" fontId="15" fillId="0" borderId="10" xfId="1" applyNumberFormat="1" applyFont="1" applyFill="1" applyBorder="1" applyAlignment="1">
      <alignment vertical="center" wrapText="1"/>
    </xf>
    <xf numFmtId="49" fontId="108" fillId="0" borderId="10" xfId="1" applyNumberFormat="1" applyFont="1" applyFill="1" applyBorder="1" applyAlignment="1">
      <alignment vertical="center" wrapText="1"/>
    </xf>
    <xf numFmtId="49" fontId="31" fillId="0" borderId="10" xfId="1" applyNumberFormat="1" applyFont="1" applyFill="1" applyBorder="1" applyAlignment="1">
      <alignment vertical="center" wrapText="1"/>
    </xf>
    <xf numFmtId="164" fontId="31" fillId="0" borderId="10" xfId="1" applyNumberFormat="1" applyFont="1" applyFill="1" applyBorder="1" applyAlignment="1">
      <alignment vertical="center" wrapText="1"/>
    </xf>
    <xf numFmtId="49" fontId="108" fillId="0" borderId="10" xfId="1" applyNumberFormat="1" applyFont="1" applyFill="1" applyBorder="1" applyAlignment="1">
      <alignment horizontal="left" vertical="center" wrapText="1"/>
    </xf>
    <xf numFmtId="49" fontId="15" fillId="0" borderId="10" xfId="1" applyNumberFormat="1" applyFont="1" applyFill="1" applyBorder="1" applyAlignment="1">
      <alignment horizontal="left" vertical="center" wrapText="1"/>
    </xf>
    <xf numFmtId="49" fontId="31" fillId="0" borderId="10" xfId="1" applyNumberFormat="1" applyFont="1" applyFill="1" applyBorder="1" applyAlignment="1">
      <alignment horizontal="left" vertical="center" wrapText="1"/>
    </xf>
    <xf numFmtId="164" fontId="1" fillId="0" borderId="10" xfId="1" applyNumberFormat="1" applyFont="1" applyFill="1" applyBorder="1" applyAlignment="1">
      <alignment vertical="center" wrapText="1"/>
    </xf>
    <xf numFmtId="49" fontId="31" fillId="0" borderId="10" xfId="1" quotePrefix="1" applyNumberFormat="1" applyFont="1" applyFill="1" applyBorder="1" applyAlignment="1">
      <alignment vertical="center" wrapText="1"/>
    </xf>
    <xf numFmtId="0" fontId="5" fillId="68" borderId="2" xfId="1" applyNumberFormat="1" applyFont="1" applyFill="1" applyBorder="1" applyAlignment="1">
      <alignment horizontal="center" vertical="center" wrapText="1"/>
    </xf>
    <xf numFmtId="0" fontId="5" fillId="0" borderId="2" xfId="1" applyNumberFormat="1" applyFont="1" applyFill="1" applyBorder="1" applyAlignment="1">
      <alignment horizontal="center" vertical="center"/>
    </xf>
    <xf numFmtId="0" fontId="4" fillId="0" borderId="2" xfId="1" applyNumberFormat="1" applyFont="1" applyFill="1" applyBorder="1" applyAlignment="1">
      <alignment horizontal="center" vertical="center"/>
    </xf>
    <xf numFmtId="2" fontId="4" fillId="12" borderId="2" xfId="1" applyNumberFormat="1" applyFont="1" applyFill="1" applyBorder="1" applyAlignment="1">
      <alignment horizontal="center" vertical="top" wrapText="1"/>
    </xf>
    <xf numFmtId="1" fontId="148" fillId="68" borderId="2" xfId="1" applyNumberFormat="1" applyFont="1" applyFill="1" applyBorder="1" applyAlignment="1">
      <alignment horizontal="center" vertical="center" wrapText="1"/>
    </xf>
    <xf numFmtId="164" fontId="41" fillId="0" borderId="2" xfId="0" applyNumberFormat="1" applyFont="1" applyBorder="1" applyAlignment="1">
      <alignment horizontal="left" vertical="center" wrapText="1"/>
    </xf>
    <xf numFmtId="181" fontId="41" fillId="0" borderId="2" xfId="14" applyNumberFormat="1" applyFont="1" applyBorder="1" applyAlignment="1">
      <alignment horizontal="center" vertical="center"/>
    </xf>
    <xf numFmtId="0" fontId="150" fillId="71" borderId="32" xfId="0" applyFont="1" applyFill="1" applyBorder="1" applyAlignment="1">
      <alignment horizontal="center" vertical="center" wrapText="1"/>
    </xf>
    <xf numFmtId="0" fontId="4" fillId="0" borderId="2" xfId="0" applyNumberFormat="1" applyFont="1" applyFill="1" applyBorder="1" applyAlignment="1">
      <alignment vertical="center" wrapText="1"/>
    </xf>
    <xf numFmtId="1" fontId="4" fillId="0" borderId="2" xfId="0" applyNumberFormat="1" applyFont="1" applyFill="1" applyBorder="1" applyAlignment="1">
      <alignment horizontal="center" vertical="center"/>
    </xf>
    <xf numFmtId="164" fontId="4" fillId="0" borderId="2" xfId="0" applyNumberFormat="1" applyFont="1" applyFill="1" applyBorder="1" applyAlignment="1">
      <alignment horizontal="right" vertical="center" wrapText="1"/>
    </xf>
    <xf numFmtId="1" fontId="4" fillId="0" borderId="2" xfId="0" applyNumberFormat="1" applyFont="1" applyFill="1" applyBorder="1" applyAlignment="1">
      <alignment horizontal="center" vertical="center" wrapText="1"/>
    </xf>
    <xf numFmtId="0" fontId="40" fillId="0" borderId="2" xfId="0" applyNumberFormat="1" applyFont="1" applyFill="1" applyBorder="1" applyAlignment="1">
      <alignment vertical="center" wrapText="1"/>
    </xf>
    <xf numFmtId="164" fontId="40" fillId="0" borderId="2" xfId="0" applyNumberFormat="1" applyFont="1" applyFill="1" applyBorder="1" applyAlignment="1">
      <alignment vertical="center" wrapText="1"/>
    </xf>
    <xf numFmtId="0" fontId="0" fillId="0" borderId="5" xfId="0" applyBorder="1" applyAlignment="1">
      <alignment horizontal="center"/>
    </xf>
    <xf numFmtId="0" fontId="0" fillId="0" borderId="5" xfId="0" applyBorder="1" applyAlignment="1">
      <alignment horizontal="center" vertical="center"/>
    </xf>
    <xf numFmtId="0" fontId="0" fillId="0" borderId="2" xfId="0" applyBorder="1" applyAlignment="1">
      <alignment vertical="center" wrapText="1"/>
    </xf>
    <xf numFmtId="0" fontId="0" fillId="0" borderId="2" xfId="0" applyBorder="1" applyAlignment="1">
      <alignment horizontal="left" vertical="center" wrapText="1"/>
    </xf>
    <xf numFmtId="1" fontId="32" fillId="67" borderId="2" xfId="1" applyNumberFormat="1" applyFont="1" applyFill="1" applyBorder="1" applyAlignment="1">
      <alignment horizontal="center" vertical="center" wrapText="1"/>
    </xf>
    <xf numFmtId="164" fontId="32" fillId="67" borderId="2" xfId="14" applyNumberFormat="1" applyFont="1" applyFill="1" applyBorder="1" applyAlignment="1">
      <alignment horizontal="center" vertical="center" wrapText="1"/>
    </xf>
    <xf numFmtId="1" fontId="4" fillId="0" borderId="2" xfId="1" applyNumberFormat="1" applyFont="1" applyFill="1" applyBorder="1" applyAlignment="1">
      <alignment horizontal="center" vertical="center" wrapText="1"/>
    </xf>
    <xf numFmtId="1" fontId="5" fillId="0" borderId="2" xfId="1" applyNumberFormat="1" applyFont="1" applyFill="1" applyBorder="1" applyAlignment="1">
      <alignment horizontal="center" vertical="center" wrapText="1"/>
    </xf>
    <xf numFmtId="2" fontId="4" fillId="0" borderId="2" xfId="1" applyNumberFormat="1" applyFont="1" applyFill="1" applyBorder="1" applyAlignment="1">
      <alignment horizontal="center" vertical="top" wrapText="1"/>
    </xf>
    <xf numFmtId="164" fontId="5" fillId="0" borderId="2" xfId="7" applyFont="1" applyFill="1" applyBorder="1" applyAlignment="1">
      <alignment horizontal="right" vertical="center"/>
    </xf>
    <xf numFmtId="164" fontId="5" fillId="0" borderId="2" xfId="7" applyFont="1" applyFill="1" applyBorder="1" applyAlignment="1">
      <alignment vertical="center"/>
    </xf>
    <xf numFmtId="164" fontId="5" fillId="0" borderId="11" xfId="7" applyNumberFormat="1" applyFont="1" applyFill="1" applyBorder="1" applyAlignment="1">
      <alignment vertical="center"/>
    </xf>
    <xf numFmtId="0" fontId="2" fillId="0" borderId="0" xfId="1" applyFont="1" applyFill="1"/>
    <xf numFmtId="0" fontId="2" fillId="0" borderId="0" xfId="1" applyFont="1" applyFill="1" applyBorder="1"/>
    <xf numFmtId="164" fontId="4" fillId="0" borderId="24" xfId="14" applyFont="1" applyFill="1" applyBorder="1" applyAlignment="1">
      <alignment vertical="center" wrapText="1"/>
    </xf>
    <xf numFmtId="3" fontId="4" fillId="0" borderId="44" xfId="1" applyNumberFormat="1" applyFont="1" applyFill="1" applyBorder="1" applyAlignment="1">
      <alignment horizontal="right" vertical="center" wrapText="1"/>
    </xf>
    <xf numFmtId="9" fontId="40" fillId="0" borderId="44" xfId="28" applyFont="1" applyFill="1" applyBorder="1" applyAlignment="1">
      <alignment horizontal="center" vertical="center"/>
    </xf>
    <xf numFmtId="164" fontId="4" fillId="0" borderId="33" xfId="14" applyFont="1" applyFill="1" applyBorder="1" applyAlignment="1">
      <alignment vertical="center" wrapText="1"/>
    </xf>
    <xf numFmtId="49" fontId="4" fillId="0" borderId="32" xfId="14" applyNumberFormat="1" applyFont="1" applyFill="1" applyBorder="1" applyAlignment="1">
      <alignment horizontal="right" vertical="center" wrapText="1"/>
    </xf>
    <xf numFmtId="0" fontId="2" fillId="0" borderId="0" xfId="1" applyFont="1" applyFill="1" applyBorder="1" applyAlignment="1">
      <alignment horizontal="center" vertical="center"/>
    </xf>
    <xf numFmtId="0" fontId="2" fillId="0" borderId="0" xfId="1" applyFont="1" applyBorder="1" applyAlignment="1">
      <alignment horizontal="center" vertical="center"/>
    </xf>
    <xf numFmtId="0" fontId="2" fillId="0" borderId="0" xfId="1" applyAlignment="1">
      <alignment horizontal="center" vertical="center"/>
    </xf>
    <xf numFmtId="0" fontId="2" fillId="0" borderId="24" xfId="1" applyBorder="1" applyAlignment="1">
      <alignment horizontal="center" vertical="center"/>
    </xf>
    <xf numFmtId="0" fontId="31" fillId="0" borderId="0" xfId="0" applyFont="1" applyFill="1" applyAlignment="1">
      <alignment horizontal="center" vertical="center"/>
    </xf>
    <xf numFmtId="0" fontId="0" fillId="0" borderId="0" xfId="0" applyFill="1" applyAlignment="1">
      <alignment horizontal="center" vertical="center"/>
    </xf>
    <xf numFmtId="0" fontId="31" fillId="0" borderId="24" xfId="0" applyFont="1" applyFill="1" applyBorder="1" applyAlignment="1">
      <alignment horizontal="center" vertical="center"/>
    </xf>
    <xf numFmtId="0" fontId="4" fillId="0" borderId="39" xfId="1" applyFont="1" applyFill="1" applyBorder="1" applyAlignment="1">
      <alignment vertical="center" wrapText="1"/>
    </xf>
    <xf numFmtId="49" fontId="4" fillId="0" borderId="3" xfId="1" applyNumberFormat="1" applyFont="1" applyFill="1" applyBorder="1" applyAlignment="1">
      <alignment horizontal="right" vertical="center"/>
    </xf>
    <xf numFmtId="2" fontId="4" fillId="0" borderId="3" xfId="1" applyNumberFormat="1" applyFont="1" applyFill="1" applyBorder="1" applyAlignment="1">
      <alignment horizontal="left" vertical="center" wrapText="1"/>
    </xf>
    <xf numFmtId="0" fontId="4" fillId="76" borderId="2" xfId="1" applyFont="1" applyFill="1" applyBorder="1" applyAlignment="1">
      <alignment vertical="center"/>
    </xf>
    <xf numFmtId="0" fontId="15" fillId="0" borderId="0" xfId="1" applyFont="1" applyAlignment="1">
      <alignment horizontal="left" vertical="center"/>
    </xf>
    <xf numFmtId="0" fontId="11" fillId="25" borderId="2" xfId="1" applyFont="1" applyFill="1" applyBorder="1" applyAlignment="1">
      <alignment vertical="center"/>
    </xf>
    <xf numFmtId="0" fontId="11" fillId="72" borderId="2" xfId="1" applyFont="1" applyFill="1" applyBorder="1" applyAlignment="1">
      <alignment vertical="center"/>
    </xf>
    <xf numFmtId="181" fontId="26" fillId="0" borderId="24" xfId="28" applyNumberFormat="1" applyFont="1" applyFill="1" applyBorder="1" applyAlignment="1">
      <alignment horizontal="center"/>
    </xf>
    <xf numFmtId="0" fontId="6" fillId="14" borderId="20" xfId="10" applyFont="1" applyFill="1" applyBorder="1" applyAlignment="1">
      <alignment horizontal="center" vertical="center"/>
    </xf>
    <xf numFmtId="0" fontId="21" fillId="14" borderId="20" xfId="10" applyFont="1" applyFill="1" applyBorder="1" applyAlignment="1">
      <alignment horizontal="center" vertical="center" wrapText="1"/>
    </xf>
    <xf numFmtId="0" fontId="21" fillId="14" borderId="21" xfId="10" applyFont="1" applyFill="1" applyBorder="1" applyAlignment="1">
      <alignment horizontal="center" vertical="center" wrapText="1"/>
    </xf>
    <xf numFmtId="0" fontId="4" fillId="0" borderId="31" xfId="10" applyFont="1" applyBorder="1" applyAlignment="1">
      <alignment horizontal="center" vertical="center" wrapText="1"/>
    </xf>
    <xf numFmtId="0" fontId="4" fillId="0" borderId="3" xfId="1" applyNumberFormat="1" applyFont="1" applyFill="1" applyBorder="1" applyAlignment="1">
      <alignment horizontal="left" vertical="center" wrapText="1"/>
    </xf>
    <xf numFmtId="0" fontId="4" fillId="0" borderId="2" xfId="1" applyNumberFormat="1" applyFont="1" applyFill="1" applyBorder="1" applyAlignment="1">
      <alignment horizontal="left" vertical="center" wrapText="1"/>
    </xf>
    <xf numFmtId="2" fontId="4" fillId="12" borderId="3" xfId="1" applyNumberFormat="1" applyFont="1" applyFill="1" applyBorder="1" applyAlignment="1">
      <alignment horizontal="left" vertical="center" wrapText="1"/>
    </xf>
    <xf numFmtId="2" fontId="4" fillId="0" borderId="3" xfId="1" applyNumberFormat="1" applyFont="1" applyFill="1" applyBorder="1" applyAlignment="1">
      <alignment horizontal="left" vertical="top" wrapText="1"/>
    </xf>
    <xf numFmtId="2" fontId="4" fillId="0" borderId="3" xfId="1" applyNumberFormat="1" applyFont="1" applyFill="1" applyBorder="1" applyAlignment="1">
      <alignment horizontal="left" vertical="top" wrapText="1" indent="1"/>
    </xf>
    <xf numFmtId="2" fontId="5" fillId="0" borderId="3" xfId="1" applyNumberFormat="1" applyFont="1" applyFill="1" applyBorder="1" applyAlignment="1">
      <alignment horizontal="left" vertical="center" wrapText="1"/>
    </xf>
    <xf numFmtId="2" fontId="4" fillId="0" borderId="3" xfId="1" applyNumberFormat="1" applyFont="1" applyFill="1" applyBorder="1" applyAlignment="1">
      <alignment horizontal="left" vertical="center" wrapText="1" indent="1"/>
    </xf>
    <xf numFmtId="49" fontId="4" fillId="0" borderId="3" xfId="1" applyNumberFormat="1" applyFont="1" applyFill="1" applyBorder="1" applyAlignment="1">
      <alignment horizontal="left" vertical="center" wrapText="1"/>
    </xf>
    <xf numFmtId="49" fontId="5" fillId="12" borderId="3" xfId="1" applyNumberFormat="1" applyFont="1" applyFill="1" applyBorder="1" applyAlignment="1">
      <alignment horizontal="left" vertical="center" wrapText="1"/>
    </xf>
    <xf numFmtId="2" fontId="5" fillId="0" borderId="3" xfId="1" applyNumberFormat="1" applyFont="1" applyFill="1" applyBorder="1" applyAlignment="1">
      <alignment horizontal="left" vertical="top" wrapText="1"/>
    </xf>
    <xf numFmtId="0" fontId="4" fillId="0" borderId="3" xfId="1" applyNumberFormat="1" applyFont="1" applyFill="1" applyBorder="1" applyAlignment="1">
      <alignment horizontal="left" vertical="top" wrapText="1" indent="1"/>
    </xf>
    <xf numFmtId="0" fontId="4" fillId="0" borderId="3" xfId="1" applyNumberFormat="1" applyFont="1" applyFill="1" applyBorder="1" applyAlignment="1">
      <alignment horizontal="left" vertical="top" wrapText="1"/>
    </xf>
    <xf numFmtId="0" fontId="4" fillId="0" borderId="3" xfId="1" applyNumberFormat="1" applyFont="1" applyFill="1" applyBorder="1" applyAlignment="1">
      <alignment horizontal="left" vertical="center" wrapText="1" indent="1"/>
    </xf>
    <xf numFmtId="0" fontId="5" fillId="0" borderId="3" xfId="1" applyNumberFormat="1" applyFont="1" applyFill="1" applyBorder="1" applyAlignment="1">
      <alignment horizontal="left" vertical="center" wrapText="1"/>
    </xf>
    <xf numFmtId="0" fontId="4" fillId="12" borderId="3" xfId="1" applyNumberFormat="1" applyFont="1" applyFill="1" applyBorder="1" applyAlignment="1">
      <alignment horizontal="left" vertical="center" wrapText="1"/>
    </xf>
    <xf numFmtId="0" fontId="4" fillId="12" borderId="3" xfId="1" applyNumberFormat="1" applyFont="1" applyFill="1" applyBorder="1" applyAlignment="1">
      <alignment horizontal="left" vertical="top" wrapText="1"/>
    </xf>
    <xf numFmtId="2" fontId="4" fillId="12" borderId="3" xfId="1" applyNumberFormat="1" applyFont="1" applyFill="1" applyBorder="1" applyAlignment="1">
      <alignment horizontal="left" vertical="top" wrapText="1"/>
    </xf>
    <xf numFmtId="2" fontId="42" fillId="0" borderId="3" xfId="1" applyNumberFormat="1" applyFont="1" applyFill="1" applyBorder="1" applyAlignment="1">
      <alignment horizontal="left" vertical="center" wrapText="1"/>
    </xf>
    <xf numFmtId="2" fontId="42" fillId="12" borderId="3" xfId="1" applyNumberFormat="1" applyFont="1" applyFill="1" applyBorder="1" applyAlignment="1">
      <alignment horizontal="left" vertical="center" wrapText="1"/>
    </xf>
    <xf numFmtId="49" fontId="4" fillId="0" borderId="3" xfId="1" quotePrefix="1" applyNumberFormat="1" applyFont="1" applyFill="1" applyBorder="1" applyAlignment="1">
      <alignment horizontal="left" vertical="center" wrapText="1"/>
    </xf>
    <xf numFmtId="0" fontId="4" fillId="0" borderId="2" xfId="1" applyNumberFormat="1" applyFont="1" applyFill="1" applyBorder="1" applyAlignment="1">
      <alignment horizontal="left" vertical="center" wrapText="1"/>
    </xf>
    <xf numFmtId="0" fontId="4" fillId="0" borderId="3" xfId="1" applyNumberFormat="1" applyFont="1" applyFill="1" applyBorder="1" applyAlignment="1">
      <alignment horizontal="left" vertical="center" wrapText="1"/>
    </xf>
    <xf numFmtId="0" fontId="4" fillId="0" borderId="19" xfId="1" applyFont="1" applyFill="1" applyBorder="1" applyAlignment="1">
      <alignment horizontal="left" vertical="center" wrapText="1"/>
    </xf>
    <xf numFmtId="0" fontId="4" fillId="0" borderId="24" xfId="1" applyFont="1" applyFill="1" applyBorder="1" applyAlignment="1">
      <alignment horizontal="left" vertical="center" wrapText="1"/>
    </xf>
    <xf numFmtId="0" fontId="4" fillId="0" borderId="32" xfId="1" applyFont="1" applyFill="1" applyBorder="1" applyAlignment="1">
      <alignment horizontal="left" vertical="center" wrapText="1"/>
    </xf>
    <xf numFmtId="164" fontId="4" fillId="0" borderId="2" xfId="7" applyNumberFormat="1" applyFont="1" applyFill="1" applyBorder="1" applyAlignment="1">
      <alignment horizontal="left" vertical="center"/>
    </xf>
    <xf numFmtId="164" fontId="4" fillId="0" borderId="103" xfId="7" applyNumberFormat="1" applyFont="1" applyFill="1" applyBorder="1" applyAlignment="1">
      <alignment horizontal="left" vertical="center"/>
    </xf>
    <xf numFmtId="164" fontId="5" fillId="0" borderId="104" xfId="7" applyNumberFormat="1" applyFont="1" applyFill="1" applyBorder="1" applyAlignment="1">
      <alignment horizontal="left" vertical="center"/>
    </xf>
    <xf numFmtId="2" fontId="4" fillId="11" borderId="3" xfId="1" applyNumberFormat="1" applyFont="1" applyFill="1" applyBorder="1" applyAlignment="1">
      <alignment horizontal="center" vertical="center" wrapText="1"/>
    </xf>
    <xf numFmtId="0" fontId="4" fillId="0" borderId="0" xfId="1" applyNumberFormat="1" applyFont="1" applyFill="1" applyBorder="1" applyAlignment="1">
      <alignment horizontal="left" vertical="center" indent="1"/>
    </xf>
    <xf numFmtId="0" fontId="155" fillId="0" borderId="0" xfId="1" applyNumberFormat="1" applyFont="1" applyFill="1" applyBorder="1" applyAlignment="1">
      <alignment horizontal="center" vertical="center"/>
    </xf>
    <xf numFmtId="0" fontId="5" fillId="0" borderId="1" xfId="1" applyNumberFormat="1" applyFont="1" applyFill="1" applyBorder="1" applyAlignment="1">
      <alignment horizontal="center" vertical="center" wrapText="1"/>
    </xf>
    <xf numFmtId="164" fontId="4" fillId="0" borderId="1" xfId="1" applyNumberFormat="1" applyFont="1" applyFill="1" applyBorder="1" applyAlignment="1">
      <alignment horizontal="left" vertical="center" wrapText="1"/>
    </xf>
    <xf numFmtId="49" fontId="4" fillId="0" borderId="24" xfId="14" applyNumberFormat="1" applyFont="1" applyFill="1" applyBorder="1" applyAlignment="1">
      <alignment horizontal="right" vertical="center" wrapText="1"/>
    </xf>
    <xf numFmtId="164" fontId="4" fillId="0" borderId="24" xfId="14" applyFont="1" applyFill="1" applyBorder="1" applyAlignment="1">
      <alignment horizontal="right" vertical="center" wrapText="1"/>
    </xf>
    <xf numFmtId="0" fontId="4" fillId="0" borderId="25" xfId="1" applyFont="1" applyFill="1" applyBorder="1" applyAlignment="1">
      <alignment horizontal="center" vertical="center" wrapText="1"/>
    </xf>
    <xf numFmtId="49" fontId="4" fillId="0" borderId="3" xfId="1" applyNumberFormat="1" applyFont="1" applyFill="1" applyBorder="1" applyAlignment="1">
      <alignment horizontal="left" vertical="top" wrapText="1"/>
    </xf>
    <xf numFmtId="0" fontId="4" fillId="0" borderId="0" xfId="1" applyFont="1" applyAlignment="1">
      <alignment horizontal="left" vertical="center"/>
    </xf>
    <xf numFmtId="0" fontId="4" fillId="12" borderId="2" xfId="1" applyFont="1" applyFill="1" applyBorder="1" applyAlignment="1">
      <alignment horizontal="left" vertical="top" wrapText="1"/>
    </xf>
    <xf numFmtId="185" fontId="140" fillId="0" borderId="0" xfId="1" applyNumberFormat="1" applyFont="1"/>
    <xf numFmtId="186" fontId="23" fillId="0" borderId="24" xfId="14" applyNumberFormat="1" applyFont="1" applyBorder="1" applyAlignment="1">
      <alignment horizontal="center" vertical="center"/>
    </xf>
    <xf numFmtId="186" fontId="24" fillId="0" borderId="24" xfId="14" applyNumberFormat="1" applyFont="1" applyBorder="1" applyAlignment="1">
      <alignment horizontal="center" vertical="center"/>
    </xf>
    <xf numFmtId="185" fontId="2" fillId="0" borderId="0" xfId="1" applyNumberFormat="1"/>
    <xf numFmtId="187" fontId="4" fillId="0" borderId="24" xfId="10" applyNumberFormat="1" applyFont="1" applyFill="1" applyBorder="1" applyAlignment="1">
      <alignment horizontal="right" vertical="center" wrapText="1"/>
    </xf>
    <xf numFmtId="187" fontId="4" fillId="0" borderId="25" xfId="10" applyNumberFormat="1" applyFont="1" applyFill="1" applyBorder="1" applyAlignment="1">
      <alignment horizontal="right" vertical="center" wrapText="1"/>
    </xf>
    <xf numFmtId="187" fontId="25" fillId="14" borderId="27" xfId="10" applyNumberFormat="1" applyFont="1" applyFill="1" applyBorder="1" applyAlignment="1">
      <alignment horizontal="right" vertical="center" wrapText="1"/>
    </xf>
    <xf numFmtId="187" fontId="25" fillId="14" borderId="28" xfId="10" applyNumberFormat="1" applyFont="1" applyFill="1" applyBorder="1" applyAlignment="1">
      <alignment horizontal="right" vertical="center" wrapText="1"/>
    </xf>
    <xf numFmtId="0" fontId="4" fillId="0" borderId="0" xfId="197" applyFont="1" applyBorder="1" applyAlignment="1">
      <alignment vertical="center"/>
    </xf>
    <xf numFmtId="0" fontId="32" fillId="0" borderId="2" xfId="0" applyFont="1" applyFill="1" applyBorder="1" applyAlignment="1">
      <alignment vertical="center" wrapText="1"/>
    </xf>
    <xf numFmtId="0" fontId="32" fillId="0" borderId="3" xfId="0" applyFont="1" applyFill="1" applyBorder="1" applyAlignment="1">
      <alignment horizontal="center" vertical="center" wrapText="1"/>
    </xf>
    <xf numFmtId="0" fontId="32" fillId="0" borderId="2" xfId="0" applyFont="1" applyFill="1" applyBorder="1" applyAlignment="1">
      <alignment horizontal="center" vertical="center" wrapText="1"/>
    </xf>
    <xf numFmtId="0" fontId="32" fillId="67" borderId="2" xfId="197" applyFont="1" applyFill="1" applyBorder="1" applyAlignment="1">
      <alignment vertical="center" wrapText="1"/>
    </xf>
    <xf numFmtId="0" fontId="32" fillId="67" borderId="2" xfId="197" applyFont="1" applyFill="1" applyBorder="1" applyAlignment="1">
      <alignment horizontal="center" vertical="center" wrapText="1"/>
    </xf>
    <xf numFmtId="0" fontId="13" fillId="15" borderId="2" xfId="32" applyFont="1" applyFill="1" applyBorder="1" applyAlignment="1">
      <alignment horizontal="left" vertical="center" wrapText="1"/>
    </xf>
    <xf numFmtId="0" fontId="13" fillId="15" borderId="2" xfId="32" applyFont="1" applyFill="1" applyBorder="1" applyAlignment="1">
      <alignment horizontal="center" vertical="center" wrapText="1"/>
    </xf>
    <xf numFmtId="0" fontId="13" fillId="12" borderId="2" xfId="32" applyFont="1" applyFill="1" applyBorder="1" applyAlignment="1">
      <alignment horizontal="left" vertical="center" wrapText="1"/>
    </xf>
    <xf numFmtId="0" fontId="41" fillId="0" borderId="2" xfId="0" applyFont="1" applyBorder="1" applyAlignment="1">
      <alignment vertical="center" wrapText="1"/>
    </xf>
    <xf numFmtId="0" fontId="41" fillId="0" borderId="2" xfId="0" applyFont="1" applyBorder="1" applyAlignment="1">
      <alignment horizontal="center" vertical="center"/>
    </xf>
    <xf numFmtId="0" fontId="41" fillId="0" borderId="2" xfId="0" applyNumberFormat="1" applyFont="1" applyBorder="1" applyAlignment="1">
      <alignment horizontal="center" vertical="center" wrapText="1"/>
    </xf>
    <xf numFmtId="0" fontId="13" fillId="0" borderId="11" xfId="197" applyFont="1" applyFill="1" applyBorder="1" applyAlignment="1">
      <alignment horizontal="left" vertical="center" wrapText="1"/>
    </xf>
    <xf numFmtId="0" fontId="13" fillId="0" borderId="0" xfId="197" applyFont="1" applyFill="1" applyBorder="1" applyAlignment="1">
      <alignment horizontal="left" vertical="center" wrapText="1"/>
    </xf>
    <xf numFmtId="2" fontId="49" fillId="33" borderId="3" xfId="1" applyNumberFormat="1" applyFont="1" applyFill="1" applyBorder="1" applyAlignment="1">
      <alignment horizontal="center" vertical="center" wrapText="1"/>
    </xf>
    <xf numFmtId="0" fontId="15" fillId="0" borderId="0" xfId="0" applyFont="1"/>
    <xf numFmtId="0" fontId="56" fillId="0" borderId="0" xfId="0" applyNumberFormat="1" applyFont="1"/>
    <xf numFmtId="176" fontId="23" fillId="0" borderId="24" xfId="7" applyNumberFormat="1" applyFont="1" applyBorder="1" applyAlignment="1">
      <alignment horizontal="center"/>
    </xf>
    <xf numFmtId="9" fontId="24" fillId="0" borderId="24" xfId="28" applyFont="1" applyBorder="1" applyAlignment="1">
      <alignment horizontal="center"/>
    </xf>
    <xf numFmtId="0" fontId="16" fillId="0" borderId="0" xfId="1" applyFont="1"/>
    <xf numFmtId="164" fontId="35" fillId="69" borderId="103" xfId="14" applyFont="1" applyFill="1" applyBorder="1" applyAlignment="1">
      <alignment horizontal="left" vertical="center" wrapText="1"/>
    </xf>
    <xf numFmtId="2" fontId="2" fillId="0" borderId="0" xfId="1" applyNumberFormat="1" applyAlignment="1">
      <alignment horizontal="center" vertical="center"/>
    </xf>
    <xf numFmtId="0" fontId="4" fillId="0" borderId="11" xfId="1" applyFont="1" applyFill="1" applyBorder="1" applyAlignment="1">
      <alignment horizontal="left" vertical="center" wrapText="1"/>
    </xf>
    <xf numFmtId="0" fontId="2" fillId="0" borderId="0" xfId="1" applyAlignment="1">
      <alignment horizontal="left" vertical="center"/>
    </xf>
    <xf numFmtId="0" fontId="2" fillId="0" borderId="0" xfId="1" applyAlignment="1">
      <alignment horizontal="left"/>
    </xf>
    <xf numFmtId="164" fontId="2" fillId="0" borderId="0" xfId="14" applyFont="1" applyAlignment="1">
      <alignment horizontal="center" vertical="center"/>
    </xf>
    <xf numFmtId="0" fontId="37" fillId="64" borderId="2" xfId="0" applyFont="1" applyFill="1" applyBorder="1" applyAlignment="1">
      <alignment horizontal="center" vertical="center" wrapText="1"/>
    </xf>
    <xf numFmtId="0" fontId="37" fillId="43" borderId="2" xfId="0" applyNumberFormat="1" applyFont="1" applyFill="1" applyBorder="1" applyAlignment="1">
      <alignment horizontal="center" vertical="center" wrapText="1"/>
    </xf>
    <xf numFmtId="0" fontId="4" fillId="0" borderId="3" xfId="1" applyNumberFormat="1" applyFont="1" applyFill="1" applyBorder="1" applyAlignment="1">
      <alignment horizontal="left" vertical="center" wrapText="1"/>
    </xf>
    <xf numFmtId="164" fontId="5" fillId="0" borderId="1" xfId="1" applyNumberFormat="1" applyFont="1" applyFill="1" applyBorder="1" applyAlignment="1">
      <alignment horizontal="center" vertical="center" wrapText="1"/>
    </xf>
    <xf numFmtId="9" fontId="4" fillId="0" borderId="1" xfId="195" applyFont="1" applyFill="1" applyBorder="1" applyAlignment="1">
      <alignment horizontal="center" vertical="center" wrapText="1"/>
    </xf>
    <xf numFmtId="164" fontId="4" fillId="0" borderId="1" xfId="195" applyNumberFormat="1" applyFont="1" applyFill="1" applyBorder="1" applyAlignment="1">
      <alignment horizontal="left" vertical="center" wrapText="1"/>
    </xf>
    <xf numFmtId="183" fontId="2" fillId="0" borderId="0" xfId="14" applyNumberFormat="1" applyFont="1" applyAlignment="1">
      <alignment horizontal="center" vertical="center"/>
    </xf>
    <xf numFmtId="0" fontId="37" fillId="4" borderId="0" xfId="0" applyFont="1" applyFill="1" applyAlignment="1">
      <alignment horizontal="center" vertical="center"/>
    </xf>
    <xf numFmtId="0" fontId="37" fillId="4" borderId="0" xfId="0" applyFont="1" applyFill="1" applyAlignment="1">
      <alignment horizontal="left" vertical="center"/>
    </xf>
    <xf numFmtId="0" fontId="40" fillId="0" borderId="0" xfId="0" applyFont="1" applyAlignment="1">
      <alignment horizontal="right" vertical="center"/>
    </xf>
    <xf numFmtId="0" fontId="40" fillId="0" borderId="0" xfId="0" applyFont="1" applyAlignment="1">
      <alignment horizontal="left" vertical="center"/>
    </xf>
    <xf numFmtId="49" fontId="40" fillId="0" borderId="0" xfId="0" applyNumberFormat="1" applyFont="1" applyAlignment="1">
      <alignment vertical="center"/>
    </xf>
    <xf numFmtId="0" fontId="40" fillId="0" borderId="0" xfId="0" applyFont="1" applyAlignment="1">
      <alignment horizontal="left" vertical="center" wrapText="1"/>
    </xf>
    <xf numFmtId="0" fontId="158" fillId="0" borderId="0" xfId="0" applyFont="1" applyFill="1" applyAlignment="1">
      <alignment horizontal="left" vertical="center" wrapText="1"/>
    </xf>
    <xf numFmtId="9" fontId="40" fillId="0" borderId="0" xfId="0" applyNumberFormat="1" applyFont="1" applyAlignment="1">
      <alignment vertical="center"/>
    </xf>
    <xf numFmtId="0" fontId="40" fillId="0" borderId="0" xfId="0" applyFont="1" applyAlignment="1">
      <alignment vertical="center" wrapText="1"/>
    </xf>
    <xf numFmtId="0" fontId="42" fillId="0" borderId="0" xfId="0" applyFont="1" applyAlignment="1">
      <alignment vertical="center"/>
    </xf>
    <xf numFmtId="0" fontId="42" fillId="0" borderId="0" xfId="0" applyFont="1" applyAlignment="1">
      <alignment horizontal="right" vertical="center"/>
    </xf>
    <xf numFmtId="0" fontId="42" fillId="0" borderId="0" xfId="0" applyFont="1" applyAlignment="1">
      <alignment horizontal="left" vertical="center"/>
    </xf>
    <xf numFmtId="49" fontId="42" fillId="0" borderId="0" xfId="0" applyNumberFormat="1" applyFont="1" applyAlignment="1">
      <alignment vertical="center"/>
    </xf>
    <xf numFmtId="0" fontId="31" fillId="0" borderId="44" xfId="1" applyFont="1" applyFill="1" applyBorder="1" applyAlignment="1">
      <alignment horizontal="left" vertical="center" wrapText="1"/>
    </xf>
    <xf numFmtId="9" fontId="4" fillId="0" borderId="33" xfId="1" applyNumberFormat="1" applyFont="1" applyFill="1" applyBorder="1" applyAlignment="1">
      <alignment horizontal="center" vertical="center" wrapText="1"/>
    </xf>
    <xf numFmtId="0" fontId="4" fillId="0" borderId="33" xfId="1" applyFont="1" applyFill="1" applyBorder="1" applyAlignment="1">
      <alignment horizontal="center" vertical="center" wrapText="1"/>
    </xf>
    <xf numFmtId="2" fontId="4" fillId="0" borderId="33" xfId="1" applyNumberFormat="1" applyFont="1" applyFill="1" applyBorder="1" applyAlignment="1">
      <alignment horizontal="left" vertical="center" wrapText="1"/>
    </xf>
    <xf numFmtId="0" fontId="4" fillId="0" borderId="26" xfId="1" applyFont="1" applyFill="1" applyBorder="1" applyAlignment="1">
      <alignment horizontal="left" vertical="center" wrapText="1"/>
    </xf>
    <xf numFmtId="0" fontId="31" fillId="0" borderId="44" xfId="0" applyFont="1" applyFill="1" applyBorder="1" applyAlignment="1">
      <alignment horizontal="center" vertical="center"/>
    </xf>
    <xf numFmtId="164" fontId="4" fillId="0" borderId="33" xfId="14" applyNumberFormat="1" applyFont="1" applyFill="1" applyBorder="1" applyAlignment="1">
      <alignment horizontal="right" vertical="center" wrapText="1"/>
    </xf>
    <xf numFmtId="9" fontId="4" fillId="0" borderId="33" xfId="28" applyNumberFormat="1" applyFont="1" applyFill="1" applyBorder="1" applyAlignment="1">
      <alignment horizontal="center" vertical="center" wrapText="1"/>
    </xf>
    <xf numFmtId="14" fontId="40" fillId="0" borderId="0" xfId="0" applyNumberFormat="1" applyFont="1" applyAlignment="1">
      <alignment vertical="center"/>
    </xf>
    <xf numFmtId="164" fontId="4" fillId="0" borderId="32" xfId="14" applyFont="1" applyFill="1" applyBorder="1" applyAlignment="1">
      <alignment horizontal="right" vertical="center" wrapText="1"/>
    </xf>
    <xf numFmtId="0" fontId="4" fillId="0" borderId="38" xfId="1" applyFont="1" applyFill="1" applyBorder="1" applyAlignment="1">
      <alignment horizontal="left" vertical="center" wrapText="1"/>
    </xf>
    <xf numFmtId="0" fontId="5" fillId="0" borderId="0" xfId="1" applyNumberFormat="1" applyFont="1" applyFill="1" applyBorder="1" applyAlignment="1">
      <alignment horizontal="center" vertical="center" wrapText="1"/>
    </xf>
    <xf numFmtId="164" fontId="5" fillId="0" borderId="0" xfId="1" applyNumberFormat="1" applyFont="1" applyFill="1" applyBorder="1" applyAlignment="1">
      <alignment horizontal="center" vertical="center" wrapText="1"/>
    </xf>
    <xf numFmtId="164" fontId="4" fillId="0" borderId="0" xfId="1" applyNumberFormat="1" applyFont="1" applyFill="1" applyBorder="1" applyAlignment="1">
      <alignment horizontal="left" vertical="center" wrapText="1"/>
    </xf>
    <xf numFmtId="164" fontId="5" fillId="11" borderId="2" xfId="7" applyNumberFormat="1" applyFont="1" applyFill="1" applyBorder="1" applyAlignment="1">
      <alignment vertical="center"/>
    </xf>
    <xf numFmtId="164" fontId="4" fillId="11" borderId="2" xfId="7" applyNumberFormat="1" applyFont="1" applyFill="1" applyBorder="1" applyAlignment="1">
      <alignment horizontal="left" vertical="center" wrapText="1"/>
    </xf>
    <xf numFmtId="168" fontId="138" fillId="0" borderId="0" xfId="1" applyNumberFormat="1" applyFont="1" applyAlignment="1">
      <alignment horizontal="center"/>
    </xf>
    <xf numFmtId="9" fontId="23" fillId="0" borderId="24" xfId="195" applyFont="1" applyFill="1" applyBorder="1" applyAlignment="1">
      <alignment horizontal="center"/>
    </xf>
    <xf numFmtId="9" fontId="23" fillId="0" borderId="24" xfId="195" applyFont="1" applyBorder="1" applyAlignment="1">
      <alignment horizontal="center"/>
    </xf>
    <xf numFmtId="176" fontId="24" fillId="0" borderId="24" xfId="7" applyNumberFormat="1" applyFont="1" applyBorder="1" applyAlignment="1">
      <alignment horizontal="center"/>
    </xf>
    <xf numFmtId="0" fontId="149" fillId="0" borderId="0" xfId="1" applyFont="1"/>
    <xf numFmtId="0" fontId="11" fillId="0" borderId="0" xfId="1" applyFont="1"/>
    <xf numFmtId="2" fontId="16" fillId="0" borderId="0" xfId="1" applyNumberFormat="1" applyFont="1"/>
    <xf numFmtId="181" fontId="26" fillId="0" borderId="24" xfId="195" applyNumberFormat="1" applyFont="1" applyFill="1" applyBorder="1" applyAlignment="1">
      <alignment horizontal="center"/>
    </xf>
    <xf numFmtId="176" fontId="23" fillId="0" borderId="24" xfId="195" applyNumberFormat="1" applyFont="1" applyFill="1" applyBorder="1" applyAlignment="1">
      <alignment horizontal="center"/>
    </xf>
    <xf numFmtId="181" fontId="0" fillId="0" borderId="0" xfId="195" applyNumberFormat="1" applyFont="1"/>
    <xf numFmtId="183" fontId="0" fillId="0" borderId="0" xfId="14" applyNumberFormat="1" applyFont="1"/>
    <xf numFmtId="0" fontId="4" fillId="0" borderId="32" xfId="1" applyFont="1" applyFill="1" applyBorder="1" applyAlignment="1">
      <alignment horizontal="center" vertical="center" wrapText="1"/>
    </xf>
    <xf numFmtId="0" fontId="4" fillId="0" borderId="33" xfId="1" applyFont="1" applyFill="1" applyBorder="1" applyAlignment="1">
      <alignment horizontal="center" vertical="center" wrapText="1"/>
    </xf>
    <xf numFmtId="0" fontId="4" fillId="0" borderId="44" xfId="1" applyFont="1" applyFill="1" applyBorder="1" applyAlignment="1">
      <alignment horizontal="center" vertical="center" wrapText="1"/>
    </xf>
    <xf numFmtId="0" fontId="4" fillId="0" borderId="33" xfId="1" applyNumberFormat="1" applyFont="1" applyFill="1" applyBorder="1" applyAlignment="1">
      <alignment horizontal="center" vertical="center" wrapText="1"/>
    </xf>
    <xf numFmtId="14" fontId="4" fillId="0" borderId="32" xfId="1" applyNumberFormat="1" applyFont="1" applyFill="1" applyBorder="1" applyAlignment="1">
      <alignment horizontal="center" vertical="center" wrapText="1"/>
    </xf>
    <xf numFmtId="0" fontId="4" fillId="0" borderId="24" xfId="1" applyFont="1" applyFill="1" applyBorder="1" applyAlignment="1">
      <alignment horizontal="center" vertical="center" wrapText="1"/>
    </xf>
    <xf numFmtId="2" fontId="2" fillId="0" borderId="0" xfId="1" applyNumberFormat="1" applyFont="1"/>
    <xf numFmtId="0" fontId="13" fillId="0" borderId="0" xfId="1" applyNumberFormat="1" applyFont="1"/>
    <xf numFmtId="0" fontId="13" fillId="0" borderId="0" xfId="1" applyFont="1"/>
    <xf numFmtId="0" fontId="13" fillId="0" borderId="2" xfId="1" applyFont="1" applyBorder="1" applyAlignment="1">
      <alignment horizontal="left" vertical="center" wrapText="1"/>
    </xf>
    <xf numFmtId="0" fontId="11" fillId="9" borderId="2" xfId="1" applyFont="1" applyFill="1" applyBorder="1" applyAlignment="1">
      <alignment vertical="center"/>
    </xf>
    <xf numFmtId="164" fontId="4" fillId="0" borderId="0" xfId="1" applyNumberFormat="1" applyFont="1" applyFill="1"/>
    <xf numFmtId="164" fontId="151" fillId="0" borderId="24" xfId="14" applyFont="1" applyBorder="1" applyAlignment="1">
      <alignment horizontal="center" vertical="center" wrapText="1"/>
    </xf>
    <xf numFmtId="164" fontId="152" fillId="0" borderId="24" xfId="14" applyFont="1" applyBorder="1" applyAlignment="1">
      <alignment horizontal="center" vertical="center" wrapText="1"/>
    </xf>
    <xf numFmtId="164" fontId="151" fillId="0" borderId="24" xfId="14" applyFont="1" applyFill="1" applyBorder="1" applyAlignment="1">
      <alignment horizontal="center" vertical="center" wrapText="1"/>
    </xf>
    <xf numFmtId="164" fontId="152" fillId="43" borderId="24" xfId="14" applyFont="1" applyFill="1" applyBorder="1" applyAlignment="1">
      <alignment horizontal="center" vertical="center" wrapText="1"/>
    </xf>
    <xf numFmtId="183" fontId="151" fillId="0" borderId="24" xfId="14" applyNumberFormat="1" applyFont="1" applyBorder="1" applyAlignment="1">
      <alignment horizontal="center" vertical="center" wrapText="1"/>
    </xf>
    <xf numFmtId="183" fontId="152" fillId="0" borderId="24" xfId="14" applyNumberFormat="1" applyFont="1" applyBorder="1" applyAlignment="1">
      <alignment horizontal="center" vertical="center" wrapText="1"/>
    </xf>
    <xf numFmtId="183" fontId="151" fillId="0" borderId="24" xfId="14" applyNumberFormat="1" applyFont="1" applyFill="1" applyBorder="1" applyAlignment="1">
      <alignment horizontal="center" vertical="center" wrapText="1"/>
    </xf>
    <xf numFmtId="183" fontId="152" fillId="43" borderId="24" xfId="14" applyNumberFormat="1" applyFont="1" applyFill="1" applyBorder="1" applyAlignment="1">
      <alignment horizontal="center" vertical="center" wrapText="1"/>
    </xf>
    <xf numFmtId="0" fontId="43" fillId="0" borderId="18" xfId="0" applyFont="1" applyBorder="1" applyAlignment="1"/>
    <xf numFmtId="0" fontId="43" fillId="0" borderId="0" xfId="0" applyFont="1" applyBorder="1" applyAlignment="1"/>
    <xf numFmtId="0" fontId="0" fillId="0" borderId="0" xfId="0" applyBorder="1"/>
    <xf numFmtId="9" fontId="151" fillId="0" borderId="24" xfId="195" applyNumberFormat="1" applyFont="1" applyBorder="1" applyAlignment="1">
      <alignment horizontal="center" vertical="center" wrapText="1"/>
    </xf>
    <xf numFmtId="9" fontId="152" fillId="0" borderId="24" xfId="195" applyNumberFormat="1" applyFont="1" applyBorder="1" applyAlignment="1">
      <alignment horizontal="center" vertical="center" wrapText="1"/>
    </xf>
    <xf numFmtId="9" fontId="150" fillId="43" borderId="24" xfId="195" applyNumberFormat="1" applyFont="1" applyFill="1" applyBorder="1" applyAlignment="1">
      <alignment horizontal="center" vertical="center" wrapText="1"/>
    </xf>
    <xf numFmtId="43" fontId="0" fillId="0" borderId="0" xfId="0" applyNumberFormat="1"/>
    <xf numFmtId="168" fontId="23" fillId="0" borderId="24" xfId="1" applyNumberFormat="1" applyFont="1" applyBorder="1" applyAlignment="1">
      <alignment horizontal="left" indent="2"/>
    </xf>
    <xf numFmtId="9" fontId="157" fillId="0" borderId="0" xfId="28" applyFont="1" applyFill="1" applyBorder="1" applyAlignment="1">
      <alignment horizontal="center"/>
    </xf>
    <xf numFmtId="181" fontId="26" fillId="0" borderId="0" xfId="28" applyNumberFormat="1" applyFont="1" applyFill="1" applyBorder="1" applyAlignment="1">
      <alignment horizontal="center"/>
    </xf>
    <xf numFmtId="181" fontId="157" fillId="0" borderId="0" xfId="28" applyNumberFormat="1" applyFont="1" applyFill="1" applyBorder="1" applyAlignment="1">
      <alignment horizontal="center"/>
    </xf>
    <xf numFmtId="9" fontId="24" fillId="0" borderId="0" xfId="28" applyFont="1" applyFill="1" applyBorder="1" applyAlignment="1">
      <alignment horizontal="center"/>
    </xf>
    <xf numFmtId="183" fontId="24" fillId="0" borderId="24" xfId="7" applyNumberFormat="1" applyFont="1" applyBorder="1" applyAlignment="1">
      <alignment horizontal="center"/>
    </xf>
    <xf numFmtId="183" fontId="23" fillId="0" borderId="24" xfId="7" applyNumberFormat="1" applyFont="1" applyBorder="1" applyAlignment="1">
      <alignment horizontal="center"/>
    </xf>
    <xf numFmtId="9" fontId="4" fillId="0" borderId="32" xfId="1" applyNumberFormat="1" applyFont="1" applyFill="1" applyBorder="1" applyAlignment="1">
      <alignment horizontal="center" vertical="center" wrapText="1"/>
    </xf>
    <xf numFmtId="10" fontId="40" fillId="0" borderId="2" xfId="195" applyNumberFormat="1" applyFont="1" applyFill="1" applyBorder="1" applyAlignment="1">
      <alignment horizontal="left" vertical="center"/>
    </xf>
    <xf numFmtId="9" fontId="4" fillId="0" borderId="2" xfId="1" applyNumberFormat="1" applyFont="1" applyFill="1" applyBorder="1" applyAlignment="1">
      <alignment horizontal="center" vertical="center"/>
    </xf>
    <xf numFmtId="188" fontId="40" fillId="12" borderId="2" xfId="7" applyNumberFormat="1" applyFont="1" applyFill="1" applyBorder="1" applyAlignment="1">
      <alignment horizontal="center" vertical="center"/>
    </xf>
    <xf numFmtId="189" fontId="40" fillId="12" borderId="2" xfId="195" applyNumberFormat="1" applyFont="1" applyFill="1" applyBorder="1" applyAlignment="1">
      <alignment horizontal="center" vertical="center"/>
    </xf>
    <xf numFmtId="0" fontId="4" fillId="12" borderId="11" xfId="1" applyNumberFormat="1" applyFont="1" applyFill="1" applyBorder="1" applyAlignment="1">
      <alignment horizontal="center" vertical="center" wrapText="1"/>
    </xf>
    <xf numFmtId="49" fontId="4" fillId="0" borderId="32" xfId="1" applyNumberFormat="1" applyFont="1" applyFill="1" applyBorder="1" applyAlignment="1">
      <alignment horizontal="center" vertical="center" wrapText="1"/>
    </xf>
    <xf numFmtId="182" fontId="37" fillId="0" borderId="0" xfId="0" applyNumberFormat="1" applyFont="1" applyAlignment="1">
      <alignment horizontal="right" vertical="center"/>
    </xf>
    <xf numFmtId="191" fontId="40" fillId="0" borderId="2" xfId="28" applyNumberFormat="1" applyFont="1" applyFill="1" applyBorder="1" applyAlignment="1">
      <alignment vertical="center"/>
    </xf>
    <xf numFmtId="164" fontId="40" fillId="0" borderId="2" xfId="195" applyNumberFormat="1" applyFont="1" applyFill="1" applyBorder="1" applyAlignment="1">
      <alignment vertical="center"/>
    </xf>
    <xf numFmtId="49" fontId="143" fillId="0" borderId="2" xfId="1" applyNumberFormat="1" applyFont="1" applyFill="1" applyBorder="1" applyAlignment="1">
      <alignment horizontal="right" vertical="center"/>
    </xf>
    <xf numFmtId="2" fontId="143" fillId="0" borderId="3" xfId="1" applyNumberFormat="1" applyFont="1" applyFill="1" applyBorder="1" applyAlignment="1">
      <alignment horizontal="left" vertical="center" wrapText="1" indent="1"/>
    </xf>
    <xf numFmtId="2" fontId="143" fillId="33" borderId="3" xfId="1" applyNumberFormat="1" applyFont="1" applyFill="1" applyBorder="1" applyAlignment="1">
      <alignment horizontal="center" vertical="center" wrapText="1"/>
    </xf>
    <xf numFmtId="2" fontId="143" fillId="72" borderId="3" xfId="1" applyNumberFormat="1" applyFont="1" applyFill="1" applyBorder="1" applyAlignment="1">
      <alignment horizontal="center" vertical="center" wrapText="1"/>
    </xf>
    <xf numFmtId="2" fontId="143" fillId="73" borderId="3" xfId="1" applyNumberFormat="1" applyFont="1" applyFill="1" applyBorder="1" applyAlignment="1">
      <alignment horizontal="center" vertical="center" wrapText="1"/>
    </xf>
    <xf numFmtId="2" fontId="143" fillId="0" borderId="2" xfId="1" applyNumberFormat="1" applyFont="1" applyFill="1" applyBorder="1" applyAlignment="1">
      <alignment horizontal="center" vertical="center" wrapText="1"/>
    </xf>
    <xf numFmtId="2" fontId="143" fillId="0" borderId="2" xfId="1" applyNumberFormat="1" applyFont="1" applyFill="1" applyBorder="1" applyAlignment="1">
      <alignment horizontal="left" vertical="top" wrapText="1"/>
    </xf>
    <xf numFmtId="2" fontId="143" fillId="12" borderId="2" xfId="1" applyNumberFormat="1" applyFont="1" applyFill="1" applyBorder="1" applyAlignment="1">
      <alignment horizontal="left" vertical="top" wrapText="1"/>
    </xf>
    <xf numFmtId="0" fontId="143" fillId="12" borderId="2" xfId="1" applyNumberFormat="1" applyFont="1" applyFill="1" applyBorder="1" applyAlignment="1">
      <alignment horizontal="left" vertical="center" wrapText="1" indent="2"/>
    </xf>
    <xf numFmtId="49" fontId="143" fillId="0" borderId="9" xfId="1" applyNumberFormat="1" applyFont="1" applyFill="1" applyBorder="1" applyAlignment="1">
      <alignment horizontal="left" vertical="center" wrapText="1" indent="2"/>
    </xf>
    <xf numFmtId="2" fontId="143" fillId="0" borderId="3" xfId="1" applyNumberFormat="1" applyFont="1" applyFill="1" applyBorder="1" applyAlignment="1">
      <alignment horizontal="left" vertical="center" wrapText="1"/>
    </xf>
    <xf numFmtId="0" fontId="143" fillId="12" borderId="2" xfId="1" applyFont="1" applyFill="1" applyBorder="1" applyAlignment="1">
      <alignment horizontal="center" vertical="center" wrapText="1"/>
    </xf>
    <xf numFmtId="49" fontId="143" fillId="12" borderId="2" xfId="1" applyNumberFormat="1" applyFont="1" applyFill="1" applyBorder="1" applyAlignment="1">
      <alignment horizontal="center" vertical="top" wrapText="1"/>
    </xf>
    <xf numFmtId="0" fontId="143" fillId="12" borderId="11" xfId="1" applyNumberFormat="1" applyFont="1" applyFill="1" applyBorder="1" applyAlignment="1">
      <alignment horizontal="center" vertical="center" wrapText="1"/>
    </xf>
    <xf numFmtId="0" fontId="143" fillId="12" borderId="2" xfId="1" applyFont="1" applyFill="1" applyBorder="1" applyAlignment="1">
      <alignment horizontal="right" vertical="center"/>
    </xf>
    <xf numFmtId="164" fontId="39" fillId="0" borderId="2" xfId="7" applyFont="1" applyFill="1" applyBorder="1" applyAlignment="1">
      <alignment vertical="center"/>
    </xf>
    <xf numFmtId="164" fontId="143" fillId="0" borderId="2" xfId="7" applyNumberFormat="1" applyFont="1" applyFill="1" applyBorder="1" applyAlignment="1">
      <alignment vertical="center"/>
    </xf>
    <xf numFmtId="49" fontId="159" fillId="0" borderId="10" xfId="1" applyNumberFormat="1" applyFont="1" applyFill="1" applyBorder="1" applyAlignment="1">
      <alignment vertical="center" wrapText="1"/>
    </xf>
    <xf numFmtId="164" fontId="39" fillId="0" borderId="2" xfId="7" applyNumberFormat="1" applyFont="1" applyFill="1" applyBorder="1" applyAlignment="1">
      <alignment vertical="center"/>
    </xf>
    <xf numFmtId="164" fontId="39" fillId="12" borderId="2" xfId="7" applyNumberFormat="1" applyFont="1" applyFill="1" applyBorder="1" applyAlignment="1">
      <alignment vertical="center"/>
    </xf>
    <xf numFmtId="164" fontId="143" fillId="0" borderId="1" xfId="1" applyNumberFormat="1" applyFont="1" applyFill="1" applyBorder="1" applyAlignment="1">
      <alignment horizontal="left" vertical="center" wrapText="1"/>
    </xf>
    <xf numFmtId="164" fontId="39" fillId="12" borderId="103" xfId="7" applyNumberFormat="1" applyFont="1" applyFill="1" applyBorder="1" applyAlignment="1">
      <alignment vertical="center"/>
    </xf>
    <xf numFmtId="164" fontId="160" fillId="12" borderId="104" xfId="7" applyNumberFormat="1" applyFont="1" applyFill="1" applyBorder="1" applyAlignment="1">
      <alignment vertical="center"/>
    </xf>
    <xf numFmtId="0" fontId="143" fillId="0" borderId="0" xfId="1" applyFont="1" applyFill="1"/>
    <xf numFmtId="0" fontId="143" fillId="12" borderId="0" xfId="1" applyFont="1" applyFill="1"/>
    <xf numFmtId="2" fontId="143" fillId="0" borderId="2" xfId="1" applyNumberFormat="1" applyFont="1" applyFill="1" applyBorder="1" applyAlignment="1">
      <alignment horizontal="left" vertical="center" wrapText="1" indent="1"/>
    </xf>
    <xf numFmtId="164" fontId="39" fillId="0" borderId="2" xfId="14" applyFont="1" applyFill="1" applyBorder="1" applyAlignment="1">
      <alignment vertical="center"/>
    </xf>
    <xf numFmtId="181" fontId="151" fillId="0" borderId="24" xfId="195" applyNumberFormat="1" applyFont="1" applyBorder="1" applyAlignment="1">
      <alignment horizontal="center" vertical="center" wrapText="1"/>
    </xf>
    <xf numFmtId="181" fontId="152" fillId="0" borderId="24" xfId="195" applyNumberFormat="1" applyFont="1" applyBorder="1" applyAlignment="1">
      <alignment horizontal="center" vertical="center" wrapText="1"/>
    </xf>
    <xf numFmtId="181" fontId="150" fillId="43" borderId="24" xfId="195" applyNumberFormat="1" applyFont="1" applyFill="1" applyBorder="1" applyAlignment="1">
      <alignment horizontal="center" vertical="center" wrapText="1"/>
    </xf>
    <xf numFmtId="10" fontId="0" fillId="0" borderId="0" xfId="195" applyNumberFormat="1" applyFont="1"/>
    <xf numFmtId="10" fontId="151" fillId="0" borderId="24" xfId="195" applyNumberFormat="1" applyFont="1" applyBorder="1" applyAlignment="1">
      <alignment horizontal="center" vertical="center" wrapText="1"/>
    </xf>
    <xf numFmtId="10" fontId="152" fillId="0" borderId="24" xfId="195" applyNumberFormat="1" applyFont="1" applyBorder="1" applyAlignment="1">
      <alignment horizontal="center" vertical="center" wrapText="1"/>
    </xf>
    <xf numFmtId="10" fontId="150" fillId="43" borderId="24" xfId="195" applyNumberFormat="1" applyFont="1" applyFill="1" applyBorder="1" applyAlignment="1">
      <alignment horizontal="center" vertical="center" wrapText="1"/>
    </xf>
    <xf numFmtId="190" fontId="26" fillId="0" borderId="0" xfId="14" applyNumberFormat="1" applyFont="1" applyFill="1" applyBorder="1" applyAlignment="1">
      <alignment horizontal="center"/>
    </xf>
    <xf numFmtId="0" fontId="150" fillId="71" borderId="34" xfId="0" applyFont="1" applyFill="1" applyBorder="1" applyAlignment="1">
      <alignment vertical="center" wrapText="1"/>
    </xf>
    <xf numFmtId="0" fontId="150" fillId="71" borderId="35" xfId="0" applyFont="1" applyFill="1" applyBorder="1" applyAlignment="1">
      <alignment vertical="center" wrapText="1"/>
    </xf>
    <xf numFmtId="0" fontId="150" fillId="71" borderId="40" xfId="0" applyFont="1" applyFill="1" applyBorder="1" applyAlignment="1">
      <alignment vertical="center" wrapText="1"/>
    </xf>
    <xf numFmtId="0" fontId="4" fillId="0" borderId="9" xfId="1" applyNumberFormat="1" applyFont="1" applyFill="1" applyBorder="1" applyAlignment="1">
      <alignment horizontal="left" vertical="center" wrapText="1"/>
    </xf>
    <xf numFmtId="49" fontId="5" fillId="0" borderId="3" xfId="1" applyNumberFormat="1" applyFont="1" applyFill="1" applyBorder="1" applyAlignment="1">
      <alignment horizontal="center" vertical="center" wrapText="1"/>
    </xf>
    <xf numFmtId="49" fontId="5" fillId="0" borderId="11" xfId="1" applyNumberFormat="1" applyFont="1" applyFill="1" applyBorder="1" applyAlignment="1">
      <alignment horizontal="center" vertical="center" wrapText="1"/>
    </xf>
    <xf numFmtId="0" fontId="15" fillId="66" borderId="0" xfId="3" applyFont="1" applyFill="1" applyBorder="1" applyAlignment="1">
      <alignment horizontal="right"/>
    </xf>
    <xf numFmtId="0" fontId="15" fillId="66" borderId="0" xfId="3" applyFont="1" applyFill="1" applyBorder="1" applyAlignment="1">
      <alignment horizontal="right"/>
    </xf>
    <xf numFmtId="164" fontId="40" fillId="12" borderId="104" xfId="7" applyNumberFormat="1" applyFont="1" applyFill="1" applyBorder="1" applyAlignment="1">
      <alignment vertical="center"/>
    </xf>
    <xf numFmtId="0" fontId="162" fillId="28" borderId="106" xfId="0" applyFont="1" applyFill="1" applyBorder="1" applyAlignment="1">
      <alignment vertical="center" wrapText="1"/>
    </xf>
    <xf numFmtId="49" fontId="35" fillId="26" borderId="3" xfId="1" applyNumberFormat="1" applyFont="1" applyFill="1" applyBorder="1" applyAlignment="1">
      <alignment horizontal="right" vertical="center"/>
    </xf>
    <xf numFmtId="49" fontId="35" fillId="26" borderId="3" xfId="1" applyNumberFormat="1" applyFont="1" applyFill="1" applyBorder="1" applyAlignment="1">
      <alignment horizontal="left" vertical="center" wrapText="1"/>
    </xf>
    <xf numFmtId="49" fontId="35" fillId="26" borderId="3" xfId="1" applyNumberFormat="1" applyFont="1" applyFill="1" applyBorder="1" applyAlignment="1">
      <alignment horizontal="left" vertical="top" wrapText="1"/>
    </xf>
    <xf numFmtId="49" fontId="35" fillId="26" borderId="3" xfId="1" applyNumberFormat="1" applyFont="1" applyFill="1" applyBorder="1" applyAlignment="1">
      <alignment horizontal="center" vertical="center" wrapText="1"/>
    </xf>
    <xf numFmtId="49" fontId="35" fillId="0" borderId="3" xfId="1" applyNumberFormat="1" applyFont="1" applyFill="1" applyBorder="1" applyAlignment="1">
      <alignment horizontal="left" vertical="top" wrapText="1"/>
    </xf>
    <xf numFmtId="49" fontId="35" fillId="26" borderId="3" xfId="1" applyNumberFormat="1" applyFont="1" applyFill="1" applyBorder="1" applyAlignment="1">
      <alignment horizontal="left" vertical="center" wrapText="1" indent="1"/>
    </xf>
    <xf numFmtId="49" fontId="49" fillId="26" borderId="3" xfId="1" applyNumberFormat="1" applyFont="1" applyFill="1" applyBorder="1" applyAlignment="1">
      <alignment horizontal="left" vertical="center" wrapText="1" indent="1"/>
    </xf>
    <xf numFmtId="49" fontId="49" fillId="26" borderId="3" xfId="1" applyNumberFormat="1" applyFont="1" applyFill="1" applyBorder="1" applyAlignment="1">
      <alignment vertical="center" wrapText="1"/>
    </xf>
    <xf numFmtId="49" fontId="49" fillId="26" borderId="3" xfId="1" applyNumberFormat="1" applyFont="1" applyFill="1" applyBorder="1" applyAlignment="1">
      <alignment vertical="top" wrapText="1"/>
    </xf>
    <xf numFmtId="49" fontId="35" fillId="26" borderId="3" xfId="1" applyNumberFormat="1" applyFont="1" applyFill="1" applyBorder="1" applyAlignment="1">
      <alignment horizontal="right" vertical="center" wrapText="1" indent="1"/>
    </xf>
    <xf numFmtId="164" fontId="35" fillId="26" borderId="3" xfId="7" applyNumberFormat="1" applyFont="1" applyFill="1" applyBorder="1" applyAlignment="1">
      <alignment horizontal="left" vertical="center" wrapText="1" indent="1"/>
    </xf>
    <xf numFmtId="49" fontId="35" fillId="0" borderId="2" xfId="1" applyNumberFormat="1" applyFont="1" applyFill="1" applyBorder="1" applyAlignment="1">
      <alignment horizontal="left" vertical="center" wrapText="1" indent="1"/>
    </xf>
    <xf numFmtId="49" fontId="108" fillId="0" borderId="2" xfId="1" applyNumberFormat="1" applyFont="1" applyFill="1" applyBorder="1" applyAlignment="1">
      <alignment vertical="center" wrapText="1"/>
    </xf>
    <xf numFmtId="164" fontId="4" fillId="0" borderId="2" xfId="1" applyNumberFormat="1" applyFont="1" applyFill="1" applyBorder="1" applyAlignment="1">
      <alignment horizontal="left" vertical="center" wrapText="1"/>
    </xf>
    <xf numFmtId="0" fontId="161" fillId="44" borderId="2" xfId="0" applyFont="1" applyFill="1" applyBorder="1" applyAlignment="1">
      <alignment horizontal="right" vertical="center" wrapText="1"/>
    </xf>
    <xf numFmtId="0" fontId="161" fillId="44" borderId="2" xfId="0" applyFont="1" applyFill="1" applyBorder="1" applyAlignment="1">
      <alignment vertical="center" wrapText="1"/>
    </xf>
    <xf numFmtId="0" fontId="4" fillId="0" borderId="2" xfId="1" applyFont="1" applyBorder="1" applyAlignment="1">
      <alignment horizontal="left" vertical="top"/>
    </xf>
    <xf numFmtId="0" fontId="4" fillId="0" borderId="2" xfId="1" applyFont="1" applyBorder="1" applyAlignment="1">
      <alignment horizontal="center" vertical="center"/>
    </xf>
    <xf numFmtId="0" fontId="4" fillId="0" borderId="2" xfId="1" applyFont="1" applyFill="1" applyBorder="1" applyAlignment="1">
      <alignment horizontal="left" vertical="top" indent="1"/>
    </xf>
    <xf numFmtId="0" fontId="4" fillId="0" borderId="2" xfId="1" applyFont="1" applyBorder="1" applyAlignment="1">
      <alignment horizontal="left" vertical="top" indent="1"/>
    </xf>
    <xf numFmtId="0" fontId="4" fillId="0" borderId="2" xfId="1" applyFont="1" applyBorder="1" applyAlignment="1">
      <alignment horizontal="left" vertical="center" indent="1"/>
    </xf>
    <xf numFmtId="0" fontId="4" fillId="0" borderId="2" xfId="1" applyFont="1" applyFill="1" applyBorder="1" applyAlignment="1">
      <alignment horizontal="left" vertical="center" indent="1"/>
    </xf>
    <xf numFmtId="0" fontId="4" fillId="0" borderId="2" xfId="1" applyFont="1" applyBorder="1" applyAlignment="1">
      <alignment vertical="center"/>
    </xf>
    <xf numFmtId="0" fontId="4" fillId="0" borderId="2" xfId="1" applyFont="1" applyBorder="1" applyAlignment="1">
      <alignment vertical="top" wrapText="1"/>
    </xf>
    <xf numFmtId="0" fontId="4" fillId="0" borderId="2" xfId="1" applyFont="1" applyBorder="1" applyAlignment="1">
      <alignment horizontal="left" wrapText="1"/>
    </xf>
    <xf numFmtId="0" fontId="4" fillId="0" borderId="2" xfId="1" applyFont="1" applyBorder="1" applyAlignment="1">
      <alignment horizontal="right"/>
    </xf>
    <xf numFmtId="0" fontId="4" fillId="0" borderId="2" xfId="1" applyFont="1" applyBorder="1"/>
    <xf numFmtId="164" fontId="4" fillId="0" borderId="2" xfId="1" applyNumberFormat="1" applyFont="1" applyBorder="1"/>
    <xf numFmtId="0" fontId="31" fillId="0" borderId="2" xfId="1" applyFont="1" applyFill="1" applyBorder="1" applyAlignment="1">
      <alignment vertical="center"/>
    </xf>
    <xf numFmtId="0" fontId="4" fillId="0" borderId="2" xfId="1" applyNumberFormat="1" applyFont="1" applyFill="1" applyBorder="1" applyAlignment="1">
      <alignment horizontal="left" vertical="center" indent="1"/>
    </xf>
    <xf numFmtId="9" fontId="4" fillId="0" borderId="2" xfId="195" applyFont="1" applyFill="1" applyBorder="1"/>
    <xf numFmtId="0" fontId="4" fillId="0" borderId="2" xfId="1" applyFont="1" applyFill="1" applyBorder="1"/>
    <xf numFmtId="0" fontId="162" fillId="28" borderId="2" xfId="0" applyFont="1" applyFill="1" applyBorder="1" applyAlignment="1">
      <alignment horizontal="right" vertical="center" wrapText="1"/>
    </xf>
    <xf numFmtId="0" fontId="162" fillId="28" borderId="2" xfId="0" applyFont="1" applyFill="1" applyBorder="1" applyAlignment="1">
      <alignment vertical="center" wrapText="1"/>
    </xf>
    <xf numFmtId="0" fontId="4" fillId="28" borderId="2" xfId="1" applyFont="1" applyFill="1" applyBorder="1" applyAlignment="1">
      <alignment horizontal="left" vertical="top"/>
    </xf>
    <xf numFmtId="0" fontId="4" fillId="28" borderId="2" xfId="1" applyFont="1" applyFill="1" applyBorder="1" applyAlignment="1">
      <alignment horizontal="center" vertical="center"/>
    </xf>
    <xf numFmtId="0" fontId="4" fillId="28" borderId="2" xfId="1" applyFont="1" applyFill="1" applyBorder="1" applyAlignment="1">
      <alignment horizontal="left" vertical="top" indent="1"/>
    </xf>
    <xf numFmtId="0" fontId="4" fillId="28" borderId="2" xfId="1" applyFont="1" applyFill="1" applyBorder="1" applyAlignment="1">
      <alignment horizontal="left" vertical="center" indent="1"/>
    </xf>
    <xf numFmtId="0" fontId="4" fillId="28" borderId="2" xfId="1" applyFont="1" applyFill="1" applyBorder="1" applyAlignment="1">
      <alignment vertical="center"/>
    </xf>
    <xf numFmtId="0" fontId="4" fillId="28" borderId="2" xfId="1" applyFont="1" applyFill="1" applyBorder="1" applyAlignment="1">
      <alignment vertical="top" wrapText="1"/>
    </xf>
    <xf numFmtId="0" fontId="4" fillId="28" borderId="2" xfId="1" applyFont="1" applyFill="1" applyBorder="1" applyAlignment="1">
      <alignment horizontal="left" wrapText="1"/>
    </xf>
    <xf numFmtId="0" fontId="4" fillId="28" borderId="2" xfId="1" applyFont="1" applyFill="1" applyBorder="1" applyAlignment="1">
      <alignment horizontal="right"/>
    </xf>
    <xf numFmtId="0" fontId="4" fillId="28" borderId="2" xfId="1" applyFont="1" applyFill="1" applyBorder="1"/>
    <xf numFmtId="164" fontId="4" fillId="28" borderId="2" xfId="1" applyNumberFormat="1" applyFont="1" applyFill="1" applyBorder="1"/>
    <xf numFmtId="0" fontId="4" fillId="28" borderId="2" xfId="1" applyNumberFormat="1" applyFont="1" applyFill="1" applyBorder="1" applyAlignment="1">
      <alignment horizontal="left" vertical="center" indent="1"/>
    </xf>
    <xf numFmtId="9" fontId="4" fillId="28" borderId="2" xfId="195" applyFont="1" applyFill="1" applyBorder="1"/>
    <xf numFmtId="164" fontId="4" fillId="28" borderId="2" xfId="1" applyNumberFormat="1" applyFont="1" applyFill="1" applyBorder="1" applyAlignment="1">
      <alignment horizontal="left" vertical="center" wrapText="1"/>
    </xf>
    <xf numFmtId="0" fontId="162" fillId="77" borderId="2" xfId="0" applyFont="1" applyFill="1" applyBorder="1" applyAlignment="1">
      <alignment horizontal="right" vertical="center" wrapText="1"/>
    </xf>
    <xf numFmtId="0" fontId="162" fillId="77" borderId="2" xfId="0" applyFont="1" applyFill="1" applyBorder="1" applyAlignment="1">
      <alignment vertical="center" wrapText="1"/>
    </xf>
    <xf numFmtId="0" fontId="4" fillId="77" borderId="2" xfId="1" applyFont="1" applyFill="1" applyBorder="1" applyAlignment="1">
      <alignment horizontal="left" vertical="top"/>
    </xf>
    <xf numFmtId="0" fontId="4" fillId="77" borderId="2" xfId="1" applyFont="1" applyFill="1" applyBorder="1" applyAlignment="1">
      <alignment horizontal="center" vertical="center"/>
    </xf>
    <xf numFmtId="0" fontId="4" fillId="77" borderId="2" xfId="1" applyFont="1" applyFill="1" applyBorder="1" applyAlignment="1">
      <alignment horizontal="left" vertical="top" indent="1"/>
    </xf>
    <xf numFmtId="0" fontId="4" fillId="77" borderId="2" xfId="1" applyFont="1" applyFill="1" applyBorder="1" applyAlignment="1">
      <alignment horizontal="left" vertical="center" indent="1"/>
    </xf>
    <xf numFmtId="0" fontId="4" fillId="77" borderId="2" xfId="1" applyFont="1" applyFill="1" applyBorder="1" applyAlignment="1">
      <alignment vertical="center"/>
    </xf>
    <xf numFmtId="0" fontId="4" fillId="77" borderId="2" xfId="1" applyFont="1" applyFill="1" applyBorder="1" applyAlignment="1">
      <alignment vertical="top" wrapText="1"/>
    </xf>
    <xf numFmtId="0" fontId="4" fillId="77" borderId="2" xfId="1" applyFont="1" applyFill="1" applyBorder="1" applyAlignment="1">
      <alignment horizontal="left" wrapText="1"/>
    </xf>
    <xf numFmtId="0" fontId="4" fillId="77" borderId="2" xfId="1" applyFont="1" applyFill="1" applyBorder="1" applyAlignment="1">
      <alignment horizontal="right"/>
    </xf>
    <xf numFmtId="0" fontId="4" fillId="77" borderId="2" xfId="1" applyFont="1" applyFill="1" applyBorder="1"/>
    <xf numFmtId="164" fontId="4" fillId="77" borderId="2" xfId="1" applyNumberFormat="1" applyFont="1" applyFill="1" applyBorder="1"/>
    <xf numFmtId="0" fontId="4" fillId="77" borderId="2" xfId="1" applyNumberFormat="1" applyFont="1" applyFill="1" applyBorder="1" applyAlignment="1">
      <alignment horizontal="left" vertical="center" indent="1"/>
    </xf>
    <xf numFmtId="9" fontId="4" fillId="77" borderId="2" xfId="195" applyFont="1" applyFill="1" applyBorder="1"/>
    <xf numFmtId="164" fontId="4" fillId="77" borderId="2" xfId="1" applyNumberFormat="1" applyFont="1" applyFill="1" applyBorder="1" applyAlignment="1">
      <alignment horizontal="left" vertical="center" wrapText="1"/>
    </xf>
    <xf numFmtId="0" fontId="163" fillId="44" borderId="2" xfId="0" applyFont="1" applyFill="1" applyBorder="1" applyAlignment="1">
      <alignment horizontal="right" vertical="center" wrapText="1"/>
    </xf>
    <xf numFmtId="0" fontId="163" fillId="44" borderId="2" xfId="0" applyFont="1" applyFill="1" applyBorder="1" applyAlignment="1">
      <alignment vertical="center" wrapText="1"/>
    </xf>
    <xf numFmtId="2" fontId="5" fillId="28" borderId="2" xfId="1" applyNumberFormat="1" applyFont="1" applyFill="1" applyBorder="1" applyAlignment="1">
      <alignment horizontal="right" vertical="center" wrapText="1"/>
    </xf>
    <xf numFmtId="0" fontId="4" fillId="28" borderId="3" xfId="1" applyNumberFormat="1" applyFont="1" applyFill="1" applyBorder="1" applyAlignment="1">
      <alignment horizontal="left" vertical="top" wrapText="1" indent="1"/>
    </xf>
    <xf numFmtId="49" fontId="4" fillId="28" borderId="3" xfId="1" applyNumberFormat="1" applyFont="1" applyFill="1" applyBorder="1" applyAlignment="1">
      <alignment horizontal="center" vertical="center" wrapText="1"/>
    </xf>
    <xf numFmtId="2" fontId="4" fillId="28" borderId="3" xfId="1" applyNumberFormat="1" applyFont="1" applyFill="1" applyBorder="1" applyAlignment="1">
      <alignment horizontal="center" vertical="center" wrapText="1"/>
    </xf>
    <xf numFmtId="49" fontId="5" fillId="28" borderId="2" xfId="1" applyNumberFormat="1" applyFont="1" applyFill="1" applyBorder="1" applyAlignment="1">
      <alignment horizontal="left" vertical="center" wrapText="1"/>
    </xf>
    <xf numFmtId="164" fontId="4" fillId="28" borderId="2" xfId="7" applyFont="1" applyFill="1" applyBorder="1" applyAlignment="1">
      <alignment horizontal="center" vertical="center" wrapText="1"/>
    </xf>
    <xf numFmtId="49" fontId="4" fillId="28" borderId="2" xfId="1" applyNumberFormat="1" applyFont="1" applyFill="1" applyBorder="1" applyAlignment="1">
      <alignment horizontal="center" vertical="center" wrapText="1"/>
    </xf>
    <xf numFmtId="49" fontId="4" fillId="28" borderId="2" xfId="1" applyNumberFormat="1" applyFont="1" applyFill="1" applyBorder="1" applyAlignment="1">
      <alignment vertical="center" wrapText="1"/>
    </xf>
    <xf numFmtId="49" fontId="4" fillId="28" borderId="2" xfId="1" applyNumberFormat="1" applyFont="1" applyFill="1" applyBorder="1" applyAlignment="1">
      <alignment vertical="top" wrapText="1"/>
    </xf>
    <xf numFmtId="49" fontId="4" fillId="28" borderId="11" xfId="1" applyNumberFormat="1" applyFont="1" applyFill="1" applyBorder="1" applyAlignment="1">
      <alignment vertical="center" wrapText="1"/>
    </xf>
    <xf numFmtId="0" fontId="4" fillId="28" borderId="2" xfId="1" applyFont="1" applyFill="1" applyBorder="1" applyAlignment="1">
      <alignment horizontal="left" vertical="center" wrapText="1"/>
    </xf>
    <xf numFmtId="164" fontId="40" fillId="28" borderId="2" xfId="7" applyFont="1" applyFill="1" applyBorder="1" applyAlignment="1">
      <alignment horizontal="right" vertical="center"/>
    </xf>
    <xf numFmtId="9" fontId="4" fillId="28" borderId="2" xfId="1" applyNumberFormat="1" applyFont="1" applyFill="1" applyBorder="1" applyAlignment="1">
      <alignment horizontal="right" vertical="center"/>
    </xf>
    <xf numFmtId="0" fontId="4" fillId="28" borderId="2" xfId="1" applyFont="1" applyFill="1" applyBorder="1" applyAlignment="1">
      <alignment horizontal="right" vertical="center"/>
    </xf>
    <xf numFmtId="164" fontId="40" fillId="28" borderId="2" xfId="7" applyFont="1" applyFill="1" applyBorder="1" applyAlignment="1">
      <alignment vertical="center"/>
    </xf>
    <xf numFmtId="164" fontId="40" fillId="28" borderId="2" xfId="7" applyNumberFormat="1" applyFont="1" applyFill="1" applyBorder="1" applyAlignment="1">
      <alignment vertical="center"/>
    </xf>
    <xf numFmtId="164" fontId="42" fillId="28" borderId="2" xfId="7" applyNumberFormat="1" applyFont="1" applyFill="1" applyBorder="1" applyAlignment="1">
      <alignment horizontal="left" vertical="center" wrapText="1"/>
    </xf>
    <xf numFmtId="164" fontId="4" fillId="28" borderId="2" xfId="7" applyNumberFormat="1" applyFont="1" applyFill="1" applyBorder="1" applyAlignment="1">
      <alignment horizontal="left" vertical="center" wrapText="1"/>
    </xf>
    <xf numFmtId="164" fontId="4" fillId="28" borderId="1" xfId="1" applyNumberFormat="1" applyFont="1" applyFill="1" applyBorder="1" applyAlignment="1">
      <alignment horizontal="left" vertical="center" wrapText="1"/>
    </xf>
    <xf numFmtId="49" fontId="4" fillId="28" borderId="2" xfId="1" applyNumberFormat="1" applyFont="1" applyFill="1" applyBorder="1" applyAlignment="1">
      <alignment horizontal="right" vertical="center"/>
    </xf>
    <xf numFmtId="49" fontId="5" fillId="28" borderId="2" xfId="1" applyNumberFormat="1" applyFont="1" applyFill="1" applyBorder="1" applyAlignment="1">
      <alignment horizontal="right" vertical="center"/>
    </xf>
    <xf numFmtId="49" fontId="5" fillId="0" borderId="2" xfId="1" applyNumberFormat="1" applyFont="1" applyFill="1" applyBorder="1" applyAlignment="1">
      <alignment horizontal="center" vertical="center" wrapText="1"/>
    </xf>
    <xf numFmtId="0" fontId="4" fillId="0" borderId="2" xfId="1" applyNumberFormat="1" applyFont="1" applyFill="1" applyBorder="1" applyAlignment="1">
      <alignment horizontal="left" vertical="center" wrapText="1"/>
    </xf>
    <xf numFmtId="0" fontId="4" fillId="0" borderId="3" xfId="1" applyNumberFormat="1" applyFont="1" applyFill="1" applyBorder="1" applyAlignment="1">
      <alignment horizontal="left" vertical="center" wrapText="1"/>
    </xf>
    <xf numFmtId="0" fontId="4" fillId="0" borderId="9" xfId="1" applyNumberFormat="1" applyFont="1" applyFill="1" applyBorder="1" applyAlignment="1">
      <alignment horizontal="left" vertical="center" wrapText="1"/>
    </xf>
    <xf numFmtId="49" fontId="5" fillId="0" borderId="3" xfId="1" applyNumberFormat="1" applyFont="1" applyFill="1" applyBorder="1" applyAlignment="1">
      <alignment horizontal="center" vertical="center" wrapText="1"/>
    </xf>
    <xf numFmtId="49" fontId="5" fillId="0" borderId="11" xfId="1" applyNumberFormat="1" applyFont="1" applyFill="1" applyBorder="1" applyAlignment="1">
      <alignment horizontal="center" vertical="center" wrapText="1"/>
    </xf>
    <xf numFmtId="0" fontId="4" fillId="0" borderId="11" xfId="1" applyFont="1" applyFill="1" applyBorder="1" applyAlignment="1">
      <alignment horizontal="left" vertical="center" wrapText="1"/>
    </xf>
    <xf numFmtId="0" fontId="4" fillId="12" borderId="11" xfId="1" applyNumberFormat="1" applyFont="1" applyFill="1" applyBorder="1" applyAlignment="1">
      <alignment horizontal="center" vertical="center" wrapText="1"/>
    </xf>
    <xf numFmtId="0" fontId="143" fillId="0" borderId="2" xfId="0" applyNumberFormat="1" applyFont="1" applyFill="1" applyBorder="1" applyAlignment="1">
      <alignment horizontal="left" vertical="center" wrapText="1"/>
    </xf>
    <xf numFmtId="0" fontId="51" fillId="0" borderId="0" xfId="0" applyFont="1" applyAlignment="1">
      <alignment horizontal="center" vertical="center"/>
    </xf>
    <xf numFmtId="0" fontId="143" fillId="0" borderId="0" xfId="0" applyNumberFormat="1" applyFont="1" applyFill="1" applyAlignment="1">
      <alignment horizontal="left"/>
    </xf>
    <xf numFmtId="49" fontId="143" fillId="0" borderId="4" xfId="0" applyNumberFormat="1" applyFont="1" applyFill="1" applyBorder="1" applyAlignment="1">
      <alignment horizontal="left" vertical="center" wrapText="1" indent="1"/>
    </xf>
    <xf numFmtId="0" fontId="143" fillId="0" borderId="2" xfId="0" applyNumberFormat="1" applyFont="1" applyFill="1" applyBorder="1" applyAlignment="1">
      <alignment horizontal="center" vertical="center"/>
    </xf>
    <xf numFmtId="1" fontId="143" fillId="0" borderId="2" xfId="0" applyNumberFormat="1" applyFont="1" applyFill="1" applyBorder="1" applyAlignment="1">
      <alignment horizontal="center" vertical="center"/>
    </xf>
    <xf numFmtId="0" fontId="11" fillId="4" borderId="2" xfId="1" applyFont="1" applyFill="1" applyBorder="1" applyAlignment="1">
      <alignment horizontal="right"/>
    </xf>
    <xf numFmtId="164" fontId="4" fillId="0" borderId="0" xfId="1" applyNumberFormat="1" applyFont="1" applyAlignment="1">
      <alignment vertical="center"/>
    </xf>
    <xf numFmtId="164" fontId="40" fillId="12" borderId="2" xfId="195" applyNumberFormat="1" applyFont="1" applyFill="1" applyBorder="1" applyAlignment="1">
      <alignment vertical="center"/>
    </xf>
    <xf numFmtId="0" fontId="5" fillId="0" borderId="2" xfId="1" applyFont="1" applyFill="1" applyBorder="1" applyAlignment="1">
      <alignment horizontal="left" vertical="top" wrapText="1"/>
    </xf>
    <xf numFmtId="9" fontId="40" fillId="0" borderId="2" xfId="195" applyFont="1" applyFill="1" applyBorder="1" applyAlignment="1">
      <alignment vertical="center"/>
    </xf>
    <xf numFmtId="164" fontId="5" fillId="11" borderId="2" xfId="7" applyNumberFormat="1" applyFont="1" applyFill="1" applyBorder="1" applyAlignment="1">
      <alignment horizontal="left" vertical="center" wrapText="1"/>
    </xf>
    <xf numFmtId="9" fontId="4" fillId="12" borderId="2" xfId="195" applyFont="1" applyFill="1" applyBorder="1" applyAlignment="1">
      <alignment horizontal="left" vertical="center" wrapText="1" indent="2"/>
    </xf>
    <xf numFmtId="2" fontId="5" fillId="0" borderId="2" xfId="1" applyNumberFormat="1" applyFont="1" applyFill="1" applyBorder="1" applyAlignment="1">
      <alignment horizontal="right" vertical="top" wrapText="1"/>
    </xf>
    <xf numFmtId="9" fontId="4" fillId="0" borderId="2" xfId="1" applyNumberFormat="1" applyFont="1" applyFill="1" applyBorder="1" applyAlignment="1">
      <alignment horizontal="left" vertical="center"/>
    </xf>
    <xf numFmtId="49" fontId="4" fillId="0" borderId="11" xfId="1" applyNumberFormat="1" applyFont="1" applyFill="1" applyBorder="1" applyAlignment="1">
      <alignment horizontal="left" vertical="top" wrapText="1"/>
    </xf>
    <xf numFmtId="2" fontId="4" fillId="12" borderId="3" xfId="1" applyNumberFormat="1" applyFont="1" applyFill="1" applyBorder="1" applyAlignment="1">
      <alignment horizontal="left" vertical="top" wrapText="1" indent="1"/>
    </xf>
    <xf numFmtId="2" fontId="4" fillId="12" borderId="3" xfId="1" applyNumberFormat="1" applyFont="1" applyFill="1" applyBorder="1" applyAlignment="1">
      <alignment horizontal="left" vertical="center" wrapText="1" indent="1"/>
    </xf>
    <xf numFmtId="9" fontId="4" fillId="12" borderId="2" xfId="1" applyNumberFormat="1" applyFont="1" applyFill="1" applyBorder="1" applyAlignment="1">
      <alignment horizontal="right" vertical="center"/>
    </xf>
    <xf numFmtId="9" fontId="4" fillId="0" borderId="2" xfId="195" applyFont="1" applyFill="1" applyBorder="1" applyAlignment="1">
      <alignment horizontal="left" vertical="center" wrapText="1" indent="2"/>
    </xf>
    <xf numFmtId="9" fontId="4" fillId="0" borderId="2" xfId="195" applyFont="1" applyFill="1" applyBorder="1" applyAlignment="1">
      <alignment horizontal="left" vertical="center" wrapText="1"/>
    </xf>
    <xf numFmtId="9" fontId="4" fillId="76" borderId="2" xfId="195" applyFont="1" applyFill="1" applyBorder="1" applyAlignment="1">
      <alignment horizontal="left" vertical="center" wrapText="1"/>
    </xf>
    <xf numFmtId="49" fontId="35" fillId="29" borderId="2" xfId="1" applyNumberFormat="1" applyFont="1" applyFill="1" applyBorder="1" applyAlignment="1">
      <alignment horizontal="right" vertical="center"/>
    </xf>
    <xf numFmtId="49" fontId="35" fillId="29" borderId="2" xfId="1" applyNumberFormat="1" applyFont="1" applyFill="1" applyBorder="1" applyAlignment="1">
      <alignment horizontal="left" vertical="center" wrapText="1"/>
    </xf>
    <xf numFmtId="49" fontId="35" fillId="29" borderId="2" xfId="1" applyNumberFormat="1" applyFont="1" applyFill="1" applyBorder="1" applyAlignment="1">
      <alignment horizontal="center" vertical="center" wrapText="1"/>
    </xf>
    <xf numFmtId="49" fontId="49" fillId="29" borderId="2" xfId="1" applyNumberFormat="1" applyFont="1" applyFill="1" applyBorder="1" applyAlignment="1">
      <alignment horizontal="left" vertical="center" wrapText="1"/>
    </xf>
    <xf numFmtId="49" fontId="49" fillId="29" borderId="2" xfId="1" applyNumberFormat="1" applyFont="1" applyFill="1" applyBorder="1" applyAlignment="1">
      <alignment vertical="center" wrapText="1"/>
    </xf>
    <xf numFmtId="49" fontId="35" fillId="29" borderId="2" xfId="1" applyNumberFormat="1" applyFont="1" applyFill="1" applyBorder="1" applyAlignment="1">
      <alignment horizontal="right" vertical="center" wrapText="1"/>
    </xf>
    <xf numFmtId="164" fontId="35" fillId="29" borderId="2" xfId="7" applyNumberFormat="1" applyFont="1" applyFill="1" applyBorder="1" applyAlignment="1">
      <alignment horizontal="left" vertical="center" wrapText="1"/>
    </xf>
    <xf numFmtId="9" fontId="4" fillId="0" borderId="0" xfId="195" applyFont="1"/>
    <xf numFmtId="0" fontId="4" fillId="0" borderId="2" xfId="1" applyNumberFormat="1" applyFont="1" applyFill="1" applyBorder="1" applyAlignment="1">
      <alignment horizontal="left" vertical="center" wrapText="1"/>
    </xf>
    <xf numFmtId="49" fontId="5" fillId="0" borderId="2" xfId="1" applyNumberFormat="1" applyFont="1" applyFill="1" applyBorder="1" applyAlignment="1">
      <alignment horizontal="center" vertical="center" wrapText="1"/>
    </xf>
    <xf numFmtId="0" fontId="4" fillId="0" borderId="3" xfId="1" applyNumberFormat="1" applyFont="1" applyFill="1" applyBorder="1" applyAlignment="1">
      <alignment horizontal="left" vertical="center" wrapText="1"/>
    </xf>
    <xf numFmtId="0" fontId="77" fillId="4" borderId="5" xfId="1" applyFont="1" applyFill="1" applyBorder="1" applyAlignment="1">
      <alignment horizontal="center" vertical="center"/>
    </xf>
    <xf numFmtId="164" fontId="40" fillId="0" borderId="2" xfId="7" applyNumberFormat="1" applyFont="1" applyFill="1" applyBorder="1" applyAlignment="1">
      <alignment horizontal="center" vertical="center"/>
    </xf>
    <xf numFmtId="164" fontId="35" fillId="6" borderId="104" xfId="7" applyNumberFormat="1" applyFont="1" applyFill="1" applyBorder="1" applyAlignment="1">
      <alignment vertical="center"/>
    </xf>
    <xf numFmtId="164" fontId="4" fillId="0" borderId="4" xfId="1" applyNumberFormat="1" applyFont="1" applyFill="1" applyBorder="1" applyAlignment="1">
      <alignment horizontal="left" vertical="center" wrapText="1"/>
    </xf>
    <xf numFmtId="0" fontId="4" fillId="0" borderId="11" xfId="1" applyFont="1" applyFill="1" applyBorder="1"/>
    <xf numFmtId="164" fontId="37" fillId="76" borderId="2" xfId="7" applyNumberFormat="1" applyFont="1" applyFill="1" applyBorder="1" applyAlignment="1">
      <alignment vertical="center"/>
    </xf>
    <xf numFmtId="164" fontId="37" fillId="0" borderId="103" xfId="7" applyNumberFormat="1" applyFont="1" applyFill="1" applyBorder="1" applyAlignment="1">
      <alignment vertical="center"/>
    </xf>
    <xf numFmtId="164" fontId="35" fillId="69" borderId="104" xfId="14" applyFont="1" applyFill="1" applyBorder="1" applyAlignment="1">
      <alignment horizontal="left" vertical="center" wrapText="1"/>
    </xf>
    <xf numFmtId="164" fontId="5" fillId="0" borderId="103" xfId="7" applyNumberFormat="1" applyFont="1" applyFill="1" applyBorder="1" applyAlignment="1">
      <alignment horizontal="left" vertical="center"/>
    </xf>
    <xf numFmtId="164" fontId="37" fillId="0" borderId="104" xfId="7" applyNumberFormat="1" applyFont="1" applyFill="1" applyBorder="1" applyAlignment="1">
      <alignment horizontal="center" vertical="center"/>
    </xf>
    <xf numFmtId="164" fontId="37" fillId="76" borderId="103" xfId="7" applyNumberFormat="1" applyFont="1" applyFill="1" applyBorder="1" applyAlignment="1">
      <alignment vertical="center"/>
    </xf>
    <xf numFmtId="164" fontId="35" fillId="26" borderId="103" xfId="7" applyNumberFormat="1" applyFont="1" applyFill="1" applyBorder="1" applyAlignment="1">
      <alignment horizontal="left" vertical="center" wrapText="1" indent="1"/>
    </xf>
    <xf numFmtId="164" fontId="35" fillId="26" borderId="104" xfId="7" applyNumberFormat="1" applyFont="1" applyFill="1" applyBorder="1" applyAlignment="1">
      <alignment horizontal="left" vertical="center" wrapText="1" indent="1"/>
    </xf>
    <xf numFmtId="164" fontId="35" fillId="26" borderId="109" xfId="7" applyNumberFormat="1" applyFont="1" applyFill="1" applyBorder="1" applyAlignment="1">
      <alignment horizontal="left" vertical="center" wrapText="1" indent="1"/>
    </xf>
    <xf numFmtId="164" fontId="35" fillId="26" borderId="95" xfId="7" applyNumberFormat="1" applyFont="1" applyFill="1" applyBorder="1" applyAlignment="1">
      <alignment horizontal="left" vertical="center" wrapText="1" indent="1"/>
    </xf>
    <xf numFmtId="164" fontId="35" fillId="26" borderId="110" xfId="7" applyNumberFormat="1" applyFont="1" applyFill="1" applyBorder="1" applyAlignment="1">
      <alignment horizontal="left" vertical="center" wrapText="1" indent="1"/>
    </xf>
    <xf numFmtId="49" fontId="5" fillId="0" borderId="4" xfId="1" applyNumberFormat="1" applyFont="1" applyFill="1" applyBorder="1" applyAlignment="1">
      <alignment horizontal="center" vertical="center" wrapText="1"/>
    </xf>
    <xf numFmtId="164" fontId="35" fillId="13" borderId="4" xfId="7" applyNumberFormat="1" applyFont="1" applyFill="1" applyBorder="1" applyAlignment="1">
      <alignment horizontal="center" vertical="center" wrapText="1"/>
    </xf>
    <xf numFmtId="164" fontId="35" fillId="26" borderId="4" xfId="7" applyNumberFormat="1" applyFont="1" applyFill="1" applyBorder="1" applyAlignment="1">
      <alignment horizontal="left" vertical="center" wrapText="1"/>
    </xf>
    <xf numFmtId="164" fontId="35" fillId="9" borderId="4" xfId="7" applyNumberFormat="1" applyFont="1" applyFill="1" applyBorder="1" applyAlignment="1">
      <alignment horizontal="left" vertical="center" wrapText="1"/>
    </xf>
    <xf numFmtId="164" fontId="5" fillId="68" borderId="4" xfId="7" applyNumberFormat="1" applyFont="1" applyFill="1" applyBorder="1" applyAlignment="1">
      <alignment horizontal="left" vertical="center" wrapText="1"/>
    </xf>
    <xf numFmtId="164" fontId="37" fillId="0" borderId="4" xfId="7" applyNumberFormat="1" applyFont="1" applyFill="1" applyBorder="1" applyAlignment="1">
      <alignment vertical="center"/>
    </xf>
    <xf numFmtId="164" fontId="37" fillId="12" borderId="4" xfId="7" applyNumberFormat="1" applyFont="1" applyFill="1" applyBorder="1" applyAlignment="1">
      <alignment vertical="center"/>
    </xf>
    <xf numFmtId="164" fontId="5" fillId="0" borderId="4" xfId="7" applyNumberFormat="1" applyFont="1" applyFill="1" applyBorder="1" applyAlignment="1">
      <alignment vertical="center"/>
    </xf>
    <xf numFmtId="164" fontId="40" fillId="12" borderId="4" xfId="7" applyNumberFormat="1" applyFont="1" applyFill="1" applyBorder="1" applyAlignment="1">
      <alignment vertical="center"/>
    </xf>
    <xf numFmtId="164" fontId="160" fillId="12" borderId="4" xfId="7" applyNumberFormat="1" applyFont="1" applyFill="1" applyBorder="1" applyAlignment="1">
      <alignment vertical="center"/>
    </xf>
    <xf numFmtId="164" fontId="35" fillId="69" borderId="4" xfId="14" applyFont="1" applyFill="1" applyBorder="1" applyAlignment="1">
      <alignment horizontal="right" vertical="center" wrapText="1"/>
    </xf>
    <xf numFmtId="164" fontId="5" fillId="0" borderId="4" xfId="7" applyNumberFormat="1" applyFont="1" applyFill="1" applyBorder="1" applyAlignment="1">
      <alignment horizontal="left" vertical="center" wrapText="1"/>
    </xf>
    <xf numFmtId="164" fontId="35" fillId="69" borderId="4" xfId="14" applyFont="1" applyFill="1" applyBorder="1" applyAlignment="1">
      <alignment horizontal="left" vertical="center" wrapText="1"/>
    </xf>
    <xf numFmtId="164" fontId="37" fillId="12" borderId="4" xfId="7" applyNumberFormat="1" applyFont="1" applyFill="1" applyBorder="1" applyAlignment="1">
      <alignment horizontal="left" vertical="center"/>
    </xf>
    <xf numFmtId="164" fontId="37" fillId="0" borderId="4" xfId="7" applyNumberFormat="1" applyFont="1" applyFill="1" applyBorder="1" applyAlignment="1">
      <alignment horizontal="left" vertical="center"/>
    </xf>
    <xf numFmtId="164" fontId="5" fillId="0" borderId="4" xfId="7" applyNumberFormat="1" applyFont="1" applyFill="1" applyBorder="1" applyAlignment="1">
      <alignment horizontal="left" vertical="center"/>
    </xf>
    <xf numFmtId="164" fontId="37" fillId="0" borderId="4" xfId="7" applyNumberFormat="1" applyFont="1" applyFill="1" applyBorder="1" applyAlignment="1">
      <alignment horizontal="center" vertical="center"/>
    </xf>
    <xf numFmtId="164" fontId="35" fillId="27" borderId="4" xfId="7" applyNumberFormat="1" applyFont="1" applyFill="1" applyBorder="1" applyAlignment="1">
      <alignment horizontal="left" vertical="center" wrapText="1"/>
    </xf>
    <xf numFmtId="164" fontId="37" fillId="76" borderId="4" xfId="7" applyNumberFormat="1" applyFont="1" applyFill="1" applyBorder="1" applyAlignment="1">
      <alignment vertical="center"/>
    </xf>
    <xf numFmtId="164" fontId="35" fillId="26" borderId="4" xfId="7" applyNumberFormat="1" applyFont="1" applyFill="1" applyBorder="1" applyAlignment="1">
      <alignment horizontal="left" vertical="center" wrapText="1" indent="1"/>
    </xf>
    <xf numFmtId="164" fontId="35" fillId="26" borderId="112" xfId="7" applyNumberFormat="1" applyFont="1" applyFill="1" applyBorder="1" applyAlignment="1">
      <alignment horizontal="left" vertical="center" wrapText="1" indent="1"/>
    </xf>
    <xf numFmtId="164" fontId="144" fillId="68" borderId="103" xfId="7" applyNumberFormat="1" applyFont="1" applyFill="1" applyBorder="1" applyAlignment="1">
      <alignment horizontal="left" vertical="center" wrapText="1"/>
    </xf>
    <xf numFmtId="164" fontId="42" fillId="12" borderId="103" xfId="7" applyNumberFormat="1" applyFont="1" applyFill="1" applyBorder="1" applyAlignment="1">
      <alignment vertical="center"/>
    </xf>
    <xf numFmtId="164" fontId="42" fillId="0" borderId="103" xfId="7" applyNumberFormat="1" applyFont="1" applyFill="1" applyBorder="1" applyAlignment="1">
      <alignment vertical="center"/>
    </xf>
    <xf numFmtId="164" fontId="4" fillId="12" borderId="103" xfId="7" applyNumberFormat="1" applyFont="1" applyFill="1" applyBorder="1" applyAlignment="1">
      <alignment horizontal="left" vertical="center"/>
    </xf>
    <xf numFmtId="164" fontId="42" fillId="12" borderId="103" xfId="7" applyNumberFormat="1" applyFont="1" applyFill="1" applyBorder="1" applyAlignment="1">
      <alignment horizontal="left" vertical="center"/>
    </xf>
    <xf numFmtId="164" fontId="35" fillId="0" borderId="103" xfId="7" applyNumberFormat="1" applyFont="1" applyFill="1" applyBorder="1" applyAlignment="1">
      <alignment horizontal="left" vertical="center"/>
    </xf>
    <xf numFmtId="164" fontId="40" fillId="12" borderId="103" xfId="7" applyNumberFormat="1" applyFont="1" applyFill="1" applyBorder="1" applyAlignment="1">
      <alignment horizontal="right" vertical="center"/>
    </xf>
    <xf numFmtId="164" fontId="5" fillId="26" borderId="103" xfId="7" applyNumberFormat="1" applyFont="1" applyFill="1" applyBorder="1" applyAlignment="1">
      <alignment horizontal="left" vertical="center" wrapText="1"/>
    </xf>
    <xf numFmtId="164" fontId="5" fillId="27" borderId="103" xfId="7" applyNumberFormat="1" applyFont="1" applyFill="1" applyBorder="1" applyAlignment="1">
      <alignment horizontal="left" vertical="center" wrapText="1"/>
    </xf>
    <xf numFmtId="164" fontId="144" fillId="27" borderId="103" xfId="7" applyNumberFormat="1" applyFont="1" applyFill="1" applyBorder="1" applyAlignment="1">
      <alignment horizontal="left" vertical="center" wrapText="1"/>
    </xf>
    <xf numFmtId="164" fontId="35" fillId="6" borderId="4" xfId="7" applyNumberFormat="1" applyFont="1" applyFill="1" applyBorder="1" applyAlignment="1">
      <alignment vertical="center"/>
    </xf>
    <xf numFmtId="164" fontId="160" fillId="12" borderId="103" xfId="7" applyNumberFormat="1" applyFont="1" applyFill="1" applyBorder="1" applyAlignment="1">
      <alignment vertical="center"/>
    </xf>
    <xf numFmtId="164" fontId="5" fillId="0" borderId="103" xfId="7" applyNumberFormat="1" applyFont="1" applyFill="1" applyBorder="1" applyAlignment="1">
      <alignment horizontal="left" vertical="center" wrapText="1"/>
    </xf>
    <xf numFmtId="164" fontId="37" fillId="0" borderId="103" xfId="7" applyNumberFormat="1" applyFont="1" applyFill="1" applyBorder="1" applyAlignment="1">
      <alignment horizontal="center" vertical="center"/>
    </xf>
    <xf numFmtId="0" fontId="78" fillId="73" borderId="4" xfId="1" applyFont="1" applyFill="1" applyBorder="1" applyAlignment="1">
      <alignment horizontal="center" vertical="center"/>
    </xf>
    <xf numFmtId="0" fontId="162" fillId="28" borderId="0" xfId="0" applyFont="1" applyFill="1" applyBorder="1" applyAlignment="1">
      <alignment vertical="center" wrapText="1"/>
    </xf>
    <xf numFmtId="3" fontId="3" fillId="2" borderId="1" xfId="1" applyNumberFormat="1" applyFont="1" applyFill="1" applyBorder="1" applyAlignment="1">
      <alignment horizontal="center" vertical="center" wrapText="1"/>
    </xf>
    <xf numFmtId="3" fontId="3" fillId="2" borderId="0" xfId="1" applyNumberFormat="1" applyFont="1" applyFill="1" applyBorder="1" applyAlignment="1">
      <alignment horizontal="center" vertical="center" wrapText="1"/>
    </xf>
    <xf numFmtId="0" fontId="5" fillId="0" borderId="1" xfId="1" applyFont="1" applyFill="1" applyBorder="1" applyAlignment="1">
      <alignment horizontal="center" vertical="center" wrapText="1"/>
    </xf>
    <xf numFmtId="0" fontId="5" fillId="0" borderId="0" xfId="1" applyFont="1" applyFill="1" applyBorder="1" applyAlignment="1">
      <alignment horizontal="center" vertical="center" wrapText="1"/>
    </xf>
    <xf numFmtId="0" fontId="6" fillId="3" borderId="2" xfId="1" applyFont="1" applyFill="1" applyBorder="1" applyAlignment="1">
      <alignment horizontal="center" vertical="center"/>
    </xf>
    <xf numFmtId="0" fontId="5" fillId="0" borderId="2" xfId="1" applyFont="1" applyFill="1" applyBorder="1" applyAlignment="1">
      <alignment horizontal="center" vertical="center" wrapText="1"/>
    </xf>
    <xf numFmtId="0" fontId="13" fillId="0" borderId="2" xfId="1" applyFont="1" applyBorder="1" applyAlignment="1">
      <alignment horizontal="left"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37" fillId="4" borderId="2" xfId="0" applyFont="1" applyFill="1" applyBorder="1" applyAlignment="1">
      <alignment horizontal="center" vertical="center" wrapText="1"/>
    </xf>
    <xf numFmtId="0" fontId="78" fillId="0" borderId="2" xfId="0" applyFont="1" applyFill="1" applyBorder="1" applyAlignment="1">
      <alignment horizontal="left" vertical="center"/>
    </xf>
    <xf numFmtId="0" fontId="35" fillId="16" borderId="4" xfId="0" applyFont="1" applyFill="1" applyBorder="1" applyAlignment="1">
      <alignment horizontal="left" vertical="center"/>
    </xf>
    <xf numFmtId="0" fontId="35" fillId="16" borderId="5" xfId="0" applyFont="1" applyFill="1" applyBorder="1" applyAlignment="1">
      <alignment horizontal="left" vertical="center"/>
    </xf>
    <xf numFmtId="0" fontId="35" fillId="16" borderId="6" xfId="0" applyFont="1" applyFill="1" applyBorder="1" applyAlignment="1">
      <alignment horizontal="left" vertical="center"/>
    </xf>
    <xf numFmtId="0" fontId="37" fillId="4" borderId="4" xfId="0" applyFont="1" applyFill="1" applyBorder="1" applyAlignment="1">
      <alignment horizontal="center" vertical="center" wrapText="1"/>
    </xf>
    <xf numFmtId="0" fontId="37" fillId="4" borderId="6" xfId="0" applyFont="1" applyFill="1" applyBorder="1" applyAlignment="1">
      <alignment horizontal="center" vertical="center" wrapText="1"/>
    </xf>
    <xf numFmtId="0" fontId="37" fillId="22" borderId="4" xfId="0" applyFont="1" applyFill="1" applyBorder="1" applyAlignment="1">
      <alignment horizontal="left"/>
    </xf>
    <xf numFmtId="0" fontId="37" fillId="22" borderId="5" xfId="0" applyFont="1" applyFill="1" applyBorder="1" applyAlignment="1">
      <alignment horizontal="left"/>
    </xf>
    <xf numFmtId="0" fontId="37" fillId="22" borderId="6" xfId="0" applyFont="1" applyFill="1" applyBorder="1" applyAlignment="1">
      <alignment horizontal="left"/>
    </xf>
    <xf numFmtId="0" fontId="34" fillId="13" borderId="8" xfId="0" applyFont="1" applyFill="1" applyBorder="1" applyAlignment="1">
      <alignment horizontal="center" vertical="center"/>
    </xf>
    <xf numFmtId="0" fontId="37" fillId="0" borderId="2" xfId="0" applyFont="1" applyBorder="1" applyAlignment="1">
      <alignment horizontal="left" vertical="center"/>
    </xf>
    <xf numFmtId="0" fontId="40" fillId="0" borderId="4" xfId="0" applyFont="1" applyBorder="1" applyAlignment="1">
      <alignment horizontal="left" vertical="center"/>
    </xf>
    <xf numFmtId="0" fontId="40" fillId="0" borderId="5" xfId="0" applyFont="1" applyBorder="1" applyAlignment="1">
      <alignment horizontal="left" vertical="center"/>
    </xf>
    <xf numFmtId="0" fontId="40" fillId="0" borderId="6"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35" fillId="16" borderId="4" xfId="0" applyFont="1" applyFill="1" applyBorder="1" applyAlignment="1">
      <alignment horizontal="center" vertical="center"/>
    </xf>
    <xf numFmtId="0" fontId="35" fillId="16" borderId="5" xfId="0" applyFont="1" applyFill="1" applyBorder="1" applyAlignment="1">
      <alignment horizontal="center" vertical="center"/>
    </xf>
    <xf numFmtId="0" fontId="35" fillId="16" borderId="6" xfId="0" applyFont="1" applyFill="1" applyBorder="1" applyAlignment="1">
      <alignment horizontal="center" vertical="center"/>
    </xf>
    <xf numFmtId="49" fontId="34" fillId="27" borderId="4" xfId="1" applyNumberFormat="1" applyFont="1" applyFill="1" applyBorder="1" applyAlignment="1">
      <alignment horizontal="left" vertical="center" wrapText="1"/>
    </xf>
    <xf numFmtId="49" fontId="34" fillId="27" borderId="5" xfId="1" applyNumberFormat="1" applyFont="1" applyFill="1" applyBorder="1" applyAlignment="1">
      <alignment horizontal="left" vertical="center" wrapText="1"/>
    </xf>
    <xf numFmtId="49" fontId="34" fillId="27" borderId="6" xfId="1" applyNumberFormat="1" applyFont="1" applyFill="1" applyBorder="1" applyAlignment="1">
      <alignment horizontal="left" vertical="center" wrapText="1"/>
    </xf>
    <xf numFmtId="0" fontId="37" fillId="64" borderId="2" xfId="0" applyFont="1" applyFill="1" applyBorder="1" applyAlignment="1">
      <alignment horizontal="center" vertical="center" wrapText="1"/>
    </xf>
    <xf numFmtId="0" fontId="38" fillId="64" borderId="2" xfId="0" applyFont="1" applyFill="1" applyBorder="1" applyAlignment="1">
      <alignment horizontal="center" vertical="center" wrapText="1"/>
    </xf>
    <xf numFmtId="164" fontId="4" fillId="0" borderId="102" xfId="0" applyNumberFormat="1" applyFont="1" applyFill="1" applyBorder="1" applyAlignment="1">
      <alignment horizontal="center" vertical="center"/>
    </xf>
    <xf numFmtId="164" fontId="4" fillId="0" borderId="1" xfId="0" applyNumberFormat="1" applyFont="1" applyFill="1" applyBorder="1" applyAlignment="1">
      <alignment horizontal="center" vertical="center"/>
    </xf>
    <xf numFmtId="164" fontId="4" fillId="0" borderId="7" xfId="0" applyNumberFormat="1" applyFont="1" applyFill="1" applyBorder="1" applyAlignment="1">
      <alignment horizontal="center" vertical="center"/>
    </xf>
    <xf numFmtId="0" fontId="141" fillId="44" borderId="3" xfId="0" applyNumberFormat="1" applyFont="1" applyFill="1" applyBorder="1" applyAlignment="1">
      <alignment horizontal="left" vertical="top" wrapText="1"/>
    </xf>
    <xf numFmtId="0" fontId="141" fillId="44" borderId="9" xfId="0" applyNumberFormat="1" applyFont="1" applyFill="1" applyBorder="1" applyAlignment="1">
      <alignment horizontal="left" vertical="top" wrapText="1"/>
    </xf>
    <xf numFmtId="0" fontId="141" fillId="44" borderId="11" xfId="0" applyNumberFormat="1" applyFont="1" applyFill="1" applyBorder="1" applyAlignment="1">
      <alignment horizontal="left" vertical="top" wrapText="1"/>
    </xf>
    <xf numFmtId="0" fontId="56" fillId="0" borderId="3" xfId="0" applyNumberFormat="1" applyFont="1" applyBorder="1" applyAlignment="1">
      <alignment horizontal="left" vertical="top" wrapText="1"/>
    </xf>
    <xf numFmtId="0" fontId="56" fillId="0" borderId="9" xfId="0" applyNumberFormat="1" applyFont="1" applyBorder="1" applyAlignment="1">
      <alignment horizontal="left" vertical="top" wrapText="1"/>
    </xf>
    <xf numFmtId="0" fontId="56" fillId="0" borderId="11" xfId="0" applyNumberFormat="1" applyFont="1" applyBorder="1" applyAlignment="1">
      <alignment horizontal="left" vertical="top" wrapText="1"/>
    </xf>
    <xf numFmtId="0" fontId="37" fillId="43" borderId="2" xfId="0" applyNumberFormat="1" applyFont="1" applyFill="1" applyBorder="1" applyAlignment="1">
      <alignment horizontal="center" vertical="center" wrapText="1"/>
    </xf>
    <xf numFmtId="0" fontId="37" fillId="43" borderId="3" xfId="0" applyNumberFormat="1" applyFont="1" applyFill="1" applyBorder="1" applyAlignment="1">
      <alignment horizontal="center" vertical="center" wrapText="1"/>
    </xf>
    <xf numFmtId="0" fontId="37" fillId="43" borderId="11" xfId="0" applyNumberFormat="1" applyFont="1" applyFill="1" applyBorder="1" applyAlignment="1">
      <alignment horizontal="center" vertical="center" wrapText="1"/>
    </xf>
    <xf numFmtId="0" fontId="38" fillId="43" borderId="2" xfId="0" applyNumberFormat="1" applyFont="1" applyFill="1" applyBorder="1" applyAlignment="1">
      <alignment horizontal="center" vertical="center" wrapText="1"/>
    </xf>
    <xf numFmtId="0" fontId="34" fillId="27" borderId="5" xfId="1" applyNumberFormat="1" applyFont="1" applyFill="1" applyBorder="1" applyAlignment="1">
      <alignment horizontal="left" vertical="center" wrapText="1"/>
    </xf>
    <xf numFmtId="0" fontId="34" fillId="27" borderId="6" xfId="1" applyNumberFormat="1" applyFont="1" applyFill="1" applyBorder="1" applyAlignment="1">
      <alignment horizontal="left" vertical="center" wrapText="1"/>
    </xf>
    <xf numFmtId="0" fontId="37" fillId="0" borderId="0" xfId="0" applyFont="1" applyAlignment="1">
      <alignment horizontal="center"/>
    </xf>
    <xf numFmtId="0" fontId="150" fillId="71" borderId="32" xfId="0" applyFont="1" applyFill="1" applyBorder="1" applyAlignment="1">
      <alignment horizontal="center" vertical="center" wrapText="1"/>
    </xf>
    <xf numFmtId="0" fontId="150" fillId="71" borderId="44" xfId="0" applyFont="1" applyFill="1" applyBorder="1" applyAlignment="1">
      <alignment horizontal="center" vertical="center" wrapText="1"/>
    </xf>
    <xf numFmtId="0" fontId="150" fillId="71" borderId="34" xfId="0" applyFont="1" applyFill="1" applyBorder="1" applyAlignment="1">
      <alignment horizontal="center" vertical="center" wrapText="1"/>
    </xf>
    <xf numFmtId="0" fontId="150" fillId="71" borderId="35" xfId="0" applyFont="1" applyFill="1" applyBorder="1" applyAlignment="1">
      <alignment horizontal="center" vertical="center" wrapText="1"/>
    </xf>
    <xf numFmtId="0" fontId="150" fillId="71" borderId="40" xfId="0" applyFont="1" applyFill="1" applyBorder="1" applyAlignment="1">
      <alignment horizontal="center" vertical="center" wrapText="1"/>
    </xf>
    <xf numFmtId="0" fontId="43" fillId="0" borderId="18" xfId="0" applyFont="1" applyBorder="1" applyAlignment="1">
      <alignment horizontal="left"/>
    </xf>
    <xf numFmtId="49" fontId="13" fillId="0" borderId="3" xfId="1" applyNumberFormat="1" applyFont="1" applyFill="1" applyBorder="1" applyAlignment="1">
      <alignment horizontal="right" vertical="center" wrapText="1"/>
    </xf>
    <xf numFmtId="0" fontId="13" fillId="0" borderId="9" xfId="1" applyNumberFormat="1" applyFont="1" applyFill="1" applyBorder="1" applyAlignment="1">
      <alignment horizontal="right" vertical="center" wrapText="1"/>
    </xf>
    <xf numFmtId="0" fontId="13" fillId="0" borderId="11" xfId="1" applyNumberFormat="1" applyFont="1" applyFill="1" applyBorder="1" applyAlignment="1">
      <alignment horizontal="right" vertical="center" wrapText="1"/>
    </xf>
    <xf numFmtId="49" fontId="13" fillId="0" borderId="3" xfId="1" applyNumberFormat="1" applyFont="1" applyFill="1" applyBorder="1" applyAlignment="1">
      <alignment horizontal="left" vertical="center" wrapText="1"/>
    </xf>
    <xf numFmtId="0" fontId="13" fillId="0" borderId="9" xfId="1" applyNumberFormat="1" applyFont="1" applyFill="1" applyBorder="1" applyAlignment="1">
      <alignment horizontal="left" vertical="center" wrapText="1"/>
    </xf>
    <xf numFmtId="0" fontId="13" fillId="0" borderId="11" xfId="1" applyNumberFormat="1" applyFont="1" applyFill="1" applyBorder="1" applyAlignment="1">
      <alignment horizontal="left" vertical="center" wrapText="1"/>
    </xf>
    <xf numFmtId="0" fontId="13" fillId="0" borderId="3" xfId="1" applyNumberFormat="1" applyFont="1" applyFill="1" applyBorder="1" applyAlignment="1">
      <alignment horizontal="left" vertical="center" wrapText="1"/>
    </xf>
    <xf numFmtId="0" fontId="4" fillId="0" borderId="2" xfId="1" applyNumberFormat="1" applyFont="1" applyFill="1" applyBorder="1" applyAlignment="1">
      <alignment horizontal="left" vertical="center" wrapText="1"/>
    </xf>
    <xf numFmtId="49" fontId="32" fillId="0" borderId="2" xfId="1" applyNumberFormat="1" applyFont="1" applyFill="1" applyBorder="1" applyAlignment="1">
      <alignment horizontal="center" vertical="center" wrapText="1"/>
    </xf>
    <xf numFmtId="49" fontId="5" fillId="0" borderId="2" xfId="1" applyNumberFormat="1" applyFont="1" applyFill="1" applyBorder="1" applyAlignment="1">
      <alignment horizontal="center" vertical="center" wrapText="1"/>
    </xf>
    <xf numFmtId="0" fontId="13" fillId="0" borderId="3" xfId="1" applyNumberFormat="1" applyFont="1" applyFill="1" applyBorder="1" applyAlignment="1">
      <alignment horizontal="right" vertical="center" wrapText="1"/>
    </xf>
    <xf numFmtId="0" fontId="32" fillId="0" borderId="2" xfId="1" applyNumberFormat="1" applyFont="1" applyFill="1" applyBorder="1" applyAlignment="1">
      <alignment horizontal="center" vertical="center" wrapText="1"/>
    </xf>
    <xf numFmtId="49" fontId="13" fillId="0" borderId="2" xfId="1" applyNumberFormat="1" applyFont="1" applyFill="1" applyBorder="1" applyAlignment="1">
      <alignment horizontal="right" vertical="center" wrapText="1"/>
    </xf>
    <xf numFmtId="0" fontId="13" fillId="0" borderId="2" xfId="1" applyNumberFormat="1" applyFont="1" applyFill="1" applyBorder="1" applyAlignment="1">
      <alignment horizontal="right" vertical="center" wrapText="1"/>
    </xf>
    <xf numFmtId="49" fontId="13" fillId="0" borderId="2" xfId="1" applyNumberFormat="1" applyFont="1" applyFill="1" applyBorder="1" applyAlignment="1">
      <alignment horizontal="left" vertical="center" wrapText="1"/>
    </xf>
    <xf numFmtId="0" fontId="13" fillId="0" borderId="2" xfId="1" applyNumberFormat="1" applyFont="1" applyFill="1" applyBorder="1" applyAlignment="1">
      <alignment horizontal="left" vertical="center" wrapText="1"/>
    </xf>
    <xf numFmtId="0" fontId="35" fillId="70" borderId="7" xfId="1" applyFont="1" applyFill="1" applyBorder="1" applyAlignment="1">
      <alignment horizontal="left" vertical="center" wrapText="1"/>
    </xf>
    <xf numFmtId="0" fontId="35" fillId="70" borderId="8" xfId="1" applyFont="1" applyFill="1" applyBorder="1" applyAlignment="1">
      <alignment horizontal="left" vertical="center" wrapText="1"/>
    </xf>
    <xf numFmtId="49" fontId="32" fillId="12" borderId="2" xfId="1" applyNumberFormat="1" applyFont="1" applyFill="1" applyBorder="1" applyAlignment="1">
      <alignment horizontal="center" vertical="center" wrapText="1"/>
    </xf>
    <xf numFmtId="49" fontId="32" fillId="12" borderId="2" xfId="1" applyNumberFormat="1" applyFont="1" applyFill="1" applyBorder="1" applyAlignment="1">
      <alignment horizontal="center" vertical="center"/>
    </xf>
    <xf numFmtId="3" fontId="5" fillId="0" borderId="4" xfId="1" applyNumberFormat="1" applyFont="1" applyFill="1" applyBorder="1" applyAlignment="1">
      <alignment horizontal="center" vertical="center" wrapText="1"/>
    </xf>
    <xf numFmtId="0" fontId="5" fillId="0" borderId="5" xfId="1" applyFont="1" applyFill="1" applyBorder="1" applyAlignment="1">
      <alignment horizontal="center" vertical="center" wrapText="1"/>
    </xf>
    <xf numFmtId="0" fontId="5" fillId="0" borderId="6" xfId="1" applyFont="1" applyFill="1" applyBorder="1" applyAlignment="1">
      <alignment horizontal="center" vertical="center" wrapText="1"/>
    </xf>
    <xf numFmtId="49" fontId="32" fillId="0" borderId="3" xfId="1" applyNumberFormat="1" applyFont="1" applyFill="1" applyBorder="1" applyAlignment="1">
      <alignment horizontal="center" vertical="center" wrapText="1"/>
    </xf>
    <xf numFmtId="0" fontId="32" fillId="0" borderId="11" xfId="1" applyNumberFormat="1" applyFont="1" applyFill="1" applyBorder="1" applyAlignment="1">
      <alignment horizontal="center" vertical="center" wrapText="1"/>
    </xf>
    <xf numFmtId="0" fontId="36" fillId="70" borderId="2" xfId="0" applyNumberFormat="1" applyFont="1" applyFill="1" applyBorder="1" applyAlignment="1">
      <alignment horizontal="center" vertical="center"/>
    </xf>
    <xf numFmtId="0" fontId="36" fillId="36" borderId="4" xfId="0" applyNumberFormat="1" applyFont="1" applyFill="1" applyBorder="1" applyAlignment="1">
      <alignment horizontal="left" vertical="center"/>
    </xf>
    <xf numFmtId="0" fontId="36" fillId="36" borderId="5" xfId="0" applyNumberFormat="1" applyFont="1" applyFill="1" applyBorder="1" applyAlignment="1">
      <alignment horizontal="left" vertical="center"/>
    </xf>
    <xf numFmtId="0" fontId="38" fillId="0" borderId="2" xfId="0" applyFont="1" applyFill="1" applyBorder="1" applyAlignment="1">
      <alignment horizontal="center" vertical="center" wrapText="1"/>
    </xf>
    <xf numFmtId="0" fontId="32" fillId="0" borderId="2"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11" xfId="0" applyFont="1" applyFill="1" applyBorder="1" applyAlignment="1">
      <alignment horizontal="center" vertical="center" wrapText="1"/>
    </xf>
    <xf numFmtId="0" fontId="41" fillId="0" borderId="2" xfId="0" applyNumberFormat="1" applyFont="1" applyBorder="1" applyAlignment="1">
      <alignment horizontal="left" vertical="center" wrapText="1"/>
    </xf>
    <xf numFmtId="0" fontId="41" fillId="0" borderId="2" xfId="0" applyNumberFormat="1" applyFont="1" applyBorder="1" applyAlignment="1">
      <alignment horizontal="center" vertical="center" wrapText="1"/>
    </xf>
    <xf numFmtId="0" fontId="4" fillId="0" borderId="3" xfId="1" applyNumberFormat="1" applyFont="1" applyFill="1" applyBorder="1" applyAlignment="1">
      <alignment horizontal="left" vertical="center" wrapText="1"/>
    </xf>
    <xf numFmtId="0" fontId="4" fillId="0" borderId="9" xfId="1" applyNumberFormat="1" applyFont="1" applyFill="1" applyBorder="1" applyAlignment="1">
      <alignment horizontal="left" vertical="center" wrapText="1"/>
    </xf>
    <xf numFmtId="0" fontId="4" fillId="0" borderId="11" xfId="1" applyNumberFormat="1" applyFont="1" applyFill="1" applyBorder="1" applyAlignment="1">
      <alignment horizontal="left" vertical="center" wrapText="1"/>
    </xf>
    <xf numFmtId="0" fontId="2" fillId="0" borderId="29" xfId="1" applyNumberFormat="1" applyFont="1" applyFill="1" applyBorder="1" applyAlignment="1">
      <alignment horizontal="center"/>
    </xf>
    <xf numFmtId="0" fontId="2" fillId="0" borderId="53" xfId="1" applyNumberFormat="1" applyFont="1" applyFill="1" applyBorder="1" applyAlignment="1">
      <alignment horizontal="center"/>
    </xf>
    <xf numFmtId="0" fontId="2" fillId="0" borderId="46" xfId="1" applyNumberFormat="1" applyFont="1" applyFill="1" applyBorder="1" applyAlignment="1">
      <alignment horizontal="center"/>
    </xf>
    <xf numFmtId="0" fontId="5" fillId="0" borderId="48" xfId="1" applyNumberFormat="1" applyFont="1" applyFill="1" applyBorder="1" applyAlignment="1">
      <alignment horizontal="left" vertical="center"/>
    </xf>
    <xf numFmtId="0" fontId="5" fillId="0" borderId="100" xfId="1" applyNumberFormat="1" applyFont="1" applyFill="1" applyBorder="1" applyAlignment="1">
      <alignment horizontal="left" vertical="center"/>
    </xf>
    <xf numFmtId="0" fontId="5" fillId="0" borderId="0" xfId="1" applyNumberFormat="1" applyFont="1" applyFill="1" applyBorder="1" applyAlignment="1">
      <alignment horizontal="left" vertical="center"/>
    </xf>
    <xf numFmtId="0" fontId="5" fillId="0" borderId="10" xfId="1" applyNumberFormat="1" applyFont="1" applyFill="1" applyBorder="1" applyAlignment="1">
      <alignment horizontal="left" vertical="center"/>
    </xf>
    <xf numFmtId="0" fontId="5" fillId="0" borderId="64" xfId="1" applyNumberFormat="1" applyFont="1" applyFill="1" applyBorder="1" applyAlignment="1">
      <alignment horizontal="left" vertical="center"/>
    </xf>
    <xf numFmtId="0" fontId="5" fillId="0" borderId="101" xfId="1" applyNumberFormat="1" applyFont="1" applyFill="1" applyBorder="1" applyAlignment="1">
      <alignment horizontal="left" vertical="center"/>
    </xf>
    <xf numFmtId="0" fontId="4" fillId="0" borderId="97" xfId="1" applyNumberFormat="1" applyFont="1" applyFill="1" applyBorder="1" applyAlignment="1">
      <alignment horizontal="left" vertical="center" wrapText="1"/>
    </xf>
    <xf numFmtId="0" fontId="4" fillId="0" borderId="98" xfId="1" applyNumberFormat="1" applyFont="1" applyFill="1" applyBorder="1" applyAlignment="1">
      <alignment horizontal="left" vertical="center" wrapText="1"/>
    </xf>
    <xf numFmtId="0" fontId="4" fillId="0" borderId="99" xfId="1" applyNumberFormat="1" applyFont="1" applyFill="1" applyBorder="1" applyAlignment="1">
      <alignment horizontal="left" vertical="center" wrapText="1"/>
    </xf>
    <xf numFmtId="0" fontId="13" fillId="0" borderId="3" xfId="197" applyFont="1" applyFill="1" applyBorder="1" applyAlignment="1">
      <alignment horizontal="left" vertical="center" wrapText="1"/>
    </xf>
    <xf numFmtId="0" fontId="13" fillId="0" borderId="9" xfId="197" applyFont="1" applyFill="1" applyBorder="1" applyAlignment="1">
      <alignment horizontal="left" vertical="center" wrapText="1"/>
    </xf>
    <xf numFmtId="0" fontId="13" fillId="0" borderId="11" xfId="197" applyFont="1" applyFill="1" applyBorder="1" applyAlignment="1">
      <alignment horizontal="left" vertical="center" wrapText="1"/>
    </xf>
    <xf numFmtId="49" fontId="7" fillId="0" borderId="2" xfId="1" applyNumberFormat="1" applyFont="1" applyFill="1" applyBorder="1" applyAlignment="1">
      <alignment horizontal="right" vertical="center" wrapText="1"/>
    </xf>
    <xf numFmtId="0" fontId="7" fillId="0" borderId="2" xfId="1" applyNumberFormat="1" applyFont="1" applyFill="1" applyBorder="1" applyAlignment="1">
      <alignment horizontal="right" vertical="center" wrapText="1"/>
    </xf>
    <xf numFmtId="49" fontId="7" fillId="0" borderId="2" xfId="1" applyNumberFormat="1" applyFont="1" applyFill="1" applyBorder="1" applyAlignment="1">
      <alignment horizontal="left" vertical="center" wrapText="1" indent="1"/>
    </xf>
    <xf numFmtId="0" fontId="7" fillId="0" borderId="2" xfId="1" applyNumberFormat="1" applyFont="1" applyFill="1" applyBorder="1" applyAlignment="1">
      <alignment horizontal="left" vertical="center" wrapText="1" indent="1"/>
    </xf>
    <xf numFmtId="168" fontId="137" fillId="3" borderId="0" xfId="1" applyNumberFormat="1" applyFont="1" applyFill="1" applyAlignment="1">
      <alignment horizontal="center" vertical="center"/>
    </xf>
    <xf numFmtId="168" fontId="138" fillId="0" borderId="0" xfId="1" applyNumberFormat="1" applyFont="1" applyAlignment="1">
      <alignment horizontal="center"/>
    </xf>
    <xf numFmtId="179" fontId="139" fillId="0" borderId="0" xfId="8" applyNumberFormat="1" applyFont="1" applyAlignment="1">
      <alignment horizontal="left" vertical="center" wrapText="1"/>
    </xf>
    <xf numFmtId="0" fontId="142" fillId="65" borderId="0" xfId="3" applyFont="1" applyFill="1" applyBorder="1" applyAlignment="1">
      <alignment horizontal="center"/>
    </xf>
    <xf numFmtId="0" fontId="0" fillId="0" borderId="0" xfId="3" applyFont="1" applyBorder="1" applyAlignment="1">
      <alignment horizontal="left" indent="1"/>
    </xf>
    <xf numFmtId="0" fontId="1" fillId="0" borderId="0" xfId="3" applyBorder="1" applyAlignment="1">
      <alignment horizontal="left" indent="1"/>
    </xf>
    <xf numFmtId="14" fontId="1" fillId="0" borderId="0" xfId="3" applyNumberFormat="1" applyBorder="1" applyAlignment="1">
      <alignment horizontal="left" indent="1"/>
    </xf>
    <xf numFmtId="0" fontId="15" fillId="66" borderId="0" xfId="3" applyFont="1" applyFill="1" applyBorder="1" applyAlignment="1">
      <alignment horizontal="right"/>
    </xf>
    <xf numFmtId="164" fontId="37" fillId="0" borderId="104" xfId="7" applyNumberFormat="1" applyFont="1" applyFill="1" applyBorder="1" applyAlignment="1">
      <alignment horizontal="center" vertical="center"/>
    </xf>
    <xf numFmtId="0" fontId="155" fillId="29" borderId="1" xfId="1" applyFont="1" applyFill="1" applyBorder="1" applyAlignment="1">
      <alignment horizontal="center" vertical="center"/>
    </xf>
    <xf numFmtId="0" fontId="155" fillId="29" borderId="0" xfId="1" applyFont="1" applyFill="1" applyBorder="1" applyAlignment="1">
      <alignment horizontal="center" vertical="center"/>
    </xf>
    <xf numFmtId="49" fontId="5" fillId="0" borderId="107" xfId="1" applyNumberFormat="1" applyFont="1" applyFill="1" applyBorder="1" applyAlignment="1">
      <alignment horizontal="center" vertical="center" wrapText="1"/>
    </xf>
    <xf numFmtId="49" fontId="5" fillId="0" borderId="103" xfId="1" applyNumberFormat="1" applyFont="1" applyFill="1" applyBorder="1" applyAlignment="1">
      <alignment horizontal="center" vertical="center" wrapText="1"/>
    </xf>
    <xf numFmtId="49" fontId="144" fillId="0" borderId="108" xfId="1" applyNumberFormat="1" applyFont="1" applyFill="1" applyBorder="1" applyAlignment="1">
      <alignment horizontal="center" vertical="center" wrapText="1"/>
    </xf>
    <xf numFmtId="49" fontId="144" fillId="0" borderId="104" xfId="1" applyNumberFormat="1" applyFont="1" applyFill="1" applyBorder="1" applyAlignment="1">
      <alignment horizontal="center" vertical="center" wrapText="1"/>
    </xf>
    <xf numFmtId="164" fontId="5" fillId="0" borderId="103" xfId="7" applyNumberFormat="1" applyFont="1" applyFill="1" applyBorder="1" applyAlignment="1">
      <alignment horizontal="left" vertical="center"/>
    </xf>
    <xf numFmtId="164" fontId="37" fillId="0" borderId="4" xfId="7" applyNumberFormat="1" applyFont="1" applyFill="1" applyBorder="1" applyAlignment="1">
      <alignment horizontal="center" vertical="center"/>
    </xf>
    <xf numFmtId="164" fontId="40" fillId="0" borderId="2" xfId="7" applyNumberFormat="1" applyFont="1" applyFill="1" applyBorder="1" applyAlignment="1">
      <alignment horizontal="center" vertical="center"/>
    </xf>
    <xf numFmtId="164" fontId="35" fillId="0" borderId="103" xfId="7" applyNumberFormat="1" applyFont="1" applyFill="1" applyBorder="1" applyAlignment="1">
      <alignment horizontal="left" vertical="center"/>
    </xf>
    <xf numFmtId="164" fontId="40" fillId="12" borderId="103" xfId="7" applyNumberFormat="1" applyFont="1" applyFill="1" applyBorder="1" applyAlignment="1">
      <alignment horizontal="right" vertical="center"/>
    </xf>
    <xf numFmtId="49" fontId="5" fillId="0" borderId="113" xfId="1" applyNumberFormat="1" applyFont="1" applyFill="1" applyBorder="1" applyAlignment="1">
      <alignment horizontal="center" vertical="center" wrapText="1"/>
    </xf>
    <xf numFmtId="49" fontId="5" fillId="0" borderId="105" xfId="1" applyNumberFormat="1" applyFont="1" applyFill="1" applyBorder="1" applyAlignment="1">
      <alignment horizontal="center" vertical="center" wrapText="1"/>
    </xf>
    <xf numFmtId="49" fontId="144" fillId="0" borderId="111" xfId="1" applyNumberFormat="1" applyFont="1" applyFill="1" applyBorder="1" applyAlignment="1">
      <alignment horizontal="center" vertical="center" wrapText="1"/>
    </xf>
    <xf numFmtId="49" fontId="144" fillId="0" borderId="4" xfId="1" applyNumberFormat="1" applyFont="1" applyFill="1" applyBorder="1" applyAlignment="1">
      <alignment horizontal="center" vertical="center" wrapText="1"/>
    </xf>
    <xf numFmtId="49" fontId="5" fillId="0" borderId="94" xfId="1" applyNumberFormat="1" applyFont="1" applyFill="1" applyBorder="1" applyAlignment="1">
      <alignment horizontal="center" vertical="center" wrapText="1"/>
    </xf>
    <xf numFmtId="49" fontId="5" fillId="0" borderId="111" xfId="1" applyNumberFormat="1" applyFont="1" applyFill="1" applyBorder="1" applyAlignment="1">
      <alignment horizontal="center" vertical="center" wrapText="1"/>
    </xf>
    <xf numFmtId="164" fontId="78" fillId="18" borderId="4" xfId="1" applyNumberFormat="1" applyFont="1" applyFill="1" applyBorder="1" applyAlignment="1">
      <alignment horizontal="center" vertical="center"/>
    </xf>
    <xf numFmtId="164" fontId="78" fillId="18" borderId="5" xfId="1" applyNumberFormat="1" applyFont="1" applyFill="1" applyBorder="1" applyAlignment="1">
      <alignment horizontal="center" vertical="center"/>
    </xf>
    <xf numFmtId="164" fontId="78" fillId="18" borderId="6" xfId="1" applyNumberFormat="1" applyFont="1" applyFill="1" applyBorder="1" applyAlignment="1">
      <alignment horizontal="center" vertical="center"/>
    </xf>
    <xf numFmtId="0" fontId="155" fillId="19" borderId="4" xfId="1" applyFont="1" applyFill="1" applyBorder="1" applyAlignment="1">
      <alignment horizontal="center" vertical="center"/>
    </xf>
    <xf numFmtId="0" fontId="155" fillId="19" borderId="5" xfId="1" applyFont="1" applyFill="1" applyBorder="1" applyAlignment="1">
      <alignment horizontal="center" vertical="center"/>
    </xf>
    <xf numFmtId="0" fontId="155" fillId="19" borderId="6" xfId="1" applyFont="1" applyFill="1" applyBorder="1" applyAlignment="1">
      <alignment horizontal="center" vertical="center"/>
    </xf>
    <xf numFmtId="49" fontId="5" fillId="0" borderId="3" xfId="1" applyNumberFormat="1" applyFont="1" applyFill="1" applyBorder="1" applyAlignment="1">
      <alignment horizontal="center" vertical="center" wrapText="1"/>
    </xf>
    <xf numFmtId="49" fontId="5" fillId="0" borderId="11" xfId="1" applyNumberFormat="1" applyFont="1" applyFill="1" applyBorder="1" applyAlignment="1">
      <alignment horizontal="center" vertical="center" wrapText="1"/>
    </xf>
    <xf numFmtId="0" fontId="155" fillId="37" borderId="4" xfId="1" applyFont="1" applyFill="1" applyBorder="1" applyAlignment="1">
      <alignment horizontal="center" vertical="center"/>
    </xf>
    <xf numFmtId="0" fontId="155" fillId="37" borderId="5" xfId="1" applyFont="1" applyFill="1" applyBorder="1" applyAlignment="1">
      <alignment horizontal="center" vertical="center"/>
    </xf>
    <xf numFmtId="0" fontId="155" fillId="37" borderId="6" xfId="1" applyFont="1" applyFill="1" applyBorder="1" applyAlignment="1">
      <alignment horizontal="center" vertical="center"/>
    </xf>
    <xf numFmtId="0" fontId="78" fillId="73" borderId="4" xfId="1" applyFont="1" applyFill="1" applyBorder="1" applyAlignment="1">
      <alignment horizontal="center" vertical="center"/>
    </xf>
    <xf numFmtId="0" fontId="78" fillId="73" borderId="5" xfId="1" applyFont="1" applyFill="1" applyBorder="1" applyAlignment="1">
      <alignment horizontal="center" vertical="center"/>
    </xf>
    <xf numFmtId="0" fontId="78" fillId="73" borderId="6" xfId="1" applyFont="1" applyFill="1" applyBorder="1" applyAlignment="1">
      <alignment horizontal="center" vertical="center"/>
    </xf>
    <xf numFmtId="0" fontId="34" fillId="17" borderId="7" xfId="1" applyFont="1" applyFill="1" applyBorder="1" applyAlignment="1">
      <alignment horizontal="center" vertical="center" wrapText="1"/>
    </xf>
    <xf numFmtId="0" fontId="34" fillId="17" borderId="8" xfId="1" applyFont="1" applyFill="1" applyBorder="1" applyAlignment="1">
      <alignment horizontal="center" vertical="center" wrapText="1"/>
    </xf>
    <xf numFmtId="0" fontId="155" fillId="20" borderId="4" xfId="1" applyFont="1" applyFill="1" applyBorder="1" applyAlignment="1">
      <alignment horizontal="center" vertical="center" wrapText="1"/>
    </xf>
    <xf numFmtId="0" fontId="155" fillId="20" borderId="5" xfId="1" applyFont="1" applyFill="1" applyBorder="1" applyAlignment="1">
      <alignment horizontal="center" vertical="center" wrapText="1"/>
    </xf>
    <xf numFmtId="0" fontId="155" fillId="20" borderId="6" xfId="1" applyFont="1" applyFill="1" applyBorder="1" applyAlignment="1">
      <alignment horizontal="center" vertical="center" wrapText="1"/>
    </xf>
    <xf numFmtId="0" fontId="77" fillId="4" borderId="4" xfId="1" applyFont="1" applyFill="1" applyBorder="1" applyAlignment="1">
      <alignment horizontal="center" vertical="center"/>
    </xf>
    <xf numFmtId="0" fontId="77" fillId="4" borderId="5" xfId="1" applyFont="1" applyFill="1" applyBorder="1" applyAlignment="1">
      <alignment horizontal="center" vertical="center"/>
    </xf>
    <xf numFmtId="49" fontId="5" fillId="12" borderId="3" xfId="1" applyNumberFormat="1" applyFont="1" applyFill="1" applyBorder="1" applyAlignment="1">
      <alignment horizontal="right" vertical="center"/>
    </xf>
    <xf numFmtId="49" fontId="5" fillId="12" borderId="11" xfId="1" applyNumberFormat="1" applyFont="1" applyFill="1" applyBorder="1" applyAlignment="1">
      <alignment horizontal="right" vertical="center"/>
    </xf>
    <xf numFmtId="49" fontId="15" fillId="12" borderId="3" xfId="1" applyNumberFormat="1" applyFont="1" applyFill="1" applyBorder="1" applyAlignment="1">
      <alignment horizontal="center" vertical="center" wrapText="1"/>
    </xf>
    <xf numFmtId="49" fontId="15" fillId="12" borderId="11" xfId="1" applyNumberFormat="1" applyFont="1" applyFill="1" applyBorder="1" applyAlignment="1">
      <alignment horizontal="center" vertical="center" wrapText="1"/>
    </xf>
    <xf numFmtId="49" fontId="34" fillId="74" borderId="3" xfId="1" applyNumberFormat="1" applyFont="1" applyFill="1" applyBorder="1" applyAlignment="1">
      <alignment horizontal="center" vertical="center" wrapText="1"/>
    </xf>
    <xf numFmtId="49" fontId="34" fillId="74" borderId="11" xfId="1" applyNumberFormat="1" applyFont="1" applyFill="1" applyBorder="1" applyAlignment="1">
      <alignment horizontal="center" vertical="center" wrapText="1"/>
    </xf>
    <xf numFmtId="0" fontId="142" fillId="9" borderId="5" xfId="1" applyFont="1" applyFill="1" applyBorder="1" applyAlignment="1">
      <alignment horizontal="center" vertical="center"/>
    </xf>
    <xf numFmtId="49" fontId="34" fillId="49" borderId="3" xfId="1" applyNumberFormat="1" applyFont="1" applyFill="1" applyBorder="1" applyAlignment="1">
      <alignment horizontal="center" vertical="center" wrapText="1"/>
    </xf>
    <xf numFmtId="49" fontId="34" fillId="49" borderId="11" xfId="1" applyNumberFormat="1" applyFont="1" applyFill="1" applyBorder="1" applyAlignment="1">
      <alignment horizontal="center" vertical="center" wrapText="1"/>
    </xf>
    <xf numFmtId="49" fontId="14" fillId="22" borderId="3" xfId="1" applyNumberFormat="1" applyFont="1" applyFill="1" applyBorder="1" applyAlignment="1">
      <alignment horizontal="center" vertical="center" wrapText="1"/>
    </xf>
    <xf numFmtId="49" fontId="14" fillId="22" borderId="11" xfId="1" applyNumberFormat="1" applyFont="1" applyFill="1" applyBorder="1" applyAlignment="1">
      <alignment horizontal="center" vertical="center" wrapText="1"/>
    </xf>
    <xf numFmtId="49" fontId="14" fillId="10" borderId="3" xfId="1" applyNumberFormat="1" applyFont="1" applyFill="1" applyBorder="1" applyAlignment="1">
      <alignment horizontal="center" vertical="center" wrapText="1"/>
    </xf>
    <xf numFmtId="49" fontId="14" fillId="10" borderId="11" xfId="1" applyNumberFormat="1" applyFont="1" applyFill="1" applyBorder="1" applyAlignment="1">
      <alignment horizontal="center" vertical="center" wrapText="1"/>
    </xf>
    <xf numFmtId="49" fontId="14" fillId="4" borderId="3" xfId="1" applyNumberFormat="1" applyFont="1" applyFill="1" applyBorder="1" applyAlignment="1">
      <alignment horizontal="center" vertical="center" wrapText="1"/>
    </xf>
    <xf numFmtId="49" fontId="14" fillId="4" borderId="11" xfId="1" applyNumberFormat="1" applyFont="1" applyFill="1" applyBorder="1" applyAlignment="1">
      <alignment horizontal="center" vertical="center" wrapText="1"/>
    </xf>
    <xf numFmtId="49" fontId="4" fillId="12" borderId="3" xfId="1" applyNumberFormat="1" applyFont="1" applyFill="1" applyBorder="1" applyAlignment="1">
      <alignment horizontal="center" vertical="center" wrapText="1"/>
    </xf>
    <xf numFmtId="49" fontId="4" fillId="12" borderId="11" xfId="1" applyNumberFormat="1" applyFont="1" applyFill="1" applyBorder="1" applyAlignment="1">
      <alignment horizontal="center" vertical="center" wrapText="1"/>
    </xf>
    <xf numFmtId="0" fontId="4" fillId="0" borderId="3" xfId="1" applyFont="1" applyFill="1" applyBorder="1" applyAlignment="1">
      <alignment horizontal="left" vertical="center" wrapText="1"/>
    </xf>
    <xf numFmtId="0" fontId="4" fillId="0" borderId="11" xfId="1" applyFont="1" applyFill="1" applyBorder="1" applyAlignment="1">
      <alignment horizontal="left" vertical="center" wrapText="1"/>
    </xf>
    <xf numFmtId="0" fontId="40" fillId="0" borderId="3" xfId="1" applyFont="1" applyFill="1" applyBorder="1" applyAlignment="1">
      <alignment horizontal="left" vertical="center" wrapText="1"/>
    </xf>
    <xf numFmtId="0" fontId="40" fillId="0" borderId="11" xfId="1" applyFont="1" applyFill="1" applyBorder="1" applyAlignment="1">
      <alignment horizontal="left" vertical="center" wrapText="1"/>
    </xf>
    <xf numFmtId="0" fontId="4" fillId="12" borderId="3" xfId="1" applyNumberFormat="1" applyFont="1" applyFill="1" applyBorder="1" applyAlignment="1">
      <alignment horizontal="center" vertical="center" wrapText="1"/>
    </xf>
    <xf numFmtId="0" fontId="4" fillId="12" borderId="11" xfId="1" applyNumberFormat="1" applyFont="1" applyFill="1" applyBorder="1" applyAlignment="1">
      <alignment horizontal="center" vertical="center" wrapText="1"/>
    </xf>
    <xf numFmtId="164" fontId="37" fillId="0" borderId="103" xfId="7" applyNumberFormat="1" applyFont="1" applyFill="1" applyBorder="1" applyAlignment="1">
      <alignment horizontal="center" vertical="center"/>
    </xf>
    <xf numFmtId="0" fontId="23" fillId="0" borderId="0" xfId="1" applyFont="1" applyAlignment="1">
      <alignment horizontal="left" vertical="center" wrapText="1"/>
    </xf>
    <xf numFmtId="0" fontId="23" fillId="0" borderId="0" xfId="10" applyFont="1" applyAlignment="1">
      <alignment horizontal="left" vertical="center" wrapText="1"/>
    </xf>
    <xf numFmtId="0" fontId="4" fillId="0" borderId="30" xfId="10" applyFont="1" applyBorder="1" applyAlignment="1">
      <alignment horizontal="center" vertical="center"/>
    </xf>
    <xf numFmtId="0" fontId="4" fillId="0" borderId="31" xfId="10" applyFont="1" applyBorder="1" applyAlignment="1">
      <alignment horizontal="center" vertical="center"/>
    </xf>
    <xf numFmtId="0" fontId="6" fillId="14" borderId="21" xfId="10" applyFont="1" applyFill="1" applyBorder="1" applyAlignment="1">
      <alignment horizontal="center" vertical="center" wrapText="1"/>
    </xf>
    <xf numFmtId="0" fontId="6" fillId="14" borderId="22" xfId="10" applyFont="1" applyFill="1" applyBorder="1" applyAlignment="1">
      <alignment horizontal="center" vertical="center" wrapText="1"/>
    </xf>
    <xf numFmtId="49" fontId="4" fillId="0" borderId="24" xfId="10" applyNumberFormat="1" applyFont="1" applyBorder="1" applyAlignment="1">
      <alignment horizontal="left" vertical="center" wrapText="1"/>
    </xf>
    <xf numFmtId="49" fontId="4" fillId="0" borderId="25" xfId="10" applyNumberFormat="1" applyFont="1" applyBorder="1" applyAlignment="1">
      <alignment horizontal="left" vertical="center" wrapText="1"/>
    </xf>
    <xf numFmtId="49" fontId="4" fillId="0" borderId="27" xfId="10" applyNumberFormat="1" applyFont="1" applyBorder="1" applyAlignment="1">
      <alignment horizontal="left" vertical="center" wrapText="1"/>
    </xf>
    <xf numFmtId="49" fontId="4" fillId="0" borderId="28" xfId="10" applyNumberFormat="1" applyFont="1" applyBorder="1" applyAlignment="1">
      <alignment horizontal="left" vertical="center" wrapText="1"/>
    </xf>
    <xf numFmtId="0" fontId="25" fillId="14" borderId="20" xfId="10" applyFont="1" applyFill="1" applyBorder="1" applyAlignment="1">
      <alignment horizontal="center" vertical="center" wrapText="1"/>
    </xf>
    <xf numFmtId="0" fontId="25" fillId="14" borderId="21" xfId="10" applyFont="1" applyFill="1" applyBorder="1" applyAlignment="1">
      <alignment horizontal="center" vertical="center" wrapText="1"/>
    </xf>
    <xf numFmtId="0" fontId="25" fillId="14" borderId="22" xfId="10" applyFont="1" applyFill="1" applyBorder="1" applyAlignment="1">
      <alignment horizontal="center" vertical="center" wrapText="1"/>
    </xf>
    <xf numFmtId="0" fontId="15" fillId="0" borderId="32" xfId="10" applyFont="1" applyFill="1" applyBorder="1" applyAlignment="1">
      <alignment horizontal="center" vertical="center" wrapText="1"/>
    </xf>
    <xf numFmtId="0" fontId="5" fillId="0" borderId="33" xfId="10" applyFont="1" applyFill="1" applyBorder="1" applyAlignment="1">
      <alignment horizontal="center" vertical="center" wrapText="1"/>
    </xf>
    <xf numFmtId="0" fontId="4" fillId="0" borderId="27" xfId="10" applyFont="1" applyFill="1" applyBorder="1" applyAlignment="1">
      <alignment horizontal="center" vertical="center" wrapText="1"/>
    </xf>
    <xf numFmtId="0" fontId="4" fillId="0" borderId="28" xfId="10" applyFont="1" applyFill="1" applyBorder="1" applyAlignment="1">
      <alignment horizontal="center" vertical="center" wrapText="1"/>
    </xf>
    <xf numFmtId="0" fontId="13" fillId="0" borderId="38" xfId="1" applyFont="1" applyFill="1" applyBorder="1" applyAlignment="1">
      <alignment horizontal="left" vertical="center" wrapText="1"/>
    </xf>
    <xf numFmtId="0" fontId="13" fillId="0" borderId="93" xfId="1" applyFont="1" applyFill="1" applyBorder="1" applyAlignment="1">
      <alignment horizontal="left" vertical="center" wrapText="1"/>
    </xf>
    <xf numFmtId="0" fontId="13" fillId="0" borderId="39" xfId="1" applyFont="1" applyFill="1" applyBorder="1" applyAlignment="1">
      <alignment horizontal="left" vertical="center" wrapText="1"/>
    </xf>
    <xf numFmtId="0" fontId="31" fillId="0" borderId="32" xfId="1" applyFont="1" applyFill="1" applyBorder="1" applyAlignment="1">
      <alignment horizontal="left" vertical="center" wrapText="1"/>
    </xf>
    <xf numFmtId="0" fontId="31" fillId="0" borderId="33" xfId="1" applyFont="1" applyFill="1" applyBorder="1" applyAlignment="1">
      <alignment horizontal="left" vertical="center" wrapText="1"/>
    </xf>
    <xf numFmtId="0" fontId="31" fillId="0" borderId="44" xfId="1" applyFont="1" applyFill="1" applyBorder="1" applyAlignment="1">
      <alignment horizontal="left" vertical="center" wrapText="1"/>
    </xf>
    <xf numFmtId="0" fontId="4" fillId="0" borderId="32" xfId="1" applyFont="1" applyFill="1" applyBorder="1" applyAlignment="1">
      <alignment horizontal="center" vertical="center" wrapText="1"/>
    </xf>
    <xf numFmtId="0" fontId="4" fillId="0" borderId="33" xfId="1" applyFont="1" applyFill="1" applyBorder="1" applyAlignment="1">
      <alignment horizontal="center" vertical="center" wrapText="1"/>
    </xf>
    <xf numFmtId="0" fontId="4" fillId="0" borderId="44" xfId="1" applyFont="1" applyFill="1" applyBorder="1" applyAlignment="1">
      <alignment horizontal="center" vertical="center" wrapText="1"/>
    </xf>
    <xf numFmtId="0" fontId="4" fillId="0" borderId="93" xfId="1" applyFont="1" applyFill="1" applyBorder="1" applyAlignment="1">
      <alignment horizontal="center" vertical="center" wrapText="1"/>
    </xf>
    <xf numFmtId="0" fontId="4" fillId="0" borderId="39" xfId="1" applyFont="1" applyFill="1" applyBorder="1" applyAlignment="1">
      <alignment horizontal="center" vertical="center" wrapText="1"/>
    </xf>
    <xf numFmtId="0" fontId="4" fillId="0" borderId="25" xfId="1" applyFont="1" applyFill="1" applyBorder="1" applyAlignment="1">
      <alignment horizontal="left" vertical="center" wrapText="1"/>
    </xf>
    <xf numFmtId="0" fontId="4" fillId="0" borderId="23"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58" xfId="1" applyFont="1" applyFill="1" applyBorder="1" applyAlignment="1">
      <alignment horizontal="left" vertical="center" wrapText="1"/>
    </xf>
    <xf numFmtId="2" fontId="4" fillId="0" borderId="32" xfId="1" applyNumberFormat="1" applyFont="1" applyFill="1" applyBorder="1" applyAlignment="1">
      <alignment horizontal="left" vertical="center" wrapText="1"/>
    </xf>
    <xf numFmtId="2" fontId="4" fillId="0" borderId="33" xfId="1" applyNumberFormat="1" applyFont="1" applyFill="1" applyBorder="1" applyAlignment="1">
      <alignment horizontal="left" vertical="center" wrapText="1"/>
    </xf>
    <xf numFmtId="2" fontId="4" fillId="0" borderId="44" xfId="1" applyNumberFormat="1" applyFont="1" applyFill="1" applyBorder="1" applyAlignment="1">
      <alignment horizontal="left" vertical="center" wrapText="1"/>
    </xf>
    <xf numFmtId="0" fontId="31" fillId="0" borderId="32" xfId="0" applyFont="1" applyFill="1" applyBorder="1" applyAlignment="1">
      <alignment horizontal="center" vertical="center"/>
    </xf>
    <xf numFmtId="0" fontId="31" fillId="0" borderId="33" xfId="0" applyFont="1" applyFill="1" applyBorder="1" applyAlignment="1">
      <alignment horizontal="center" vertical="center"/>
    </xf>
    <xf numFmtId="0" fontId="31" fillId="0" borderId="44" xfId="0" applyFont="1" applyFill="1" applyBorder="1" applyAlignment="1">
      <alignment horizontal="center" vertical="center"/>
    </xf>
    <xf numFmtId="0" fontId="4" fillId="0" borderId="32" xfId="1" applyNumberFormat="1" applyFont="1" applyFill="1" applyBorder="1" applyAlignment="1">
      <alignment horizontal="center" vertical="center" wrapText="1"/>
    </xf>
    <xf numFmtId="0" fontId="4" fillId="0" borderId="33" xfId="1" applyNumberFormat="1" applyFont="1" applyFill="1" applyBorder="1" applyAlignment="1">
      <alignment horizontal="center" vertical="center" wrapText="1"/>
    </xf>
    <xf numFmtId="0" fontId="4" fillId="0" borderId="44" xfId="1" applyNumberFormat="1" applyFont="1" applyFill="1" applyBorder="1" applyAlignment="1">
      <alignment horizontal="center" vertical="center" wrapText="1"/>
    </xf>
    <xf numFmtId="164" fontId="4" fillId="0" borderId="32" xfId="14" applyNumberFormat="1" applyFont="1" applyFill="1" applyBorder="1" applyAlignment="1">
      <alignment horizontal="right" vertical="center" wrapText="1"/>
    </xf>
    <xf numFmtId="164" fontId="4" fillId="0" borderId="33" xfId="14" applyNumberFormat="1" applyFont="1" applyFill="1" applyBorder="1" applyAlignment="1">
      <alignment horizontal="right" vertical="center" wrapText="1"/>
    </xf>
    <xf numFmtId="164" fontId="4" fillId="0" borderId="44" xfId="14" applyNumberFormat="1" applyFont="1" applyFill="1" applyBorder="1" applyAlignment="1">
      <alignment horizontal="right" vertical="center" wrapText="1"/>
    </xf>
    <xf numFmtId="9" fontId="4" fillId="0" borderId="32" xfId="1" applyNumberFormat="1" applyFont="1" applyFill="1" applyBorder="1" applyAlignment="1">
      <alignment horizontal="center" vertical="center" wrapText="1"/>
    </xf>
    <xf numFmtId="9" fontId="4" fillId="0" borderId="33" xfId="1" applyNumberFormat="1" applyFont="1" applyFill="1" applyBorder="1" applyAlignment="1">
      <alignment horizontal="center" vertical="center" wrapText="1"/>
    </xf>
    <xf numFmtId="9" fontId="4" fillId="0" borderId="44" xfId="1" applyNumberFormat="1" applyFont="1" applyFill="1" applyBorder="1" applyAlignment="1">
      <alignment horizontal="center" vertical="center" wrapText="1"/>
    </xf>
    <xf numFmtId="9" fontId="4" fillId="0" borderId="32" xfId="28" applyNumberFormat="1" applyFont="1" applyFill="1" applyBorder="1" applyAlignment="1">
      <alignment horizontal="center" vertical="center" wrapText="1"/>
    </xf>
    <xf numFmtId="9" fontId="4" fillId="0" borderId="33" xfId="28" applyNumberFormat="1" applyFont="1" applyFill="1" applyBorder="1" applyAlignment="1">
      <alignment horizontal="center" vertical="center" wrapText="1"/>
    </xf>
    <xf numFmtId="9" fontId="4" fillId="0" borderId="44" xfId="28" applyNumberFormat="1" applyFont="1" applyFill="1" applyBorder="1" applyAlignment="1">
      <alignment horizontal="center" vertical="center" wrapText="1"/>
    </xf>
    <xf numFmtId="0" fontId="27" fillId="14" borderId="24" xfId="1" applyFont="1" applyFill="1" applyBorder="1" applyAlignment="1">
      <alignment horizontal="center" vertical="center" wrapText="1"/>
    </xf>
    <xf numFmtId="0" fontId="25" fillId="14" borderId="20" xfId="1" applyFont="1" applyFill="1" applyBorder="1" applyAlignment="1">
      <alignment horizontal="left" vertical="center" wrapText="1"/>
    </xf>
    <xf numFmtId="0" fontId="25" fillId="14" borderId="21" xfId="1" applyFont="1" applyFill="1" applyBorder="1" applyAlignment="1">
      <alignment horizontal="left" vertical="center" wrapText="1"/>
    </xf>
    <xf numFmtId="0" fontId="25" fillId="14" borderId="22" xfId="1" applyFont="1" applyFill="1" applyBorder="1" applyAlignment="1">
      <alignment horizontal="left" vertical="center" wrapText="1"/>
    </xf>
    <xf numFmtId="0" fontId="31" fillId="0" borderId="24" xfId="0" applyFont="1" applyFill="1" applyBorder="1" applyAlignment="1">
      <alignment horizontal="center" vertical="center"/>
    </xf>
    <xf numFmtId="164" fontId="4" fillId="0" borderId="32" xfId="14" applyFont="1" applyFill="1" applyBorder="1" applyAlignment="1">
      <alignment horizontal="center" vertical="center" wrapText="1"/>
    </xf>
    <xf numFmtId="164" fontId="4" fillId="0" borderId="33" xfId="14" applyFont="1" applyFill="1" applyBorder="1" applyAlignment="1">
      <alignment horizontal="center" vertical="center" wrapText="1"/>
    </xf>
    <xf numFmtId="164" fontId="4" fillId="0" borderId="44" xfId="14" applyFont="1" applyFill="1" applyBorder="1" applyAlignment="1">
      <alignment horizontal="center" vertical="center" wrapText="1"/>
    </xf>
    <xf numFmtId="9" fontId="4" fillId="0" borderId="32" xfId="28" applyFont="1" applyFill="1" applyBorder="1" applyAlignment="1">
      <alignment horizontal="center" vertical="center" wrapText="1"/>
    </xf>
    <xf numFmtId="9" fontId="4" fillId="0" borderId="44" xfId="28" applyFont="1" applyFill="1" applyBorder="1" applyAlignment="1">
      <alignment horizontal="center" vertical="center" wrapText="1"/>
    </xf>
    <xf numFmtId="9" fontId="4" fillId="0" borderId="33" xfId="28" applyFont="1" applyFill="1" applyBorder="1" applyAlignment="1">
      <alignment horizontal="center" vertical="center" wrapText="1"/>
    </xf>
    <xf numFmtId="164" fontId="4" fillId="0" borderId="32" xfId="1" applyNumberFormat="1" applyFont="1" applyFill="1" applyBorder="1" applyAlignment="1">
      <alignment horizontal="center" vertical="center" wrapText="1"/>
    </xf>
    <xf numFmtId="164" fontId="4" fillId="0" borderId="33" xfId="1" applyNumberFormat="1" applyFont="1" applyFill="1" applyBorder="1" applyAlignment="1">
      <alignment horizontal="center" vertical="center" wrapText="1"/>
    </xf>
    <xf numFmtId="164" fontId="4" fillId="0" borderId="44" xfId="1" applyNumberFormat="1" applyFont="1" applyFill="1" applyBorder="1" applyAlignment="1">
      <alignment horizontal="center" vertical="center" wrapText="1"/>
    </xf>
    <xf numFmtId="0" fontId="4" fillId="0" borderId="38" xfId="1" applyFont="1" applyFill="1" applyBorder="1" applyAlignment="1">
      <alignment horizontal="center" vertical="center" wrapText="1"/>
    </xf>
    <xf numFmtId="14" fontId="4" fillId="0" borderId="32" xfId="1" applyNumberFormat="1" applyFont="1" applyFill="1" applyBorder="1" applyAlignment="1">
      <alignment horizontal="center" vertical="center" wrapText="1"/>
    </xf>
    <xf numFmtId="0" fontId="4" fillId="0" borderId="24" xfId="1" applyFont="1" applyFill="1" applyBorder="1" applyAlignment="1">
      <alignment horizontal="center" vertical="center" wrapText="1"/>
    </xf>
    <xf numFmtId="2" fontId="4" fillId="0" borderId="24" xfId="1" applyNumberFormat="1" applyFont="1" applyFill="1" applyBorder="1" applyAlignment="1">
      <alignment horizontal="left" vertical="center" wrapText="1"/>
    </xf>
    <xf numFmtId="0" fontId="4" fillId="0" borderId="24" xfId="1" applyFont="1" applyFill="1" applyBorder="1" applyAlignment="1">
      <alignment horizontal="left" vertical="center" wrapText="1"/>
    </xf>
    <xf numFmtId="0" fontId="2" fillId="0" borderId="32" xfId="1" applyFont="1" applyBorder="1" applyAlignment="1">
      <alignment horizontal="center" vertical="center"/>
    </xf>
    <xf numFmtId="0" fontId="2" fillId="0" borderId="44" xfId="1" applyFont="1" applyBorder="1" applyAlignment="1">
      <alignment horizontal="center" vertical="center"/>
    </xf>
    <xf numFmtId="0" fontId="4" fillId="0" borderId="32" xfId="1" applyFont="1" applyFill="1" applyBorder="1" applyAlignment="1">
      <alignment horizontal="left" vertical="center" wrapText="1"/>
    </xf>
    <xf numFmtId="0" fontId="4" fillId="0" borderId="33" xfId="1" applyFont="1" applyFill="1" applyBorder="1" applyAlignment="1">
      <alignment horizontal="left" vertical="center" wrapText="1"/>
    </xf>
    <xf numFmtId="0" fontId="4" fillId="0" borderId="44" xfId="1" applyFont="1" applyFill="1" applyBorder="1" applyAlignment="1">
      <alignment horizontal="left" vertical="center" wrapText="1"/>
    </xf>
    <xf numFmtId="0" fontId="2" fillId="0" borderId="33" xfId="1" applyFont="1" applyBorder="1" applyAlignment="1">
      <alignment horizontal="center" vertical="center"/>
    </xf>
    <xf numFmtId="3" fontId="4" fillId="0" borderId="32" xfId="1" applyNumberFormat="1" applyFont="1" applyFill="1" applyBorder="1" applyAlignment="1">
      <alignment horizontal="right" vertical="center" wrapText="1"/>
    </xf>
    <xf numFmtId="3" fontId="4" fillId="0" borderId="33" xfId="1" applyNumberFormat="1" applyFont="1" applyFill="1" applyBorder="1" applyAlignment="1">
      <alignment horizontal="right" vertical="center" wrapText="1"/>
    </xf>
    <xf numFmtId="3" fontId="4" fillId="0" borderId="44" xfId="1" applyNumberFormat="1" applyFont="1" applyFill="1" applyBorder="1" applyAlignment="1">
      <alignment horizontal="right" vertical="center" wrapText="1"/>
    </xf>
    <xf numFmtId="9" fontId="40" fillId="0" borderId="32" xfId="28" applyFont="1" applyFill="1" applyBorder="1" applyAlignment="1">
      <alignment horizontal="center" vertical="center"/>
    </xf>
    <xf numFmtId="9" fontId="40" fillId="0" borderId="33" xfId="28" applyFont="1" applyFill="1" applyBorder="1" applyAlignment="1">
      <alignment horizontal="center" vertical="center"/>
    </xf>
    <xf numFmtId="9" fontId="40" fillId="0" borderId="44" xfId="28" applyFont="1" applyFill="1" applyBorder="1" applyAlignment="1">
      <alignment horizontal="center" vertical="center"/>
    </xf>
    <xf numFmtId="0" fontId="4" fillId="0" borderId="14" xfId="1" applyFont="1" applyFill="1" applyBorder="1" applyAlignment="1">
      <alignment horizontal="left" vertical="center" wrapText="1"/>
    </xf>
    <xf numFmtId="0" fontId="4" fillId="0" borderId="16" xfId="1" applyFont="1" applyFill="1" applyBorder="1" applyAlignment="1">
      <alignment horizontal="left" vertical="center" wrapText="1"/>
    </xf>
    <xf numFmtId="0" fontId="4" fillId="0" borderId="19" xfId="1" applyFont="1" applyFill="1" applyBorder="1" applyAlignment="1">
      <alignment horizontal="left" vertical="center" wrapText="1"/>
    </xf>
    <xf numFmtId="0" fontId="2" fillId="0" borderId="32" xfId="1" applyFont="1" applyFill="1" applyBorder="1" applyAlignment="1">
      <alignment horizontal="center" vertical="center"/>
    </xf>
    <xf numFmtId="0" fontId="2" fillId="0" borderId="33" xfId="1" applyFont="1" applyFill="1" applyBorder="1" applyAlignment="1">
      <alignment horizontal="center" vertical="center"/>
    </xf>
    <xf numFmtId="0" fontId="2" fillId="0" borderId="44" xfId="1" applyFont="1" applyFill="1" applyBorder="1" applyAlignment="1">
      <alignment horizontal="center" vertical="center"/>
    </xf>
    <xf numFmtId="9" fontId="40" fillId="0" borderId="24" xfId="28" applyFont="1" applyFill="1" applyBorder="1" applyAlignment="1">
      <alignment horizontal="center" vertical="center"/>
    </xf>
    <xf numFmtId="0" fontId="27" fillId="14" borderId="24" xfId="1" applyFont="1" applyFill="1" applyBorder="1" applyAlignment="1">
      <alignment horizontal="center" vertical="center"/>
    </xf>
    <xf numFmtId="14" fontId="4" fillId="0" borderId="33" xfId="1" applyNumberFormat="1" applyFont="1" applyFill="1" applyBorder="1" applyAlignment="1">
      <alignment horizontal="center" vertical="center" wrapText="1"/>
    </xf>
    <xf numFmtId="14" fontId="4" fillId="0" borderId="44" xfId="1" applyNumberFormat="1" applyFont="1" applyFill="1" applyBorder="1" applyAlignment="1">
      <alignment horizontal="center" vertical="center" wrapText="1"/>
    </xf>
    <xf numFmtId="0" fontId="0" fillId="0" borderId="32" xfId="0" applyFill="1" applyBorder="1" applyAlignment="1">
      <alignment horizontal="left" vertical="center"/>
    </xf>
    <xf numFmtId="0" fontId="0" fillId="0" borderId="33" xfId="0" applyFill="1" applyBorder="1" applyAlignment="1">
      <alignment horizontal="left" vertical="center"/>
    </xf>
    <xf numFmtId="0" fontId="0" fillId="0" borderId="44" xfId="0" applyFill="1" applyBorder="1" applyAlignment="1">
      <alignment horizontal="left" vertical="center"/>
    </xf>
    <xf numFmtId="0" fontId="13" fillId="0" borderId="38" xfId="1" applyFont="1" applyFill="1" applyBorder="1" applyAlignment="1">
      <alignment vertical="top" wrapText="1"/>
    </xf>
    <xf numFmtId="0" fontId="13" fillId="0" borderId="93" xfId="1" applyFont="1" applyFill="1" applyBorder="1" applyAlignment="1">
      <alignment vertical="top" wrapText="1"/>
    </xf>
    <xf numFmtId="0" fontId="13" fillId="0" borderId="39" xfId="1" applyFont="1" applyFill="1" applyBorder="1" applyAlignment="1">
      <alignment vertical="top" wrapText="1"/>
    </xf>
    <xf numFmtId="0" fontId="27" fillId="14" borderId="30" xfId="1" applyFont="1" applyFill="1" applyBorder="1" applyAlignment="1">
      <alignment horizontal="center" vertical="center" wrapText="1"/>
    </xf>
    <xf numFmtId="0" fontId="40" fillId="0" borderId="32" xfId="0" applyFont="1" applyFill="1" applyBorder="1" applyAlignment="1">
      <alignment horizontal="left" vertical="center" wrapText="1"/>
    </xf>
    <xf numFmtId="0" fontId="40" fillId="0" borderId="33" xfId="0" applyFont="1" applyFill="1" applyBorder="1" applyAlignment="1">
      <alignment horizontal="left" vertical="center" wrapText="1"/>
    </xf>
    <xf numFmtId="0" fontId="40" fillId="0" borderId="44" xfId="0" applyFont="1" applyFill="1" applyBorder="1" applyAlignment="1">
      <alignment horizontal="left" vertical="center" wrapText="1"/>
    </xf>
    <xf numFmtId="0" fontId="0" fillId="0" borderId="32" xfId="0" applyFill="1" applyBorder="1" applyAlignment="1">
      <alignment horizontal="center" vertical="center"/>
    </xf>
    <xf numFmtId="0" fontId="0" fillId="0" borderId="33" xfId="0" applyFill="1" applyBorder="1" applyAlignment="1">
      <alignment horizontal="center" vertical="center"/>
    </xf>
    <xf numFmtId="0" fontId="0" fillId="0" borderId="44" xfId="0" applyFill="1" applyBorder="1" applyAlignment="1">
      <alignment horizontal="center" vertical="center"/>
    </xf>
    <xf numFmtId="0" fontId="27" fillId="14" borderId="38" xfId="1" applyFont="1" applyFill="1" applyBorder="1" applyAlignment="1">
      <alignment horizontal="center" vertical="center" wrapText="1"/>
    </xf>
    <xf numFmtId="0" fontId="27" fillId="14" borderId="39" xfId="1" applyFont="1" applyFill="1" applyBorder="1" applyAlignment="1">
      <alignment horizontal="center" vertical="center" wrapText="1"/>
    </xf>
    <xf numFmtId="0" fontId="4" fillId="10" borderId="36" xfId="1" applyFont="1" applyFill="1" applyBorder="1" applyAlignment="1">
      <alignment horizontal="center" vertical="center" wrapText="1"/>
    </xf>
    <xf numFmtId="0" fontId="4" fillId="10" borderId="37" xfId="1" applyFont="1" applyFill="1" applyBorder="1" applyAlignment="1">
      <alignment horizontal="center" vertical="center" wrapText="1"/>
    </xf>
    <xf numFmtId="0" fontId="25" fillId="14" borderId="24" xfId="1" applyFont="1" applyFill="1" applyBorder="1" applyAlignment="1">
      <alignment horizontal="left" vertical="center" wrapText="1"/>
    </xf>
    <xf numFmtId="0" fontId="4" fillId="0" borderId="34" xfId="1" applyFont="1" applyFill="1" applyBorder="1" applyAlignment="1">
      <alignment horizontal="center" vertical="center" wrapText="1"/>
    </xf>
    <xf numFmtId="0" fontId="4" fillId="0" borderId="35" xfId="1" applyFont="1" applyFill="1" applyBorder="1" applyAlignment="1">
      <alignment horizontal="center" vertical="center" wrapText="1"/>
    </xf>
    <xf numFmtId="10" fontId="27" fillId="14" borderId="14" xfId="1" applyNumberFormat="1" applyFont="1" applyFill="1" applyBorder="1" applyAlignment="1">
      <alignment horizontal="center" vertical="center" wrapText="1"/>
    </xf>
    <xf numFmtId="10" fontId="27" fillId="14" borderId="19" xfId="1" applyNumberFormat="1" applyFont="1" applyFill="1" applyBorder="1" applyAlignment="1">
      <alignment horizontal="center" vertical="center" wrapText="1"/>
    </xf>
    <xf numFmtId="0" fontId="4" fillId="0" borderId="23" xfId="1" applyFont="1" applyFill="1" applyBorder="1" applyAlignment="1">
      <alignment horizontal="center" vertical="center" wrapText="1"/>
    </xf>
    <xf numFmtId="0" fontId="4" fillId="0" borderId="58" xfId="1" applyFont="1" applyFill="1" applyBorder="1" applyAlignment="1">
      <alignment horizontal="center" vertical="center" wrapText="1"/>
    </xf>
    <xf numFmtId="0" fontId="0" fillId="0" borderId="24" xfId="0" applyFill="1" applyBorder="1" applyAlignment="1">
      <alignment horizontal="left" vertical="center"/>
    </xf>
    <xf numFmtId="0" fontId="27" fillId="14" borderId="25" xfId="1" applyFont="1" applyFill="1" applyBorder="1" applyAlignment="1">
      <alignment horizontal="center" vertical="center" wrapText="1"/>
    </xf>
    <xf numFmtId="0" fontId="4" fillId="0" borderId="26" xfId="1" applyFont="1" applyFill="1" applyBorder="1" applyAlignment="1">
      <alignment horizontal="center" vertical="center" wrapText="1"/>
    </xf>
    <xf numFmtId="3" fontId="40" fillId="0" borderId="32" xfId="0" applyNumberFormat="1" applyFont="1" applyFill="1" applyBorder="1" applyAlignment="1">
      <alignment horizontal="right" vertical="center"/>
    </xf>
    <xf numFmtId="3" fontId="40" fillId="0" borderId="33" xfId="0" applyNumberFormat="1" applyFont="1" applyFill="1" applyBorder="1" applyAlignment="1">
      <alignment horizontal="right" vertical="center"/>
    </xf>
    <xf numFmtId="3" fontId="40" fillId="0" borderId="44" xfId="0" applyNumberFormat="1" applyFont="1" applyFill="1" applyBorder="1" applyAlignment="1">
      <alignment horizontal="righ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44" xfId="0" applyBorder="1" applyAlignment="1">
      <alignment horizontal="left" vertical="center"/>
    </xf>
    <xf numFmtId="0" fontId="31" fillId="0" borderId="32" xfId="0" applyFont="1" applyFill="1" applyBorder="1" applyAlignment="1">
      <alignment horizontal="left" vertical="center"/>
    </xf>
    <xf numFmtId="0" fontId="31" fillId="0" borderId="44" xfId="0" applyFont="1" applyFill="1" applyBorder="1" applyAlignment="1">
      <alignment horizontal="left" vertical="center"/>
    </xf>
    <xf numFmtId="0" fontId="30" fillId="14" borderId="24" xfId="1" applyFont="1" applyFill="1" applyBorder="1" applyAlignment="1">
      <alignment horizontal="center" vertical="top" wrapText="1"/>
    </xf>
    <xf numFmtId="10" fontId="27" fillId="14" borderId="24" xfId="1" applyNumberFormat="1" applyFont="1" applyFill="1" applyBorder="1" applyAlignment="1">
      <alignment horizontal="center" vertical="center" wrapText="1"/>
    </xf>
    <xf numFmtId="164" fontId="4" fillId="0" borderId="32" xfId="1" applyNumberFormat="1" applyFont="1" applyFill="1" applyBorder="1" applyAlignment="1">
      <alignment horizontal="right" vertical="center" wrapText="1"/>
    </xf>
    <xf numFmtId="164" fontId="4" fillId="0" borderId="44" xfId="1" applyNumberFormat="1" applyFont="1" applyFill="1" applyBorder="1" applyAlignment="1">
      <alignment horizontal="right" vertical="center" wrapText="1"/>
    </xf>
    <xf numFmtId="10" fontId="4" fillId="0" borderId="32" xfId="1" applyNumberFormat="1" applyFont="1" applyFill="1" applyBorder="1" applyAlignment="1">
      <alignment horizontal="center" vertical="center" wrapText="1"/>
    </xf>
    <xf numFmtId="10" fontId="4" fillId="0" borderId="44" xfId="1" applyNumberFormat="1" applyFont="1" applyFill="1" applyBorder="1" applyAlignment="1">
      <alignment horizontal="center" vertical="center" wrapText="1"/>
    </xf>
    <xf numFmtId="0" fontId="43" fillId="10" borderId="12" xfId="0" applyFont="1" applyFill="1" applyBorder="1" applyAlignment="1">
      <alignment horizontal="center"/>
    </xf>
    <xf numFmtId="0" fontId="43" fillId="10" borderId="14" xfId="0" applyFont="1" applyFill="1" applyBorder="1" applyAlignment="1">
      <alignment horizontal="center"/>
    </xf>
    <xf numFmtId="0" fontId="25" fillId="14" borderId="91" xfId="1" applyFont="1" applyFill="1" applyBorder="1" applyAlignment="1">
      <alignment horizontal="left" vertical="center" wrapText="1"/>
    </xf>
    <xf numFmtId="0" fontId="25" fillId="14" borderId="57" xfId="1" applyFont="1" applyFill="1" applyBorder="1" applyAlignment="1">
      <alignment horizontal="left" vertical="center" wrapText="1"/>
    </xf>
    <xf numFmtId="0" fontId="25" fillId="14" borderId="92" xfId="1" applyFont="1" applyFill="1" applyBorder="1" applyAlignment="1">
      <alignment horizontal="left" vertical="center" wrapText="1"/>
    </xf>
    <xf numFmtId="0" fontId="4" fillId="0" borderId="27" xfId="1" applyFont="1" applyFill="1" applyBorder="1" applyAlignment="1">
      <alignment horizontal="center" vertical="center" wrapText="1"/>
    </xf>
    <xf numFmtId="164" fontId="4" fillId="0" borderId="32" xfId="14" applyFont="1" applyFill="1" applyBorder="1" applyAlignment="1">
      <alignment horizontal="right" vertical="center" wrapText="1"/>
    </xf>
    <xf numFmtId="164" fontId="4" fillId="0" borderId="33" xfId="14" applyFont="1" applyFill="1" applyBorder="1" applyAlignment="1">
      <alignment horizontal="right" vertical="center" wrapText="1"/>
    </xf>
    <xf numFmtId="164" fontId="4" fillId="0" borderId="44" xfId="14" applyFont="1" applyFill="1" applyBorder="1" applyAlignment="1">
      <alignment horizontal="right" vertical="center" wrapText="1"/>
    </xf>
    <xf numFmtId="0" fontId="27" fillId="14" borderId="12" xfId="1" applyFont="1" applyFill="1" applyBorder="1" applyAlignment="1">
      <alignment horizontal="center" vertical="center" wrapText="1"/>
    </xf>
    <xf numFmtId="0" fontId="27" fillId="14" borderId="14" xfId="1" applyFont="1" applyFill="1" applyBorder="1" applyAlignment="1">
      <alignment horizontal="center" vertical="center" wrapText="1"/>
    </xf>
    <xf numFmtId="0" fontId="27" fillId="14" borderId="17" xfId="1" applyFont="1" applyFill="1" applyBorder="1" applyAlignment="1">
      <alignment horizontal="center" vertical="center" wrapText="1"/>
    </xf>
    <xf numFmtId="0" fontId="27" fillId="14" borderId="19" xfId="1" applyFont="1" applyFill="1" applyBorder="1" applyAlignment="1">
      <alignment horizontal="center" vertical="center" wrapText="1"/>
    </xf>
    <xf numFmtId="3" fontId="4" fillId="0" borderId="24" xfId="1" applyNumberFormat="1" applyFont="1" applyFill="1" applyBorder="1" applyAlignment="1">
      <alignment horizontal="right" vertical="center" wrapText="1"/>
    </xf>
    <xf numFmtId="9" fontId="4" fillId="0" borderId="24" xfId="28" applyFont="1" applyFill="1" applyBorder="1" applyAlignment="1">
      <alignment horizontal="center" vertical="center" wrapText="1"/>
    </xf>
    <xf numFmtId="0" fontId="37" fillId="0" borderId="0" xfId="0" applyFont="1" applyAlignment="1">
      <alignment horizontal="center" vertical="center"/>
    </xf>
    <xf numFmtId="178" fontId="0" fillId="0" borderId="0" xfId="29" applyNumberFormat="1" applyFont="1" applyBorder="1" applyAlignment="1" applyProtection="1">
      <alignment horizontal="center" vertical="center"/>
    </xf>
    <xf numFmtId="0" fontId="43" fillId="0" borderId="0" xfId="0" applyFont="1" applyAlignment="1">
      <alignment horizontal="center"/>
    </xf>
    <xf numFmtId="2" fontId="51" fillId="0" borderId="0" xfId="0" applyNumberFormat="1" applyFont="1" applyAlignment="1">
      <alignment horizontal="center"/>
    </xf>
    <xf numFmtId="170" fontId="2" fillId="0" borderId="0" xfId="21" applyNumberFormat="1" applyFont="1" applyFill="1" applyBorder="1" applyAlignment="1">
      <alignment horizontal="center" vertical="center" wrapText="1"/>
    </xf>
    <xf numFmtId="170" fontId="2" fillId="0" borderId="0" xfId="21" applyNumberFormat="1" applyFill="1" applyBorder="1" applyAlignment="1">
      <alignment horizontal="center"/>
    </xf>
    <xf numFmtId="0" fontId="2" fillId="0" borderId="0" xfId="21" applyFill="1" applyBorder="1" applyAlignment="1">
      <alignment horizontal="center"/>
    </xf>
    <xf numFmtId="170" fontId="2" fillId="0" borderId="0" xfId="21" applyNumberFormat="1" applyFont="1" applyFill="1" applyBorder="1" applyAlignment="1">
      <alignment horizontal="center"/>
    </xf>
    <xf numFmtId="170" fontId="2" fillId="0" borderId="0" xfId="20" applyNumberFormat="1" applyFont="1" applyFill="1" applyBorder="1" applyAlignment="1">
      <alignment horizontal="center"/>
    </xf>
    <xf numFmtId="170" fontId="2" fillId="0" borderId="0" xfId="20" applyNumberFormat="1" applyFont="1" applyFill="1" applyBorder="1" applyAlignment="1">
      <alignment horizontal="center" wrapText="1"/>
    </xf>
    <xf numFmtId="170" fontId="2" fillId="0" borderId="0" xfId="21" applyNumberFormat="1" applyFill="1" applyBorder="1" applyAlignment="1"/>
    <xf numFmtId="4" fontId="2" fillId="0" borderId="0" xfId="21" applyNumberFormat="1" applyFill="1" applyBorder="1" applyAlignment="1">
      <alignment horizontal="center"/>
    </xf>
    <xf numFmtId="171" fontId="2" fillId="0" borderId="0" xfId="21" applyNumberFormat="1" applyFont="1" applyFill="1" applyBorder="1" applyAlignment="1">
      <alignment horizontal="center"/>
    </xf>
    <xf numFmtId="170" fontId="16" fillId="0" borderId="0" xfId="21" applyNumberFormat="1" applyFont="1" applyFill="1" applyBorder="1" applyAlignment="1">
      <alignment horizontal="center"/>
    </xf>
    <xf numFmtId="0" fontId="16" fillId="0" borderId="0" xfId="21" applyFont="1" applyFill="1" applyBorder="1" applyAlignment="1">
      <alignment horizontal="center"/>
    </xf>
    <xf numFmtId="170" fontId="71" fillId="0" borderId="0" xfId="21" applyNumberFormat="1" applyFont="1" applyFill="1" applyBorder="1" applyAlignment="1">
      <alignment horizontal="center"/>
    </xf>
    <xf numFmtId="170" fontId="2" fillId="4" borderId="24" xfId="21" applyNumberFormat="1" applyFill="1" applyBorder="1" applyAlignment="1">
      <alignment horizontal="center"/>
    </xf>
    <xf numFmtId="170" fontId="2" fillId="4" borderId="35" xfId="21" applyNumberFormat="1" applyFill="1" applyBorder="1" applyAlignment="1">
      <alignment horizontal="center"/>
    </xf>
    <xf numFmtId="0" fontId="69" fillId="0" borderId="0" xfId="21" applyFont="1" applyFill="1" applyBorder="1" applyAlignment="1">
      <alignment horizontal="center"/>
    </xf>
    <xf numFmtId="0" fontId="16" fillId="0" borderId="0" xfId="21" applyFont="1" applyFill="1" applyBorder="1" applyAlignment="1">
      <alignment horizontal="center" vertical="center"/>
    </xf>
    <xf numFmtId="0" fontId="67" fillId="0" borderId="0" xfId="21" applyFont="1" applyAlignment="1">
      <alignment horizontal="center"/>
    </xf>
    <xf numFmtId="0" fontId="17" fillId="0" borderId="0" xfId="21" applyFont="1" applyAlignment="1">
      <alignment horizontal="center"/>
    </xf>
    <xf numFmtId="0" fontId="16" fillId="34" borderId="41" xfId="21" applyFont="1" applyFill="1" applyBorder="1" applyAlignment="1">
      <alignment horizontal="center" vertical="center"/>
    </xf>
    <xf numFmtId="0" fontId="16" fillId="34" borderId="42" xfId="21" applyFont="1" applyFill="1" applyBorder="1" applyAlignment="1">
      <alignment horizontal="center" vertical="center"/>
    </xf>
    <xf numFmtId="0" fontId="16" fillId="34" borderId="43" xfId="21" applyFont="1" applyFill="1" applyBorder="1" applyAlignment="1">
      <alignment horizontal="center" vertical="center"/>
    </xf>
    <xf numFmtId="0" fontId="16" fillId="34" borderId="49" xfId="21" applyFont="1" applyFill="1" applyBorder="1" applyAlignment="1">
      <alignment horizontal="center"/>
    </xf>
    <xf numFmtId="0" fontId="16" fillId="34" borderId="29" xfId="21" applyFont="1" applyFill="1" applyBorder="1" applyAlignment="1">
      <alignment horizontal="center" vertical="center"/>
    </xf>
    <xf numFmtId="0" fontId="16" fillId="34" borderId="53" xfId="21" applyFont="1" applyFill="1" applyBorder="1" applyAlignment="1">
      <alignment horizontal="center" vertical="center"/>
    </xf>
    <xf numFmtId="0" fontId="16" fillId="34" borderId="46" xfId="21" applyFont="1" applyFill="1" applyBorder="1" applyAlignment="1">
      <alignment horizontal="center" vertical="center"/>
    </xf>
    <xf numFmtId="0" fontId="68" fillId="35" borderId="20" xfId="21" applyFont="1" applyFill="1" applyBorder="1" applyAlignment="1">
      <alignment horizontal="center" vertical="center"/>
    </xf>
    <xf numFmtId="0" fontId="68" fillId="35" borderId="30" xfId="21" applyFont="1" applyFill="1" applyBorder="1" applyAlignment="1">
      <alignment horizontal="center" vertical="center"/>
    </xf>
    <xf numFmtId="0" fontId="68" fillId="35" borderId="23" xfId="21" applyFont="1" applyFill="1" applyBorder="1" applyAlignment="1">
      <alignment horizontal="center" vertical="center"/>
    </xf>
    <xf numFmtId="0" fontId="68" fillId="35" borderId="21" xfId="21" applyFont="1" applyFill="1" applyBorder="1" applyAlignment="1">
      <alignment horizontal="center" vertical="center" wrapText="1"/>
    </xf>
    <xf numFmtId="0" fontId="68" fillId="35" borderId="24" xfId="21" applyFont="1" applyFill="1" applyBorder="1" applyAlignment="1">
      <alignment horizontal="center" vertical="center"/>
    </xf>
    <xf numFmtId="0" fontId="68" fillId="35" borderId="32" xfId="21" applyFont="1" applyFill="1" applyBorder="1" applyAlignment="1">
      <alignment horizontal="center" vertical="center"/>
    </xf>
    <xf numFmtId="0" fontId="68" fillId="35" borderId="22" xfId="21" applyFont="1" applyFill="1" applyBorder="1" applyAlignment="1">
      <alignment horizontal="center" vertical="center"/>
    </xf>
    <xf numFmtId="0" fontId="68" fillId="35" borderId="25" xfId="21" applyFont="1" applyFill="1" applyBorder="1" applyAlignment="1">
      <alignment horizontal="center" vertical="center"/>
    </xf>
    <xf numFmtId="0" fontId="68" fillId="35" borderId="38" xfId="21" applyFont="1" applyFill="1" applyBorder="1" applyAlignment="1">
      <alignment horizontal="center" vertical="center"/>
    </xf>
    <xf numFmtId="0" fontId="16" fillId="10" borderId="24" xfId="21" applyFont="1" applyFill="1" applyBorder="1" applyAlignment="1">
      <alignment horizontal="center" vertical="center" textRotation="90"/>
    </xf>
    <xf numFmtId="0" fontId="18" fillId="0" borderId="32" xfId="21" applyFont="1" applyFill="1" applyBorder="1" applyAlignment="1">
      <alignment horizontal="left" vertical="top" wrapText="1"/>
    </xf>
    <xf numFmtId="0" fontId="18" fillId="0" borderId="33" xfId="21" applyFont="1" applyFill="1" applyBorder="1" applyAlignment="1">
      <alignment horizontal="left" vertical="top" wrapText="1"/>
    </xf>
    <xf numFmtId="0" fontId="18" fillId="0" borderId="44" xfId="21" applyFont="1" applyFill="1" applyBorder="1" applyAlignment="1">
      <alignment horizontal="left" vertical="top" wrapText="1"/>
    </xf>
    <xf numFmtId="0" fontId="18" fillId="0" borderId="32" xfId="21" applyFont="1" applyBorder="1" applyAlignment="1">
      <alignment horizontal="left" vertical="top" wrapText="1"/>
    </xf>
    <xf numFmtId="0" fontId="18" fillId="0" borderId="44" xfId="21" applyFont="1" applyBorder="1" applyAlignment="1">
      <alignment horizontal="left" vertical="top" wrapText="1"/>
    </xf>
    <xf numFmtId="0" fontId="16" fillId="10" borderId="32" xfId="21" applyFont="1" applyFill="1" applyBorder="1" applyAlignment="1">
      <alignment horizontal="center" vertical="center" textRotation="90"/>
    </xf>
    <xf numFmtId="0" fontId="16" fillId="10" borderId="33" xfId="21" applyFont="1" applyFill="1" applyBorder="1" applyAlignment="1">
      <alignment horizontal="center" vertical="center" textRotation="90"/>
    </xf>
    <xf numFmtId="0" fontId="16" fillId="10" borderId="44" xfId="21" applyFont="1" applyFill="1" applyBorder="1" applyAlignment="1">
      <alignment horizontal="center" vertical="center" textRotation="90"/>
    </xf>
    <xf numFmtId="0" fontId="16" fillId="10" borderId="32" xfId="21" applyFont="1" applyFill="1" applyBorder="1" applyAlignment="1">
      <alignment horizontal="center" vertical="center" textRotation="90" wrapText="1"/>
    </xf>
    <xf numFmtId="0" fontId="16" fillId="10" borderId="33" xfId="21" applyFont="1" applyFill="1" applyBorder="1" applyAlignment="1">
      <alignment horizontal="center" vertical="center" textRotation="90" wrapText="1"/>
    </xf>
    <xf numFmtId="0" fontId="16" fillId="10" borderId="44" xfId="21" applyFont="1" applyFill="1" applyBorder="1" applyAlignment="1">
      <alignment horizontal="center" vertical="center" textRotation="90" wrapText="1"/>
    </xf>
    <xf numFmtId="0" fontId="70" fillId="0" borderId="15" xfId="21" applyFont="1" applyBorder="1" applyAlignment="1">
      <alignment horizontal="center" vertical="center" wrapText="1"/>
    </xf>
    <xf numFmtId="0" fontId="16" fillId="0" borderId="0" xfId="21" applyFont="1" applyBorder="1" applyAlignment="1">
      <alignment horizontal="left" vertical="top" wrapText="1"/>
    </xf>
    <xf numFmtId="0" fontId="20" fillId="5" borderId="34" xfId="21" applyFont="1" applyFill="1" applyBorder="1" applyAlignment="1">
      <alignment horizontal="center" vertical="top" wrapText="1"/>
    </xf>
    <xf numFmtId="0" fontId="20" fillId="5" borderId="40" xfId="21" applyFont="1" applyFill="1" applyBorder="1" applyAlignment="1">
      <alignment horizontal="center" vertical="top" wrapText="1"/>
    </xf>
    <xf numFmtId="0" fontId="18" fillId="0" borderId="32" xfId="21" applyFont="1" applyFill="1" applyBorder="1" applyAlignment="1">
      <alignment horizontal="left" vertical="center" wrapText="1"/>
    </xf>
    <xf numFmtId="0" fontId="18" fillId="0" borderId="33" xfId="21" applyFont="1" applyFill="1" applyBorder="1" applyAlignment="1">
      <alignment horizontal="left" vertical="center" wrapText="1"/>
    </xf>
    <xf numFmtId="0" fontId="18" fillId="0" borderId="44" xfId="21" applyFont="1" applyFill="1" applyBorder="1" applyAlignment="1">
      <alignment horizontal="left" vertical="center" wrapText="1"/>
    </xf>
    <xf numFmtId="0" fontId="18" fillId="0" borderId="32" xfId="21" applyFont="1" applyBorder="1" applyAlignment="1">
      <alignment horizontal="left" vertical="center" wrapText="1"/>
    </xf>
    <xf numFmtId="0" fontId="18" fillId="0" borderId="44" xfId="21" applyFont="1" applyBorder="1" applyAlignment="1">
      <alignment horizontal="left" vertical="center" wrapText="1"/>
    </xf>
    <xf numFmtId="0" fontId="18" fillId="15" borderId="32" xfId="21" applyFont="1" applyFill="1" applyBorder="1" applyAlignment="1">
      <alignment horizontal="left" vertical="top" wrapText="1"/>
    </xf>
    <xf numFmtId="0" fontId="18" fillId="15" borderId="33" xfId="21" applyFont="1" applyFill="1" applyBorder="1" applyAlignment="1">
      <alignment horizontal="left" vertical="top" wrapText="1"/>
    </xf>
    <xf numFmtId="0" fontId="18" fillId="15" borderId="44" xfId="21" applyFont="1" applyFill="1" applyBorder="1" applyAlignment="1">
      <alignment horizontal="left" vertical="top" wrapText="1"/>
    </xf>
    <xf numFmtId="0" fontId="61" fillId="32" borderId="0" xfId="0" applyFont="1" applyFill="1" applyAlignment="1">
      <alignment horizontal="right"/>
    </xf>
    <xf numFmtId="0" fontId="57" fillId="33" borderId="0" xfId="0" applyFont="1" applyFill="1"/>
    <xf numFmtId="0" fontId="61" fillId="32" borderId="0" xfId="0" applyFont="1" applyFill="1" applyAlignment="1">
      <alignment horizontal="center"/>
    </xf>
    <xf numFmtId="0" fontId="59" fillId="0" borderId="0" xfId="0" applyFont="1" applyAlignment="1">
      <alignment vertical="center" wrapText="1"/>
    </xf>
    <xf numFmtId="0" fontId="58" fillId="21" borderId="0" xfId="0" applyFont="1" applyFill="1"/>
    <xf numFmtId="0" fontId="44" fillId="0" borderId="0" xfId="0" applyFont="1" applyAlignment="1">
      <alignment horizontal="center"/>
    </xf>
    <xf numFmtId="0" fontId="39" fillId="0" borderId="0" xfId="0" applyFont="1" applyAlignment="1">
      <alignment horizontal="center"/>
    </xf>
    <xf numFmtId="0" fontId="54" fillId="9" borderId="0" xfId="0" applyFont="1" applyFill="1" applyAlignment="1">
      <alignment horizontal="center"/>
    </xf>
    <xf numFmtId="0" fontId="57" fillId="30" borderId="0" xfId="0" applyFont="1" applyFill="1" applyAlignment="1">
      <alignment horizontal="center"/>
    </xf>
    <xf numFmtId="0" fontId="99" fillId="44" borderId="0" xfId="0" applyFont="1" applyFill="1" applyAlignment="1">
      <alignment vertical="center"/>
    </xf>
    <xf numFmtId="0" fontId="100" fillId="44" borderId="0" xfId="0" applyFont="1" applyFill="1" applyAlignment="1">
      <alignment horizontal="left" vertical="center"/>
    </xf>
    <xf numFmtId="0" fontId="98" fillId="45" borderId="76" xfId="0" applyFont="1" applyFill="1" applyBorder="1" applyAlignment="1">
      <alignment vertical="center"/>
    </xf>
    <xf numFmtId="0" fontId="98" fillId="45" borderId="77" xfId="0" applyFont="1" applyFill="1" applyBorder="1" applyAlignment="1">
      <alignment vertical="center"/>
    </xf>
    <xf numFmtId="0" fontId="98" fillId="45" borderId="78" xfId="0" applyFont="1" applyFill="1" applyBorder="1" applyAlignment="1">
      <alignment vertical="center"/>
    </xf>
    <xf numFmtId="0" fontId="99" fillId="44" borderId="79" xfId="0" applyFont="1" applyFill="1" applyBorder="1" applyAlignment="1">
      <alignment vertical="center"/>
    </xf>
    <xf numFmtId="0" fontId="100" fillId="44" borderId="79" xfId="0" applyFont="1" applyFill="1" applyBorder="1" applyAlignment="1">
      <alignment horizontal="left" vertical="center"/>
    </xf>
    <xf numFmtId="22" fontId="100" fillId="44" borderId="0" xfId="0" applyNumberFormat="1" applyFont="1" applyFill="1" applyAlignment="1">
      <alignment horizontal="left" vertical="center"/>
    </xf>
    <xf numFmtId="0" fontId="102" fillId="44" borderId="0" xfId="0" applyFont="1" applyFill="1" applyAlignment="1">
      <alignment vertical="center"/>
    </xf>
    <xf numFmtId="0" fontId="100" fillId="44" borderId="81" xfId="0" applyFont="1" applyFill="1" applyBorder="1" applyAlignment="1">
      <alignment horizontal="left" vertical="center"/>
    </xf>
    <xf numFmtId="0" fontId="10" fillId="44" borderId="79" xfId="2" applyFill="1" applyBorder="1" applyAlignment="1">
      <alignment vertical="center"/>
    </xf>
    <xf numFmtId="0" fontId="100" fillId="44" borderId="82" xfId="0" applyFont="1" applyFill="1" applyBorder="1" applyAlignment="1">
      <alignment vertical="center"/>
    </xf>
    <xf numFmtId="0" fontId="102" fillId="44" borderId="79" xfId="0" applyFont="1" applyFill="1" applyBorder="1" applyAlignment="1">
      <alignment vertical="center"/>
    </xf>
    <xf numFmtId="0" fontId="105" fillId="44" borderId="0" xfId="0" applyFont="1" applyFill="1" applyAlignment="1">
      <alignment horizontal="justify" vertical="center"/>
    </xf>
    <xf numFmtId="0" fontId="104" fillId="44" borderId="0" xfId="0" applyFont="1" applyFill="1" applyAlignment="1">
      <alignment horizontal="justify" vertical="center"/>
    </xf>
    <xf numFmtId="0" fontId="103" fillId="44" borderId="0" xfId="0" applyFont="1" applyFill="1" applyAlignment="1">
      <alignment vertical="center"/>
    </xf>
    <xf numFmtId="0" fontId="105" fillId="48" borderId="83" xfId="0" applyFont="1" applyFill="1" applyBorder="1" applyAlignment="1">
      <alignment vertical="center"/>
    </xf>
    <xf numFmtId="0" fontId="99" fillId="44" borderId="84" xfId="0" applyFont="1" applyFill="1" applyBorder="1" applyAlignment="1">
      <alignment vertical="center"/>
    </xf>
    <xf numFmtId="10" fontId="100" fillId="44" borderId="0" xfId="0" applyNumberFormat="1" applyFont="1" applyFill="1" applyAlignment="1">
      <alignment horizontal="left" vertical="center"/>
    </xf>
    <xf numFmtId="0" fontId="98" fillId="45" borderId="88" xfId="0" applyFont="1" applyFill="1" applyBorder="1" applyAlignment="1">
      <alignment vertical="center"/>
    </xf>
    <xf numFmtId="0" fontId="98" fillId="45" borderId="89" xfId="0" applyFont="1" applyFill="1" applyBorder="1" applyAlignment="1">
      <alignment vertical="center"/>
    </xf>
    <xf numFmtId="0" fontId="98" fillId="45" borderId="90" xfId="0" applyFont="1" applyFill="1" applyBorder="1" applyAlignment="1">
      <alignment vertical="center"/>
    </xf>
    <xf numFmtId="0" fontId="98" fillId="45" borderId="85" xfId="0" applyFont="1" applyFill="1" applyBorder="1" applyAlignment="1">
      <alignment vertical="center"/>
    </xf>
    <xf numFmtId="0" fontId="98" fillId="45" borderId="86" xfId="0" applyFont="1" applyFill="1" applyBorder="1" applyAlignment="1">
      <alignment vertical="center"/>
    </xf>
    <xf numFmtId="0" fontId="98" fillId="45" borderId="87" xfId="0" applyFont="1" applyFill="1" applyBorder="1" applyAlignment="1">
      <alignment vertical="center"/>
    </xf>
  </cellXfs>
  <cellStyles count="198">
    <cellStyle name="Comma" xfId="8"/>
    <cellStyle name="Hipervínculo" xfId="2" builtinId="8"/>
    <cellStyle name="Hipervínculo 2" xfId="15"/>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Hipervínculo visitado" xfId="123" builtinId="9" hidden="1"/>
    <cellStyle name="Hipervínculo visitado" xfId="124" builtinId="9" hidden="1"/>
    <cellStyle name="Hipervínculo visitado" xfId="125" builtinId="9" hidden="1"/>
    <cellStyle name="Hipervínculo visitado" xfId="126" builtinId="9" hidden="1"/>
    <cellStyle name="Hipervínculo visitado" xfId="127" builtinId="9" hidden="1"/>
    <cellStyle name="Hipervínculo visitado" xfId="128" builtinId="9" hidden="1"/>
    <cellStyle name="Hipervínculo visitado" xfId="129" builtinId="9" hidden="1"/>
    <cellStyle name="Hipervínculo visitado" xfId="130" builtinId="9" hidden="1"/>
    <cellStyle name="Hipervínculo visitado" xfId="131" builtinId="9" hidden="1"/>
    <cellStyle name="Hipervínculo visitado" xfId="132" builtinId="9" hidden="1"/>
    <cellStyle name="Hipervínculo visitado" xfId="133" builtinId="9" hidden="1"/>
    <cellStyle name="Hipervínculo visitado" xfId="134" builtinId="9" hidden="1"/>
    <cellStyle name="Hipervínculo visitado" xfId="135" builtinId="9" hidden="1"/>
    <cellStyle name="Hipervínculo visitado" xfId="136" builtinId="9" hidden="1"/>
    <cellStyle name="Hipervínculo visitado" xfId="137" builtinId="9" hidden="1"/>
    <cellStyle name="Hipervínculo visitado" xfId="138" builtinId="9" hidden="1"/>
    <cellStyle name="Hipervínculo visitado" xfId="139" builtinId="9" hidden="1"/>
    <cellStyle name="Hipervínculo visitado" xfId="140" builtinId="9" hidden="1"/>
    <cellStyle name="Hipervínculo visitado" xfId="141" builtinId="9" hidden="1"/>
    <cellStyle name="Hipervínculo visitado" xfId="142" builtinId="9" hidden="1"/>
    <cellStyle name="Hipervínculo visitado" xfId="143" builtinId="9" hidden="1"/>
    <cellStyle name="Hipervínculo visitado" xfId="144" builtinId="9" hidden="1"/>
    <cellStyle name="Hipervínculo visitado" xfId="145" builtinId="9" hidden="1"/>
    <cellStyle name="Hipervínculo visitado" xfId="146" builtinId="9" hidden="1"/>
    <cellStyle name="Hipervínculo visitado" xfId="147" builtinId="9" hidden="1"/>
    <cellStyle name="Hipervínculo visitado" xfId="148" builtinId="9" hidden="1"/>
    <cellStyle name="Hipervínculo visitado" xfId="149" builtinId="9" hidden="1"/>
    <cellStyle name="Hipervínculo visitado" xfId="150" builtinId="9" hidden="1"/>
    <cellStyle name="Hipervínculo visitado" xfId="151" builtinId="9" hidden="1"/>
    <cellStyle name="Hipervínculo visitado" xfId="152" builtinId="9" hidden="1"/>
    <cellStyle name="Hipervínculo visitado" xfId="153" builtinId="9" hidden="1"/>
    <cellStyle name="Hipervínculo visitado" xfId="154" builtinId="9" hidden="1"/>
    <cellStyle name="Hipervínculo visitado" xfId="155" builtinId="9" hidden="1"/>
    <cellStyle name="Hipervínculo visitado" xfId="156" builtinId="9" hidden="1"/>
    <cellStyle name="Hipervínculo visitado" xfId="157" builtinId="9" hidden="1"/>
    <cellStyle name="Hipervínculo visitado" xfId="158" builtinId="9" hidden="1"/>
    <cellStyle name="Hipervínculo visitado" xfId="159" builtinId="9" hidden="1"/>
    <cellStyle name="Hipervínculo visitado" xfId="160" builtinId="9" hidden="1"/>
    <cellStyle name="Hipervínculo visitado" xfId="161" builtinId="9" hidden="1"/>
    <cellStyle name="Hipervínculo visitado" xfId="162" builtinId="9" hidden="1"/>
    <cellStyle name="Hipervínculo visitado" xfId="163" builtinId="9" hidden="1"/>
    <cellStyle name="Hipervínculo visitado" xfId="164" builtinId="9" hidden="1"/>
    <cellStyle name="Hipervínculo visitado" xfId="165" builtinId="9" hidden="1"/>
    <cellStyle name="Hipervínculo visitado" xfId="166" builtinId="9" hidden="1"/>
    <cellStyle name="Hipervínculo visitado" xfId="167" builtinId="9" hidden="1"/>
    <cellStyle name="Hipervínculo visitado" xfId="168" builtinId="9" hidden="1"/>
    <cellStyle name="Hipervínculo visitado" xfId="169" builtinId="9" hidden="1"/>
    <cellStyle name="Hipervínculo visitado" xfId="170" builtinId="9" hidden="1"/>
    <cellStyle name="Hipervínculo visitado" xfId="171" builtinId="9" hidden="1"/>
    <cellStyle name="Hipervínculo visitado" xfId="172" builtinId="9" hidden="1"/>
    <cellStyle name="Hipervínculo visitado" xfId="173" builtinId="9" hidden="1"/>
    <cellStyle name="Hipervínculo visitado" xfId="174" builtinId="9" hidden="1"/>
    <cellStyle name="Hipervínculo visitado" xfId="175" builtinId="9" hidden="1"/>
    <cellStyle name="Hipervínculo visitado" xfId="176" builtinId="9" hidden="1"/>
    <cellStyle name="Hipervínculo visitado" xfId="177" builtinId="9" hidden="1"/>
    <cellStyle name="Hipervínculo visitado" xfId="178" builtinId="9" hidden="1"/>
    <cellStyle name="Hipervínculo visitado" xfId="179" builtinId="9" hidden="1"/>
    <cellStyle name="Hipervínculo visitado" xfId="180" builtinId="9" hidden="1"/>
    <cellStyle name="Hipervínculo visitado" xfId="181" builtinId="9" hidden="1"/>
    <cellStyle name="Hipervínculo visitado" xfId="182" builtinId="9" hidden="1"/>
    <cellStyle name="Hipervínculo visitado" xfId="183" builtinId="9" hidden="1"/>
    <cellStyle name="Hipervínculo visitado" xfId="184" builtinId="9" hidden="1"/>
    <cellStyle name="Hipervínculo visitado" xfId="185" builtinId="9" hidden="1"/>
    <cellStyle name="Hipervínculo visitado" xfId="186" builtinId="9" hidden="1"/>
    <cellStyle name="Hipervínculo visitado" xfId="187" builtinId="9" hidden="1"/>
    <cellStyle name="Hipervínculo visitado" xfId="188" builtinId="9" hidden="1"/>
    <cellStyle name="Hipervínculo visitado" xfId="189" builtinId="9" hidden="1"/>
    <cellStyle name="Hipervínculo visitado" xfId="190" builtinId="9" hidden="1"/>
    <cellStyle name="Hipervínculo visitado" xfId="191" builtinId="9" hidden="1"/>
    <cellStyle name="Hipervínculo visitado" xfId="192" builtinId="9" hidden="1"/>
    <cellStyle name="Hipervínculo visitado" xfId="193" builtinId="9" hidden="1"/>
    <cellStyle name="Hipervínculo visitado" xfId="194" builtinId="9" hidden="1"/>
    <cellStyle name="Millares [0]" xfId="14" builtinId="6"/>
    <cellStyle name="Millares [0] 2" xfId="7"/>
    <cellStyle name="Millares [0] 2 3" xfId="5"/>
    <cellStyle name="Millares [0] 3" xfId="16"/>
    <cellStyle name="Millares [0] 4" xfId="25"/>
    <cellStyle name="Millares 2" xfId="11"/>
    <cellStyle name="Millares 3" xfId="17"/>
    <cellStyle name="Millares 4" xfId="18"/>
    <cellStyle name="Millares 5" xfId="22"/>
    <cellStyle name="Millares 6" xfId="26"/>
    <cellStyle name="Millares 7" xfId="27"/>
    <cellStyle name="Millares 8" xfId="29"/>
    <cellStyle name="Moneda 2" xfId="19"/>
    <cellStyle name="Moneda 3" xfId="20"/>
    <cellStyle name="Moneda 4" xfId="196"/>
    <cellStyle name="Moneda 5 2" xfId="4"/>
    <cellStyle name="Normal" xfId="0" builtinId="0"/>
    <cellStyle name="Normal 10" xfId="32"/>
    <cellStyle name="Normal 14" xfId="197"/>
    <cellStyle name="Normal 2" xfId="1"/>
    <cellStyle name="Normal 2 2" xfId="12"/>
    <cellStyle name="Normal 2 3" xfId="13"/>
    <cellStyle name="Normal 23 2" xfId="3"/>
    <cellStyle name="Normal 3" xfId="10"/>
    <cellStyle name="Normal 4" xfId="21"/>
    <cellStyle name="Normal 5" xfId="24"/>
    <cellStyle name="Normal 6" xfId="31"/>
    <cellStyle name="Percent" xfId="28"/>
    <cellStyle name="Porcentaje" xfId="195" builtinId="5"/>
    <cellStyle name="Porcentaje 2" xfId="9"/>
    <cellStyle name="Porcentaje 3" xfId="23"/>
    <cellStyle name="Porcentaje 4" xfId="30"/>
    <cellStyle name="Porcentaje 4 2" xfId="6"/>
  </cellStyles>
  <dxfs count="0"/>
  <tableStyles count="0" defaultTableStyle="TableStyleMedium2" defaultPivotStyle="PivotStyleLight16"/>
  <colors>
    <mruColors>
      <color rgb="FFFEF6F0"/>
      <color rgb="FFFFFFCC"/>
      <color rgb="FFCCFFFF"/>
      <color rgb="FF16365C"/>
      <color rgb="FFC6D9F5"/>
      <color rgb="FFC5D9F1"/>
      <color rgb="FFC5D7F1"/>
      <color rgb="FF8DB4E2"/>
      <color rgb="FF538DD5"/>
      <color rgb="FF1F49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styles" Target="styles.xml"/><Relationship Id="rId50" Type="http://schemas.openxmlformats.org/officeDocument/2006/relationships/customXml" Target="../customXml/item1.xml"/><Relationship Id="rId55" Type="http://schemas.openxmlformats.org/officeDocument/2006/relationships/customXml" Target="../customXml/item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customXml" Target="../customXml/item4.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PY"/>
              <a:t>Curva</a:t>
            </a:r>
            <a:r>
              <a:rPr lang="es-PY" baseline="0"/>
              <a:t> S por Fuente de Financiamiento </a:t>
            </a:r>
            <a:endParaRPr lang="es-PY"/>
          </a:p>
        </c:rich>
      </c:tx>
      <c:layout>
        <c:manualLayout>
          <c:xMode val="edge"/>
          <c:yMode val="edge"/>
          <c:x val="0.20465910871675699"/>
          <c:y val="4.9326602551821912E-2"/>
        </c:manualLayout>
      </c:layout>
      <c:overlay val="0"/>
    </c:title>
    <c:autoTitleDeleted val="0"/>
    <c:plotArea>
      <c:layout>
        <c:manualLayout>
          <c:layoutTarget val="inner"/>
          <c:xMode val="edge"/>
          <c:yMode val="edge"/>
          <c:x val="0.13293241516919599"/>
          <c:y val="3.1280015617882503E-2"/>
          <c:w val="0.646107130747825"/>
          <c:h val="0.89697514892389385"/>
        </c:manualLayout>
      </c:layout>
      <c:lineChart>
        <c:grouping val="standard"/>
        <c:varyColors val="0"/>
        <c:ser>
          <c:idx val="0"/>
          <c:order val="0"/>
          <c:tx>
            <c:strRef>
              <c:f>'7_Curva S'!$B$9</c:f>
              <c:strCache>
                <c:ptCount val="1"/>
                <c:pt idx="0">
                  <c:v>Valor acum. BID</c:v>
                </c:pt>
              </c:strCache>
            </c:strRef>
          </c:tx>
          <c:marker>
            <c:symbol val="none"/>
          </c:marker>
          <c:cat>
            <c:strRef>
              <c:f>'7_Curva S'!$C$7:$G$7</c:f>
              <c:strCache>
                <c:ptCount val="5"/>
                <c:pt idx="0">
                  <c:v>Año 1</c:v>
                </c:pt>
                <c:pt idx="1">
                  <c:v>Año 2</c:v>
                </c:pt>
                <c:pt idx="2">
                  <c:v>Año 3</c:v>
                </c:pt>
                <c:pt idx="3">
                  <c:v>Año 4</c:v>
                </c:pt>
                <c:pt idx="4">
                  <c:v>Año 5</c:v>
                </c:pt>
              </c:strCache>
            </c:strRef>
          </c:cat>
          <c:val>
            <c:numRef>
              <c:f>'7_Curva S'!$C$9:$G$9</c:f>
              <c:numCache>
                <c:formatCode>_-"$"* #,##0_-;\-"$"* #,##0_-;_-"$"* "-"??_-;_-@_-</c:formatCode>
                <c:ptCount val="5"/>
                <c:pt idx="0">
                  <c:v>5431484.9939999999</c:v>
                </c:pt>
                <c:pt idx="1">
                  <c:v>18631964.9759725</c:v>
                </c:pt>
                <c:pt idx="2">
                  <c:v>35362444.969944999</c:v>
                </c:pt>
                <c:pt idx="3">
                  <c:v>40088214.969917499</c:v>
                </c:pt>
                <c:pt idx="4">
                  <c:v>45000000.019917496</c:v>
                </c:pt>
              </c:numCache>
            </c:numRef>
          </c:val>
          <c:smooth val="0"/>
          <c:extLst>
            <c:ext xmlns:c16="http://schemas.microsoft.com/office/drawing/2014/chart" uri="{C3380CC4-5D6E-409C-BE32-E72D297353CC}">
              <c16:uniqueId val="{00000000-A5FE-4149-B230-1AFAD72531EB}"/>
            </c:ext>
          </c:extLst>
        </c:ser>
        <c:ser>
          <c:idx val="1"/>
          <c:order val="1"/>
          <c:tx>
            <c:strRef>
              <c:f>'7_Curva S'!$B$11</c:f>
              <c:strCache>
                <c:ptCount val="1"/>
                <c:pt idx="0">
                  <c:v>Valor acum. CL</c:v>
                </c:pt>
              </c:strCache>
            </c:strRef>
          </c:tx>
          <c:marker>
            <c:symbol val="none"/>
          </c:marker>
          <c:cat>
            <c:strRef>
              <c:f>'7_Curva S'!$C$7:$G$7</c:f>
              <c:strCache>
                <c:ptCount val="5"/>
                <c:pt idx="0">
                  <c:v>Año 1</c:v>
                </c:pt>
                <c:pt idx="1">
                  <c:v>Año 2</c:v>
                </c:pt>
                <c:pt idx="2">
                  <c:v>Año 3</c:v>
                </c:pt>
                <c:pt idx="3">
                  <c:v>Año 4</c:v>
                </c:pt>
                <c:pt idx="4">
                  <c:v>Año 5</c:v>
                </c:pt>
              </c:strCache>
            </c:strRef>
          </c:cat>
          <c:val>
            <c:numRef>
              <c:f>'7_Curva S'!$C$11:$G$11</c:f>
              <c:numCache>
                <c:formatCode>_-"$"* #,##0_-;\-"$"* #,##0_-;_-"$"* "-"??_-;_-@_-</c:formatCode>
                <c:ptCount val="5"/>
                <c:pt idx="0">
                  <c:v>132000</c:v>
                </c:pt>
                <c:pt idx="1">
                  <c:v>372000</c:v>
                </c:pt>
                <c:pt idx="2">
                  <c:v>612000</c:v>
                </c:pt>
                <c:pt idx="3">
                  <c:v>852000</c:v>
                </c:pt>
                <c:pt idx="4">
                  <c:v>1200000</c:v>
                </c:pt>
              </c:numCache>
            </c:numRef>
          </c:val>
          <c:smooth val="0"/>
          <c:extLst>
            <c:ext xmlns:c16="http://schemas.microsoft.com/office/drawing/2014/chart" uri="{C3380CC4-5D6E-409C-BE32-E72D297353CC}">
              <c16:uniqueId val="{00000000-CA8F-4867-887D-3AC660613E63}"/>
            </c:ext>
          </c:extLst>
        </c:ser>
        <c:dLbls>
          <c:showLegendKey val="0"/>
          <c:showVal val="0"/>
          <c:showCatName val="0"/>
          <c:showSerName val="0"/>
          <c:showPercent val="0"/>
          <c:showBubbleSize val="0"/>
        </c:dLbls>
        <c:smooth val="0"/>
        <c:axId val="571905888"/>
        <c:axId val="571906280"/>
      </c:lineChart>
      <c:catAx>
        <c:axId val="571905888"/>
        <c:scaling>
          <c:orientation val="minMax"/>
        </c:scaling>
        <c:delete val="0"/>
        <c:axPos val="b"/>
        <c:numFmt formatCode="General" sourceLinked="0"/>
        <c:majorTickMark val="out"/>
        <c:minorTickMark val="none"/>
        <c:tickLblPos val="nextTo"/>
        <c:crossAx val="571906280"/>
        <c:crosses val="autoZero"/>
        <c:auto val="1"/>
        <c:lblAlgn val="ctr"/>
        <c:lblOffset val="100"/>
        <c:noMultiLvlLbl val="0"/>
      </c:catAx>
      <c:valAx>
        <c:axId val="571906280"/>
        <c:scaling>
          <c:orientation val="minMax"/>
        </c:scaling>
        <c:delete val="0"/>
        <c:axPos val="l"/>
        <c:majorGridlines/>
        <c:numFmt formatCode="_-&quot;$&quot;* #,##0_-;\-&quot;$&quot;* #,##0_-;_-&quot;$&quot;* &quot;-&quot;??_-;_-@_-" sourceLinked="1"/>
        <c:majorTickMark val="out"/>
        <c:minorTickMark val="none"/>
        <c:tickLblPos val="nextTo"/>
        <c:crossAx val="571905888"/>
        <c:crosses val="autoZero"/>
        <c:crossBetween val="between"/>
      </c:valAx>
    </c:plotArea>
    <c:legend>
      <c:legendPos val="r"/>
      <c:layout>
        <c:manualLayout>
          <c:xMode val="edge"/>
          <c:yMode val="edge"/>
          <c:x val="0.80331448068762101"/>
          <c:y val="0.294777444056606"/>
          <c:w val="0.15374939000279128"/>
          <c:h val="0.13284050237521963"/>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PY"/>
              <a:t>Curva</a:t>
            </a:r>
            <a:r>
              <a:rPr lang="es-PY" baseline="0"/>
              <a:t> S Costo Total del Programa </a:t>
            </a:r>
            <a:endParaRPr lang="es-PY"/>
          </a:p>
        </c:rich>
      </c:tx>
      <c:layout>
        <c:manualLayout>
          <c:xMode val="edge"/>
          <c:yMode val="edge"/>
          <c:x val="0.2243114337251573"/>
          <c:y val="3.8747304350939066E-2"/>
        </c:manualLayout>
      </c:layout>
      <c:overlay val="0"/>
    </c:title>
    <c:autoTitleDeleted val="0"/>
    <c:plotArea>
      <c:layout>
        <c:manualLayout>
          <c:layoutTarget val="inner"/>
          <c:xMode val="edge"/>
          <c:yMode val="edge"/>
          <c:x val="0.13293241516919599"/>
          <c:y val="3.1280015617882503E-2"/>
          <c:w val="0.646107130747825"/>
          <c:h val="0.89506836438833604"/>
        </c:manualLayout>
      </c:layout>
      <c:lineChart>
        <c:grouping val="standard"/>
        <c:varyColors val="0"/>
        <c:ser>
          <c:idx val="2"/>
          <c:order val="2"/>
          <c:tx>
            <c:strRef>
              <c:f>'7_Curva S'!$B$13</c:f>
              <c:strCache>
                <c:ptCount val="1"/>
                <c:pt idx="0">
                  <c:v>Valor acum. TOTAL</c:v>
                </c:pt>
              </c:strCache>
            </c:strRef>
          </c:tx>
          <c:spPr>
            <a:ln>
              <a:solidFill>
                <a:schemeClr val="accent6">
                  <a:lumMod val="75000"/>
                </a:schemeClr>
              </a:solidFill>
            </a:ln>
          </c:spPr>
          <c:marker>
            <c:symbol val="none"/>
          </c:marker>
          <c:val>
            <c:numRef>
              <c:f>'7_Curva S'!$C$13:$G$13</c:f>
              <c:numCache>
                <c:formatCode>_-"$"* #,##0_-;\-"$"* #,##0_-;_-"$"* "-"??_-;_-@_-</c:formatCode>
                <c:ptCount val="5"/>
                <c:pt idx="0">
                  <c:v>5563484.9939999999</c:v>
                </c:pt>
                <c:pt idx="1">
                  <c:v>19003964.9759725</c:v>
                </c:pt>
                <c:pt idx="2">
                  <c:v>35974444.969944999</c:v>
                </c:pt>
                <c:pt idx="3">
                  <c:v>40940214.969917499</c:v>
                </c:pt>
                <c:pt idx="4">
                  <c:v>46200000.019917496</c:v>
                </c:pt>
              </c:numCache>
            </c:numRef>
          </c:val>
          <c:smooth val="0"/>
          <c:extLst>
            <c:ext xmlns:c16="http://schemas.microsoft.com/office/drawing/2014/chart" uri="{C3380CC4-5D6E-409C-BE32-E72D297353CC}">
              <c16:uniqueId val="{00000000-2AD7-4447-A0EF-23AD21D43250}"/>
            </c:ext>
          </c:extLst>
        </c:ser>
        <c:dLbls>
          <c:showLegendKey val="0"/>
          <c:showVal val="0"/>
          <c:showCatName val="0"/>
          <c:showSerName val="0"/>
          <c:showPercent val="0"/>
          <c:showBubbleSize val="0"/>
        </c:dLbls>
        <c:smooth val="0"/>
        <c:axId val="571907064"/>
        <c:axId val="571908240"/>
        <c:extLst>
          <c:ext xmlns:c15="http://schemas.microsoft.com/office/drawing/2012/chart" uri="{02D57815-91ED-43cb-92C2-25804820EDAC}">
            <c15:filteredLineSeries>
              <c15:ser>
                <c:idx val="0"/>
                <c:order val="0"/>
                <c:tx>
                  <c:strRef>
                    <c:extLst>
                      <c:ext uri="{02D57815-91ED-43cb-92C2-25804820EDAC}">
                        <c15:formulaRef>
                          <c15:sqref>'7_Curva S'!$B$8</c15:sqref>
                        </c15:formulaRef>
                      </c:ext>
                    </c:extLst>
                    <c:strCache>
                      <c:ptCount val="1"/>
                      <c:pt idx="0">
                        <c:v>BID</c:v>
                      </c:pt>
                    </c:strCache>
                  </c:strRef>
                </c:tx>
                <c:marker>
                  <c:symbol val="none"/>
                </c:marker>
                <c:cat>
                  <c:strRef>
                    <c:extLst>
                      <c:ext uri="{02D57815-91ED-43cb-92C2-25804820EDAC}">
                        <c15:formulaRef>
                          <c15:sqref>'7_Curva S'!$C$7:$G$7</c15:sqref>
                        </c15:formulaRef>
                      </c:ext>
                    </c:extLst>
                    <c:strCache>
                      <c:ptCount val="5"/>
                      <c:pt idx="0">
                        <c:v>Año 1</c:v>
                      </c:pt>
                      <c:pt idx="1">
                        <c:v>Año 2</c:v>
                      </c:pt>
                      <c:pt idx="2">
                        <c:v>Año 3</c:v>
                      </c:pt>
                      <c:pt idx="3">
                        <c:v>Año 4</c:v>
                      </c:pt>
                      <c:pt idx="4">
                        <c:v>Año 5</c:v>
                      </c:pt>
                    </c:strCache>
                  </c:strRef>
                </c:cat>
                <c:val>
                  <c:numRef>
                    <c:extLst>
                      <c:ext uri="{02D57815-91ED-43cb-92C2-25804820EDAC}">
                        <c15:formulaRef>
                          <c15:sqref>'7_Curva S'!$C$8:$G$8</c15:sqref>
                        </c15:formulaRef>
                      </c:ext>
                    </c:extLst>
                    <c:numCache>
                      <c:formatCode>_-"$"* #,##0_-;\-"$"* #,##0_-;_-"$"* "-"??_-;_-@_-</c:formatCode>
                      <c:ptCount val="5"/>
                      <c:pt idx="0">
                        <c:v>5431484.9939999999</c:v>
                      </c:pt>
                      <c:pt idx="1">
                        <c:v>13200479.981972501</c:v>
                      </c:pt>
                      <c:pt idx="2">
                        <c:v>16730479.993972499</c:v>
                      </c:pt>
                      <c:pt idx="3">
                        <c:v>4725769.9999724999</c:v>
                      </c:pt>
                      <c:pt idx="4">
                        <c:v>4911785.05</c:v>
                      </c:pt>
                    </c:numCache>
                  </c:numRef>
                </c:val>
                <c:smooth val="0"/>
                <c:extLst>
                  <c:ext xmlns:c16="http://schemas.microsoft.com/office/drawing/2014/chart" uri="{C3380CC4-5D6E-409C-BE32-E72D297353CC}">
                    <c16:uniqueId val="{00000000-A5FE-4149-B230-1AFAD72531E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'7_Curva S'!$B$10</c15:sqref>
                        </c15:formulaRef>
                      </c:ext>
                    </c:extLst>
                    <c:strCache>
                      <c:ptCount val="1"/>
                      <c:pt idx="0">
                        <c:v>CL</c:v>
                      </c:pt>
                    </c:strCache>
                  </c:strRef>
                </c:tx>
                <c:marker>
                  <c:symbol val="none"/>
                </c:marker>
                <c:cat>
                  <c:strRef>
                    <c:extLst xmlns:c15="http://schemas.microsoft.com/office/drawing/2012/chart">
                      <c:ext xmlns:c15="http://schemas.microsoft.com/office/drawing/2012/chart" uri="{02D57815-91ED-43cb-92C2-25804820EDAC}">
                        <c15:formulaRef>
                          <c15:sqref>'7_Curva S'!$C$7:$G$7</c15:sqref>
                        </c15:formulaRef>
                      </c:ext>
                    </c:extLst>
                    <c:strCache>
                      <c:ptCount val="5"/>
                      <c:pt idx="0">
                        <c:v>Año 1</c:v>
                      </c:pt>
                      <c:pt idx="1">
                        <c:v>Año 2</c:v>
                      </c:pt>
                      <c:pt idx="2">
                        <c:v>Año 3</c:v>
                      </c:pt>
                      <c:pt idx="3">
                        <c:v>Año 4</c:v>
                      </c:pt>
                      <c:pt idx="4">
                        <c:v>Año 5</c:v>
                      </c:pt>
                    </c:strCache>
                  </c:strRef>
                </c:cat>
                <c:val>
                  <c:numRef>
                    <c:extLst xmlns:c15="http://schemas.microsoft.com/office/drawing/2012/chart">
                      <c:ext xmlns:c15="http://schemas.microsoft.com/office/drawing/2012/chart" uri="{02D57815-91ED-43cb-92C2-25804820EDAC}">
                        <c15:formulaRef>
                          <c15:sqref>'7_Curva S'!$C$10:$G$10</c15:sqref>
                        </c15:formulaRef>
                      </c:ext>
                    </c:extLst>
                    <c:numCache>
                      <c:formatCode>_-"$"* #,##0_-;\-"$"* #,##0_-;_-"$"* "-"??_-;_-@_-</c:formatCode>
                      <c:ptCount val="5"/>
                      <c:pt idx="0">
                        <c:v>132000</c:v>
                      </c:pt>
                      <c:pt idx="1">
                        <c:v>240000</c:v>
                      </c:pt>
                      <c:pt idx="2">
                        <c:v>240000</c:v>
                      </c:pt>
                      <c:pt idx="3">
                        <c:v>240000</c:v>
                      </c:pt>
                      <c:pt idx="4">
                        <c:v>348000</c:v>
                      </c:pt>
                    </c:numCache>
                  </c:numRef>
                </c:val>
                <c:smooth val="0"/>
                <c:extLst xmlns:c15="http://schemas.microsoft.com/office/drawing/2012/chart">
                  <c:ext xmlns:c16="http://schemas.microsoft.com/office/drawing/2014/chart" uri="{C3380CC4-5D6E-409C-BE32-E72D297353CC}">
                    <c16:uniqueId val="{00000001-2AD7-4447-A0EF-23AD21D43250}"/>
                  </c:ext>
                </c:extLst>
              </c15:ser>
            </c15:filteredLineSeries>
          </c:ext>
        </c:extLst>
      </c:lineChart>
      <c:catAx>
        <c:axId val="571907064"/>
        <c:scaling>
          <c:orientation val="minMax"/>
        </c:scaling>
        <c:delete val="0"/>
        <c:axPos val="b"/>
        <c:numFmt formatCode="General" sourceLinked="0"/>
        <c:majorTickMark val="out"/>
        <c:minorTickMark val="none"/>
        <c:tickLblPos val="nextTo"/>
        <c:crossAx val="571908240"/>
        <c:crosses val="autoZero"/>
        <c:auto val="1"/>
        <c:lblAlgn val="ctr"/>
        <c:lblOffset val="100"/>
        <c:noMultiLvlLbl val="0"/>
      </c:catAx>
      <c:valAx>
        <c:axId val="571908240"/>
        <c:scaling>
          <c:orientation val="minMax"/>
        </c:scaling>
        <c:delete val="0"/>
        <c:axPos val="l"/>
        <c:majorGridlines/>
        <c:numFmt formatCode="_-&quot;$&quot;* #,##0_-;\-&quot;$&quot;* #,##0_-;_-&quot;$&quot;* &quot;-&quot;??_-;_-@_-" sourceLinked="1"/>
        <c:majorTickMark val="out"/>
        <c:minorTickMark val="none"/>
        <c:tickLblPos val="nextTo"/>
        <c:crossAx val="5719070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8" Type="http://schemas.openxmlformats.org/officeDocument/2006/relationships/hyperlink" Target="javascript:abrirAttach('GBAWEBETFg=='" TargetMode="External"/><Relationship Id="rId13" Type="http://schemas.openxmlformats.org/officeDocument/2006/relationships/hyperlink" Target="javascript:abrirAttach('GBAWEBMTEw=='" TargetMode="External"/><Relationship Id="rId18" Type="http://schemas.openxmlformats.org/officeDocument/2006/relationships/hyperlink" Target="javascript:abrirAttach('GBAWEBMZEA=='" TargetMode="External"/><Relationship Id="rId26" Type="http://schemas.openxmlformats.org/officeDocument/2006/relationships/hyperlink" Target="javascript:abrirAttach('GBEQGRkRFA=='" TargetMode="External"/><Relationship Id="rId3" Type="http://schemas.openxmlformats.org/officeDocument/2006/relationships/hyperlink" Target="javascript:abrirAttach('GBAVGRkWEg=='" TargetMode="External"/><Relationship Id="rId21" Type="http://schemas.openxmlformats.org/officeDocument/2006/relationships/hyperlink" Target="javascript:abrirAttach('GBAWEhQYEg=='" TargetMode="External"/><Relationship Id="rId34" Type="http://schemas.openxmlformats.org/officeDocument/2006/relationships/hyperlink" Target="javascript:abrirAttach('GBEXFxESEA=='" TargetMode="External"/><Relationship Id="rId7" Type="http://schemas.openxmlformats.org/officeDocument/2006/relationships/hyperlink" Target="javascript:abrirAttach('GBAVGRkXEw=='" TargetMode="External"/><Relationship Id="rId12" Type="http://schemas.openxmlformats.org/officeDocument/2006/relationships/hyperlink" Target="javascript:abrirAttach('GBAWEBMSGQ=='" TargetMode="External"/><Relationship Id="rId17" Type="http://schemas.openxmlformats.org/officeDocument/2006/relationships/hyperlink" Target="javascript:abrirAttach('GBAWEBMYFw=='" TargetMode="External"/><Relationship Id="rId25" Type="http://schemas.openxmlformats.org/officeDocument/2006/relationships/hyperlink" Target="javascript:abrirAttach('GBAZFxgUEQ=='" TargetMode="External"/><Relationship Id="rId33" Type="http://schemas.openxmlformats.org/officeDocument/2006/relationships/hyperlink" Target="javascript:abrirAttach('GBEXFxERFw=='" TargetMode="External"/><Relationship Id="rId2" Type="http://schemas.openxmlformats.org/officeDocument/2006/relationships/image" Target="../media/image4.gif"/><Relationship Id="rId16" Type="http://schemas.openxmlformats.org/officeDocument/2006/relationships/hyperlink" Target="javascript:abrirAttach('GBAWEBMXGA=='" TargetMode="External"/><Relationship Id="rId20" Type="http://schemas.openxmlformats.org/officeDocument/2006/relationships/hyperlink" Target="javascript:abrirAttach('GBAWEBUVEA=='" TargetMode="External"/><Relationship Id="rId29" Type="http://schemas.openxmlformats.org/officeDocument/2006/relationships/hyperlink" Target="javascript:abrirAdjunto('fHxwQw1TUUxTRVJWRVJ8ZE9DVU1FTlRPUxR8cEFOQU1BY09NUFJBdhJ8cFJPRFVDQ0lPTnxhTkVYT1N8ERgUFRMQE3xlbmN/GBQVQxkYFkQNFkVDFA0URkQYDUETFkENRhhGQhdCREIRFUJGDlBERg==&amp;nombre=ACTA%20DE%20APERTURA%20AV-008285.pdf'" TargetMode="External"/><Relationship Id="rId1" Type="http://schemas.openxmlformats.org/officeDocument/2006/relationships/hyperlink" Target="javascript:abrirAttach('GBAVGRkVEA=='" TargetMode="External"/><Relationship Id="rId6" Type="http://schemas.openxmlformats.org/officeDocument/2006/relationships/hyperlink" Target="javascript:abrirAttach('GBAVGRkXEQ=='" TargetMode="External"/><Relationship Id="rId11" Type="http://schemas.openxmlformats.org/officeDocument/2006/relationships/hyperlink" Target="javascript:abrirAttach('GBAWEBEZGA=='" TargetMode="External"/><Relationship Id="rId24" Type="http://schemas.openxmlformats.org/officeDocument/2006/relationships/hyperlink" Target="javascript:abrirAttach('GBAZFxgTEw=='" TargetMode="External"/><Relationship Id="rId32" Type="http://schemas.openxmlformats.org/officeDocument/2006/relationships/hyperlink" Target="javascript:abrirAttach('GBEXFBAVFA=='" TargetMode="External"/><Relationship Id="rId5" Type="http://schemas.openxmlformats.org/officeDocument/2006/relationships/hyperlink" Target="javascript:abrirAttach('GBAVGRkXEA=='" TargetMode="External"/><Relationship Id="rId15" Type="http://schemas.openxmlformats.org/officeDocument/2006/relationships/hyperlink" Target="javascript:abrirAttach('GBAWEBMWEg=='" TargetMode="External"/><Relationship Id="rId23" Type="http://schemas.openxmlformats.org/officeDocument/2006/relationships/hyperlink" Target="javascript:abrirAttach('GBAXFBgREQ=='" TargetMode="External"/><Relationship Id="rId28" Type="http://schemas.openxmlformats.org/officeDocument/2006/relationships/hyperlink" Target="javascript:abrirAttach('GBEQGRkSGA=='" TargetMode="External"/><Relationship Id="rId10" Type="http://schemas.openxmlformats.org/officeDocument/2006/relationships/hyperlink" Target="javascript:abrirAttach('GBAWEBEYGQ=='" TargetMode="External"/><Relationship Id="rId19" Type="http://schemas.openxmlformats.org/officeDocument/2006/relationships/hyperlink" Target="javascript:abrirAttach('GBAWEBUUGA=='" TargetMode="External"/><Relationship Id="rId31" Type="http://schemas.openxmlformats.org/officeDocument/2006/relationships/hyperlink" Target="javascript:abrirAttach('GBEWFRQVGQ=='" TargetMode="External"/><Relationship Id="rId4" Type="http://schemas.openxmlformats.org/officeDocument/2006/relationships/hyperlink" Target="javascript:abrirAttach('GBAVGRkWFw=='" TargetMode="External"/><Relationship Id="rId9" Type="http://schemas.openxmlformats.org/officeDocument/2006/relationships/hyperlink" Target="javascript:abrirAttach('GBAWEBEYEg=='" TargetMode="External"/><Relationship Id="rId14" Type="http://schemas.openxmlformats.org/officeDocument/2006/relationships/hyperlink" Target="javascript:abrirAttach('GBAWEBMUGQ=='" TargetMode="External"/><Relationship Id="rId22" Type="http://schemas.openxmlformats.org/officeDocument/2006/relationships/hyperlink" Target="javascript:abrirAttach('GBAXFBgQEg=='" TargetMode="External"/><Relationship Id="rId27" Type="http://schemas.openxmlformats.org/officeDocument/2006/relationships/hyperlink" Target="javascript:abrirAttach('GBEQGRkSEA=='" TargetMode="External"/><Relationship Id="rId30" Type="http://schemas.openxmlformats.org/officeDocument/2006/relationships/hyperlink" Target="javascript:abrirAdjunto('fHxwQw1TUUxTRVJWRVJ8ZE9DVU1FTlRPUxR8cEFOQU1BY09NUFJBdhJ8cFJPRFVDQ0lPTnxhTkVYT1N8ERgUFRMQE3xlbmN/FkMSQRkSQ0INGERCRQ0UFEREDRlDEBcNE0YSRBNDQRREEENFDlBERg==&amp;nombre=090216Informe%20de%20Evaluacion_AV008285.pdf'" TargetMode="External"/><Relationship Id="rId35" Type="http://schemas.openxmlformats.org/officeDocument/2006/relationships/hyperlink" Target="javascript:abrirAttach('GBEYERMVFA=='" TargetMode="Externa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1</xdr:row>
          <xdr:rowOff>66675</xdr:rowOff>
        </xdr:from>
        <xdr:to>
          <xdr:col>15</xdr:col>
          <xdr:colOff>704850</xdr:colOff>
          <xdr:row>29</xdr:row>
          <xdr:rowOff>76200</xdr:rowOff>
        </xdr:to>
        <xdr:sp macro="" textlink="">
          <xdr:nvSpPr>
            <xdr:cNvPr id="165896" name="Object 8" hidden="1">
              <a:extLst>
                <a:ext uri="{63B3BB69-23CF-44E3-9099-C40C66FF867C}">
                  <a14:compatExt spid="_x0000_s165896"/>
                </a:ext>
                <a:ext uri="{FF2B5EF4-FFF2-40B4-BE49-F238E27FC236}">
                  <a16:creationId xmlns:a16="http://schemas.microsoft.com/office/drawing/2014/main" id="{00000000-0008-0000-0300-0000088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295275</xdr:colOff>
          <xdr:row>2</xdr:row>
          <xdr:rowOff>161925</xdr:rowOff>
        </xdr:from>
        <xdr:to>
          <xdr:col>6</xdr:col>
          <xdr:colOff>495300</xdr:colOff>
          <xdr:row>19</xdr:row>
          <xdr:rowOff>152400</xdr:rowOff>
        </xdr:to>
        <xdr:sp macro="" textlink="">
          <xdr:nvSpPr>
            <xdr:cNvPr id="151553" name="Object 1" hidden="1">
              <a:extLst>
                <a:ext uri="{63B3BB69-23CF-44E3-9099-C40C66FF867C}">
                  <a14:compatExt spid="_x0000_s151553"/>
                </a:ext>
                <a:ext uri="{FF2B5EF4-FFF2-40B4-BE49-F238E27FC236}">
                  <a16:creationId xmlns:a16="http://schemas.microsoft.com/office/drawing/2014/main" id="{00000000-0008-0000-0400-0000015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177801</xdr:colOff>
      <xdr:row>16</xdr:row>
      <xdr:rowOff>47625</xdr:rowOff>
    </xdr:from>
    <xdr:to>
      <xdr:col>9</xdr:col>
      <xdr:colOff>201707</xdr:colOff>
      <xdr:row>34</xdr:row>
      <xdr:rowOff>168089</xdr:rowOff>
    </xdr:to>
    <xdr:graphicFrame macro="">
      <xdr:nvGraphicFramePr>
        <xdr:cNvPr id="2" name="1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37</xdr:row>
      <xdr:rowOff>0</xdr:rowOff>
    </xdr:from>
    <xdr:to>
      <xdr:col>9</xdr:col>
      <xdr:colOff>179294</xdr:colOff>
      <xdr:row>57</xdr:row>
      <xdr:rowOff>44823</xdr:rowOff>
    </xdr:to>
    <xdr:graphicFrame macro="">
      <xdr:nvGraphicFramePr>
        <xdr:cNvPr id="3" name="1 Gráfico">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151301</xdr:rowOff>
    </xdr:from>
    <xdr:to>
      <xdr:col>7</xdr:col>
      <xdr:colOff>533400</xdr:colOff>
      <xdr:row>58</xdr:row>
      <xdr:rowOff>27548</xdr:rowOff>
    </xdr:to>
    <xdr:pic>
      <xdr:nvPicPr>
        <xdr:cNvPr id="2" name="1 Imagen">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1801"/>
          <a:ext cx="5867400" cy="10734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9525</xdr:colOff>
      <xdr:row>4</xdr:row>
      <xdr:rowOff>19050</xdr:rowOff>
    </xdr:from>
    <xdr:to>
      <xdr:col>3</xdr:col>
      <xdr:colOff>0</xdr:colOff>
      <xdr:row>7</xdr:row>
      <xdr:rowOff>0</xdr:rowOff>
    </xdr:to>
    <xdr:cxnSp macro="">
      <xdr:nvCxnSpPr>
        <xdr:cNvPr id="2" name="1 Conector recto">
          <a:extLst>
            <a:ext uri="{FF2B5EF4-FFF2-40B4-BE49-F238E27FC236}">
              <a16:creationId xmlns:a16="http://schemas.microsoft.com/office/drawing/2014/main" id="{00000000-0008-0000-1600-000002000000}"/>
            </a:ext>
          </a:extLst>
        </xdr:cNvPr>
        <xdr:cNvCxnSpPr/>
      </xdr:nvCxnSpPr>
      <xdr:spPr>
        <a:xfrm>
          <a:off x="1200150" y="847725"/>
          <a:ext cx="6153150" cy="6381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106</xdr:row>
      <xdr:rowOff>0</xdr:rowOff>
    </xdr:from>
    <xdr:to>
      <xdr:col>3</xdr:col>
      <xdr:colOff>219075</xdr:colOff>
      <xdr:row>107</xdr:row>
      <xdr:rowOff>19050</xdr:rowOff>
    </xdr:to>
    <xdr:pic>
      <xdr:nvPicPr>
        <xdr:cNvPr id="2" name="1 Imagen" descr="http://www.panamacompra.gob.pa/Imagenes/Iconos/ic_ver_generico.gif">
          <a:hlinkClick xmlns:r="http://schemas.openxmlformats.org/officeDocument/2006/relationships" r:id="rId1" tooltip="Ver Documento"/>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1615200"/>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107</xdr:row>
      <xdr:rowOff>0</xdr:rowOff>
    </xdr:from>
    <xdr:to>
      <xdr:col>3</xdr:col>
      <xdr:colOff>219075</xdr:colOff>
      <xdr:row>108</xdr:row>
      <xdr:rowOff>19050</xdr:rowOff>
    </xdr:to>
    <xdr:pic>
      <xdr:nvPicPr>
        <xdr:cNvPr id="3" name="2 Imagen" descr="http://www.panamacompra.gob.pa/Imagenes/Iconos/ic_ver_generico.gif">
          <a:hlinkClick xmlns:r="http://schemas.openxmlformats.org/officeDocument/2006/relationships" r:id="rId3" tooltip="Ver Documento"/>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2653425"/>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108</xdr:row>
      <xdr:rowOff>0</xdr:rowOff>
    </xdr:from>
    <xdr:to>
      <xdr:col>3</xdr:col>
      <xdr:colOff>219075</xdr:colOff>
      <xdr:row>109</xdr:row>
      <xdr:rowOff>19050</xdr:rowOff>
    </xdr:to>
    <xdr:pic>
      <xdr:nvPicPr>
        <xdr:cNvPr id="4" name="3 Imagen" descr="http://www.panamacompra.gob.pa/Imagenes/Iconos/ic_ver_generico.gif">
          <a:hlinkClick xmlns:r="http://schemas.openxmlformats.org/officeDocument/2006/relationships" r:id="rId4" tooltip="Ver Documento"/>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2853450"/>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109</xdr:row>
      <xdr:rowOff>0</xdr:rowOff>
    </xdr:from>
    <xdr:to>
      <xdr:col>3</xdr:col>
      <xdr:colOff>219075</xdr:colOff>
      <xdr:row>110</xdr:row>
      <xdr:rowOff>19050</xdr:rowOff>
    </xdr:to>
    <xdr:pic>
      <xdr:nvPicPr>
        <xdr:cNvPr id="5" name="4 Imagen" descr="http://www.panamacompra.gob.pa/Imagenes/Iconos/ic_ver_generico.gif">
          <a:hlinkClick xmlns:r="http://schemas.openxmlformats.org/officeDocument/2006/relationships" r:id="rId5" tooltip="Ver Documento"/>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3053475"/>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110</xdr:row>
      <xdr:rowOff>0</xdr:rowOff>
    </xdr:from>
    <xdr:to>
      <xdr:col>3</xdr:col>
      <xdr:colOff>219075</xdr:colOff>
      <xdr:row>111</xdr:row>
      <xdr:rowOff>19050</xdr:rowOff>
    </xdr:to>
    <xdr:pic>
      <xdr:nvPicPr>
        <xdr:cNvPr id="6" name="5 Imagen" descr="http://www.panamacompra.gob.pa/Imagenes/Iconos/ic_ver_generico.gif">
          <a:hlinkClick xmlns:r="http://schemas.openxmlformats.org/officeDocument/2006/relationships" r:id="rId6" tooltip="Ver Documento"/>
          <a:extLst>
            <a:ext uri="{FF2B5EF4-FFF2-40B4-BE49-F238E27FC236}">
              <a16:creationId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3253500"/>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111</xdr:row>
      <xdr:rowOff>0</xdr:rowOff>
    </xdr:from>
    <xdr:to>
      <xdr:col>3</xdr:col>
      <xdr:colOff>219075</xdr:colOff>
      <xdr:row>112</xdr:row>
      <xdr:rowOff>19050</xdr:rowOff>
    </xdr:to>
    <xdr:pic>
      <xdr:nvPicPr>
        <xdr:cNvPr id="7" name="6 Imagen" descr="http://www.panamacompra.gob.pa/Imagenes/Iconos/ic_ver_generico.gif">
          <a:hlinkClick xmlns:r="http://schemas.openxmlformats.org/officeDocument/2006/relationships" r:id="rId7" tooltip="Ver Documento"/>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3453525"/>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112</xdr:row>
      <xdr:rowOff>0</xdr:rowOff>
    </xdr:from>
    <xdr:to>
      <xdr:col>3</xdr:col>
      <xdr:colOff>219075</xdr:colOff>
      <xdr:row>113</xdr:row>
      <xdr:rowOff>19050</xdr:rowOff>
    </xdr:to>
    <xdr:pic>
      <xdr:nvPicPr>
        <xdr:cNvPr id="8" name="7 Imagen" descr="http://www.panamacompra.gob.pa/Imagenes/Iconos/ic_ver_generico.gif">
          <a:hlinkClick xmlns:r="http://schemas.openxmlformats.org/officeDocument/2006/relationships" r:id="rId8" tooltip="Ver Documento"/>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3653550"/>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113</xdr:row>
      <xdr:rowOff>0</xdr:rowOff>
    </xdr:from>
    <xdr:to>
      <xdr:col>3</xdr:col>
      <xdr:colOff>219075</xdr:colOff>
      <xdr:row>114</xdr:row>
      <xdr:rowOff>19050</xdr:rowOff>
    </xdr:to>
    <xdr:pic>
      <xdr:nvPicPr>
        <xdr:cNvPr id="9" name="8 Imagen" descr="http://www.panamacompra.gob.pa/Imagenes/Iconos/ic_ver_generico.gif">
          <a:hlinkClick xmlns:r="http://schemas.openxmlformats.org/officeDocument/2006/relationships" r:id="rId9" tooltip="Ver Documento"/>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3853575"/>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114</xdr:row>
      <xdr:rowOff>0</xdr:rowOff>
    </xdr:from>
    <xdr:to>
      <xdr:col>3</xdr:col>
      <xdr:colOff>219075</xdr:colOff>
      <xdr:row>115</xdr:row>
      <xdr:rowOff>19050</xdr:rowOff>
    </xdr:to>
    <xdr:pic>
      <xdr:nvPicPr>
        <xdr:cNvPr id="10" name="9 Imagen" descr="http://www.panamacompra.gob.pa/Imagenes/Iconos/ic_ver_generico.gif">
          <a:hlinkClick xmlns:r="http://schemas.openxmlformats.org/officeDocument/2006/relationships" r:id="rId10" tooltip="Ver Documento"/>
          <a:extLst>
            <a:ext uri="{FF2B5EF4-FFF2-40B4-BE49-F238E27FC236}">
              <a16:creationId xmlns:a16="http://schemas.microsoft.com/office/drawing/2014/main" id="{00000000-0008-0000-1B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4053600"/>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115</xdr:row>
      <xdr:rowOff>0</xdr:rowOff>
    </xdr:from>
    <xdr:to>
      <xdr:col>3</xdr:col>
      <xdr:colOff>219075</xdr:colOff>
      <xdr:row>116</xdr:row>
      <xdr:rowOff>19050</xdr:rowOff>
    </xdr:to>
    <xdr:pic>
      <xdr:nvPicPr>
        <xdr:cNvPr id="11" name="10 Imagen" descr="http://www.panamacompra.gob.pa/Imagenes/Iconos/ic_ver_generico.gif">
          <a:hlinkClick xmlns:r="http://schemas.openxmlformats.org/officeDocument/2006/relationships" r:id="rId11" tooltip="Ver Documento"/>
          <a:extLst>
            <a:ext uri="{FF2B5EF4-FFF2-40B4-BE49-F238E27FC236}">
              <a16:creationId xmlns:a16="http://schemas.microsoft.com/office/drawing/2014/main" id="{00000000-0008-0000-1B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4253625"/>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116</xdr:row>
      <xdr:rowOff>0</xdr:rowOff>
    </xdr:from>
    <xdr:to>
      <xdr:col>3</xdr:col>
      <xdr:colOff>219075</xdr:colOff>
      <xdr:row>117</xdr:row>
      <xdr:rowOff>19050</xdr:rowOff>
    </xdr:to>
    <xdr:pic>
      <xdr:nvPicPr>
        <xdr:cNvPr id="12" name="11 Imagen" descr="http://www.panamacompra.gob.pa/Imagenes/Iconos/ic_ver_generico.gif">
          <a:hlinkClick xmlns:r="http://schemas.openxmlformats.org/officeDocument/2006/relationships" r:id="rId12" tooltip="Ver Documento"/>
          <a:extLst>
            <a:ext uri="{FF2B5EF4-FFF2-40B4-BE49-F238E27FC236}">
              <a16:creationId xmlns:a16="http://schemas.microsoft.com/office/drawing/2014/main" id="{00000000-0008-0000-1B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4453650"/>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117</xdr:row>
      <xdr:rowOff>0</xdr:rowOff>
    </xdr:from>
    <xdr:to>
      <xdr:col>3</xdr:col>
      <xdr:colOff>219075</xdr:colOff>
      <xdr:row>118</xdr:row>
      <xdr:rowOff>19050</xdr:rowOff>
    </xdr:to>
    <xdr:pic>
      <xdr:nvPicPr>
        <xdr:cNvPr id="13" name="12 Imagen" descr="http://www.panamacompra.gob.pa/Imagenes/Iconos/ic_ver_generico.gif">
          <a:hlinkClick xmlns:r="http://schemas.openxmlformats.org/officeDocument/2006/relationships" r:id="rId13" tooltip="Ver Documento"/>
          <a:extLst>
            <a:ext uri="{FF2B5EF4-FFF2-40B4-BE49-F238E27FC236}">
              <a16:creationId xmlns:a16="http://schemas.microsoft.com/office/drawing/2014/main" id="{00000000-0008-0000-1B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4653675"/>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118</xdr:row>
      <xdr:rowOff>0</xdr:rowOff>
    </xdr:from>
    <xdr:to>
      <xdr:col>3</xdr:col>
      <xdr:colOff>219075</xdr:colOff>
      <xdr:row>119</xdr:row>
      <xdr:rowOff>19050</xdr:rowOff>
    </xdr:to>
    <xdr:pic>
      <xdr:nvPicPr>
        <xdr:cNvPr id="14" name="13 Imagen" descr="http://www.panamacompra.gob.pa/Imagenes/Iconos/ic_ver_generico.gif">
          <a:hlinkClick xmlns:r="http://schemas.openxmlformats.org/officeDocument/2006/relationships" r:id="rId14" tooltip="Ver Documento"/>
          <a:extLst>
            <a:ext uri="{FF2B5EF4-FFF2-40B4-BE49-F238E27FC236}">
              <a16:creationId xmlns:a16="http://schemas.microsoft.com/office/drawing/2014/main" id="{00000000-0008-0000-1B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4853700"/>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119</xdr:row>
      <xdr:rowOff>0</xdr:rowOff>
    </xdr:from>
    <xdr:to>
      <xdr:col>3</xdr:col>
      <xdr:colOff>219075</xdr:colOff>
      <xdr:row>120</xdr:row>
      <xdr:rowOff>19050</xdr:rowOff>
    </xdr:to>
    <xdr:pic>
      <xdr:nvPicPr>
        <xdr:cNvPr id="15" name="14 Imagen" descr="http://www.panamacompra.gob.pa/Imagenes/Iconos/ic_ver_generico.gif">
          <a:hlinkClick xmlns:r="http://schemas.openxmlformats.org/officeDocument/2006/relationships" r:id="rId15" tooltip="Ver Documento"/>
          <a:extLst>
            <a:ext uri="{FF2B5EF4-FFF2-40B4-BE49-F238E27FC236}">
              <a16:creationId xmlns:a16="http://schemas.microsoft.com/office/drawing/2014/main" id="{00000000-0008-0000-1B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5053725"/>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120</xdr:row>
      <xdr:rowOff>0</xdr:rowOff>
    </xdr:from>
    <xdr:to>
      <xdr:col>3</xdr:col>
      <xdr:colOff>219075</xdr:colOff>
      <xdr:row>121</xdr:row>
      <xdr:rowOff>19050</xdr:rowOff>
    </xdr:to>
    <xdr:pic>
      <xdr:nvPicPr>
        <xdr:cNvPr id="16" name="15 Imagen" descr="http://www.panamacompra.gob.pa/Imagenes/Iconos/ic_ver_generico.gif">
          <a:hlinkClick xmlns:r="http://schemas.openxmlformats.org/officeDocument/2006/relationships" r:id="rId16" tooltip="Ver Documento"/>
          <a:extLst>
            <a:ext uri="{FF2B5EF4-FFF2-40B4-BE49-F238E27FC236}">
              <a16:creationId xmlns:a16="http://schemas.microsoft.com/office/drawing/2014/main" id="{00000000-0008-0000-1B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5253750"/>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121</xdr:row>
      <xdr:rowOff>0</xdr:rowOff>
    </xdr:from>
    <xdr:to>
      <xdr:col>3</xdr:col>
      <xdr:colOff>219075</xdr:colOff>
      <xdr:row>122</xdr:row>
      <xdr:rowOff>19050</xdr:rowOff>
    </xdr:to>
    <xdr:pic>
      <xdr:nvPicPr>
        <xdr:cNvPr id="17" name="16 Imagen" descr="http://www.panamacompra.gob.pa/Imagenes/Iconos/ic_ver_generico.gif">
          <a:hlinkClick xmlns:r="http://schemas.openxmlformats.org/officeDocument/2006/relationships" r:id="rId17" tooltip="Ver Documento"/>
          <a:extLst>
            <a:ext uri="{FF2B5EF4-FFF2-40B4-BE49-F238E27FC236}">
              <a16:creationId xmlns:a16="http://schemas.microsoft.com/office/drawing/2014/main" id="{00000000-0008-0000-1B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5453775"/>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122</xdr:row>
      <xdr:rowOff>0</xdr:rowOff>
    </xdr:from>
    <xdr:to>
      <xdr:col>3</xdr:col>
      <xdr:colOff>219075</xdr:colOff>
      <xdr:row>123</xdr:row>
      <xdr:rowOff>19050</xdr:rowOff>
    </xdr:to>
    <xdr:pic>
      <xdr:nvPicPr>
        <xdr:cNvPr id="18" name="17 Imagen" descr="http://www.panamacompra.gob.pa/Imagenes/Iconos/ic_ver_generico.gif">
          <a:hlinkClick xmlns:r="http://schemas.openxmlformats.org/officeDocument/2006/relationships" r:id="rId18" tooltip="Ver Documento"/>
          <a:extLst>
            <a:ext uri="{FF2B5EF4-FFF2-40B4-BE49-F238E27FC236}">
              <a16:creationId xmlns:a16="http://schemas.microsoft.com/office/drawing/2014/main" id="{00000000-0008-0000-1B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5653800"/>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123</xdr:row>
      <xdr:rowOff>0</xdr:rowOff>
    </xdr:from>
    <xdr:to>
      <xdr:col>3</xdr:col>
      <xdr:colOff>219075</xdr:colOff>
      <xdr:row>124</xdr:row>
      <xdr:rowOff>19050</xdr:rowOff>
    </xdr:to>
    <xdr:pic>
      <xdr:nvPicPr>
        <xdr:cNvPr id="19" name="18 Imagen" descr="http://www.panamacompra.gob.pa/Imagenes/Iconos/ic_ver_generico.gif">
          <a:hlinkClick xmlns:r="http://schemas.openxmlformats.org/officeDocument/2006/relationships" r:id="rId19" tooltip="Ver Documento"/>
          <a:extLst>
            <a:ext uri="{FF2B5EF4-FFF2-40B4-BE49-F238E27FC236}">
              <a16:creationId xmlns:a16="http://schemas.microsoft.com/office/drawing/2014/main" id="{00000000-0008-0000-1B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5853825"/>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124</xdr:row>
      <xdr:rowOff>0</xdr:rowOff>
    </xdr:from>
    <xdr:to>
      <xdr:col>3</xdr:col>
      <xdr:colOff>219075</xdr:colOff>
      <xdr:row>125</xdr:row>
      <xdr:rowOff>19050</xdr:rowOff>
    </xdr:to>
    <xdr:pic>
      <xdr:nvPicPr>
        <xdr:cNvPr id="20" name="19 Imagen" descr="http://www.panamacompra.gob.pa/Imagenes/Iconos/ic_ver_generico.gif">
          <a:hlinkClick xmlns:r="http://schemas.openxmlformats.org/officeDocument/2006/relationships" r:id="rId20" tooltip="Ver Documento"/>
          <a:extLst>
            <a:ext uri="{FF2B5EF4-FFF2-40B4-BE49-F238E27FC236}">
              <a16:creationId xmlns:a16="http://schemas.microsoft.com/office/drawing/2014/main" id="{00000000-0008-0000-1B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6053850"/>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125</xdr:row>
      <xdr:rowOff>0</xdr:rowOff>
    </xdr:from>
    <xdr:to>
      <xdr:col>3</xdr:col>
      <xdr:colOff>219075</xdr:colOff>
      <xdr:row>126</xdr:row>
      <xdr:rowOff>19050</xdr:rowOff>
    </xdr:to>
    <xdr:pic>
      <xdr:nvPicPr>
        <xdr:cNvPr id="21" name="20 Imagen" descr="http://www.panamacompra.gob.pa/Imagenes/Iconos/ic_ver_generico.gif">
          <a:hlinkClick xmlns:r="http://schemas.openxmlformats.org/officeDocument/2006/relationships" r:id="rId21" tooltip="Ver Documento"/>
          <a:extLst>
            <a:ext uri="{FF2B5EF4-FFF2-40B4-BE49-F238E27FC236}">
              <a16:creationId xmlns:a16="http://schemas.microsoft.com/office/drawing/2014/main" id="{00000000-0008-0000-1B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6253875"/>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126</xdr:row>
      <xdr:rowOff>0</xdr:rowOff>
    </xdr:from>
    <xdr:to>
      <xdr:col>3</xdr:col>
      <xdr:colOff>219075</xdr:colOff>
      <xdr:row>127</xdr:row>
      <xdr:rowOff>19050</xdr:rowOff>
    </xdr:to>
    <xdr:pic>
      <xdr:nvPicPr>
        <xdr:cNvPr id="22" name="21 Imagen" descr="http://www.panamacompra.gob.pa/Imagenes/Iconos/ic_ver_generico.gif">
          <a:hlinkClick xmlns:r="http://schemas.openxmlformats.org/officeDocument/2006/relationships" r:id="rId22" tooltip="Ver Documento"/>
          <a:extLst>
            <a:ext uri="{FF2B5EF4-FFF2-40B4-BE49-F238E27FC236}">
              <a16:creationId xmlns:a16="http://schemas.microsoft.com/office/drawing/2014/main" id="{00000000-0008-0000-1B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6606300"/>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127</xdr:row>
      <xdr:rowOff>0</xdr:rowOff>
    </xdr:from>
    <xdr:to>
      <xdr:col>3</xdr:col>
      <xdr:colOff>219075</xdr:colOff>
      <xdr:row>128</xdr:row>
      <xdr:rowOff>19050</xdr:rowOff>
    </xdr:to>
    <xdr:pic>
      <xdr:nvPicPr>
        <xdr:cNvPr id="23" name="22 Imagen" descr="http://www.panamacompra.gob.pa/Imagenes/Iconos/ic_ver_generico.gif">
          <a:hlinkClick xmlns:r="http://schemas.openxmlformats.org/officeDocument/2006/relationships" r:id="rId23" tooltip="Ver Documento"/>
          <a:extLst>
            <a:ext uri="{FF2B5EF4-FFF2-40B4-BE49-F238E27FC236}">
              <a16:creationId xmlns:a16="http://schemas.microsoft.com/office/drawing/2014/main" id="{00000000-0008-0000-1B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7301625"/>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128</xdr:row>
      <xdr:rowOff>0</xdr:rowOff>
    </xdr:from>
    <xdr:to>
      <xdr:col>3</xdr:col>
      <xdr:colOff>219075</xdr:colOff>
      <xdr:row>129</xdr:row>
      <xdr:rowOff>19050</xdr:rowOff>
    </xdr:to>
    <xdr:pic>
      <xdr:nvPicPr>
        <xdr:cNvPr id="24" name="23 Imagen" descr="http://www.panamacompra.gob.pa/Imagenes/Iconos/ic_ver_generico.gif">
          <a:hlinkClick xmlns:r="http://schemas.openxmlformats.org/officeDocument/2006/relationships" r:id="rId24" tooltip="Ver Documento"/>
          <a:extLst>
            <a:ext uri="{FF2B5EF4-FFF2-40B4-BE49-F238E27FC236}">
              <a16:creationId xmlns:a16="http://schemas.microsoft.com/office/drawing/2014/main" id="{00000000-0008-0000-1B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7996950"/>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129</xdr:row>
      <xdr:rowOff>0</xdr:rowOff>
    </xdr:from>
    <xdr:to>
      <xdr:col>3</xdr:col>
      <xdr:colOff>219075</xdr:colOff>
      <xdr:row>130</xdr:row>
      <xdr:rowOff>19050</xdr:rowOff>
    </xdr:to>
    <xdr:pic>
      <xdr:nvPicPr>
        <xdr:cNvPr id="25" name="24 Imagen" descr="http://www.panamacompra.gob.pa/Imagenes/Iconos/ic_ver_generico.gif">
          <a:hlinkClick xmlns:r="http://schemas.openxmlformats.org/officeDocument/2006/relationships" r:id="rId25" tooltip="Ver Documento"/>
          <a:extLst>
            <a:ext uri="{FF2B5EF4-FFF2-40B4-BE49-F238E27FC236}">
              <a16:creationId xmlns:a16="http://schemas.microsoft.com/office/drawing/2014/main" id="{00000000-0008-0000-1B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8196975"/>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130</xdr:row>
      <xdr:rowOff>0</xdr:rowOff>
    </xdr:from>
    <xdr:to>
      <xdr:col>3</xdr:col>
      <xdr:colOff>219075</xdr:colOff>
      <xdr:row>131</xdr:row>
      <xdr:rowOff>19050</xdr:rowOff>
    </xdr:to>
    <xdr:pic>
      <xdr:nvPicPr>
        <xdr:cNvPr id="26" name="25 Imagen" descr="http://www.panamacompra.gob.pa/Imagenes/Iconos/ic_ver_generico.gif">
          <a:hlinkClick xmlns:r="http://schemas.openxmlformats.org/officeDocument/2006/relationships" r:id="rId26" tooltip="Ver Documento"/>
          <a:extLst>
            <a:ext uri="{FF2B5EF4-FFF2-40B4-BE49-F238E27FC236}">
              <a16:creationId xmlns:a16="http://schemas.microsoft.com/office/drawing/2014/main" id="{00000000-0008-0000-1B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8720850"/>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131</xdr:row>
      <xdr:rowOff>0</xdr:rowOff>
    </xdr:from>
    <xdr:to>
      <xdr:col>3</xdr:col>
      <xdr:colOff>219075</xdr:colOff>
      <xdr:row>132</xdr:row>
      <xdr:rowOff>19050</xdr:rowOff>
    </xdr:to>
    <xdr:pic>
      <xdr:nvPicPr>
        <xdr:cNvPr id="27" name="26 Imagen" descr="http://www.panamacompra.gob.pa/Imagenes/Iconos/ic_ver_generico.gif">
          <a:hlinkClick xmlns:r="http://schemas.openxmlformats.org/officeDocument/2006/relationships" r:id="rId27" tooltip="Ver Documento"/>
          <a:extLst>
            <a:ext uri="{FF2B5EF4-FFF2-40B4-BE49-F238E27FC236}">
              <a16:creationId xmlns:a16="http://schemas.microsoft.com/office/drawing/2014/main" id="{00000000-0008-0000-1B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8920875"/>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132</xdr:row>
      <xdr:rowOff>0</xdr:rowOff>
    </xdr:from>
    <xdr:to>
      <xdr:col>3</xdr:col>
      <xdr:colOff>219075</xdr:colOff>
      <xdr:row>133</xdr:row>
      <xdr:rowOff>19050</xdr:rowOff>
    </xdr:to>
    <xdr:pic>
      <xdr:nvPicPr>
        <xdr:cNvPr id="28" name="27 Imagen" descr="http://www.panamacompra.gob.pa/Imagenes/Iconos/ic_ver_generico.gif">
          <a:hlinkClick xmlns:r="http://schemas.openxmlformats.org/officeDocument/2006/relationships" r:id="rId28" tooltip="Ver Documento"/>
          <a:extLst>
            <a:ext uri="{FF2B5EF4-FFF2-40B4-BE49-F238E27FC236}">
              <a16:creationId xmlns:a16="http://schemas.microsoft.com/office/drawing/2014/main" id="{00000000-0008-0000-1B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9273300"/>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133</xdr:row>
      <xdr:rowOff>0</xdr:rowOff>
    </xdr:from>
    <xdr:to>
      <xdr:col>3</xdr:col>
      <xdr:colOff>219075</xdr:colOff>
      <xdr:row>134</xdr:row>
      <xdr:rowOff>19050</xdr:rowOff>
    </xdr:to>
    <xdr:pic>
      <xdr:nvPicPr>
        <xdr:cNvPr id="29" name="28 Imagen" descr="http://www.panamacompra.gob.pa/Imagenes/Iconos/ic_ver_generico.gif">
          <a:hlinkClick xmlns:r="http://schemas.openxmlformats.org/officeDocument/2006/relationships" r:id="rId29" tooltip="Ver Documento"/>
          <a:extLst>
            <a:ext uri="{FF2B5EF4-FFF2-40B4-BE49-F238E27FC236}">
              <a16:creationId xmlns:a16="http://schemas.microsoft.com/office/drawing/2014/main" id="{00000000-0008-0000-1B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9473325"/>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134</xdr:row>
      <xdr:rowOff>0</xdr:rowOff>
    </xdr:from>
    <xdr:to>
      <xdr:col>3</xdr:col>
      <xdr:colOff>219075</xdr:colOff>
      <xdr:row>135</xdr:row>
      <xdr:rowOff>19050</xdr:rowOff>
    </xdr:to>
    <xdr:pic>
      <xdr:nvPicPr>
        <xdr:cNvPr id="30" name="29 Imagen" descr="http://www.panamacompra.gob.pa/Imagenes/Iconos/ic_ver_generico.gif">
          <a:hlinkClick xmlns:r="http://schemas.openxmlformats.org/officeDocument/2006/relationships" r:id="rId30" tooltip="Ver Documento"/>
          <a:extLst>
            <a:ext uri="{FF2B5EF4-FFF2-40B4-BE49-F238E27FC236}">
              <a16:creationId xmlns:a16="http://schemas.microsoft.com/office/drawing/2014/main" id="{00000000-0008-0000-1B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29825750"/>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135</xdr:row>
      <xdr:rowOff>0</xdr:rowOff>
    </xdr:from>
    <xdr:to>
      <xdr:col>3</xdr:col>
      <xdr:colOff>219075</xdr:colOff>
      <xdr:row>136</xdr:row>
      <xdr:rowOff>19050</xdr:rowOff>
    </xdr:to>
    <xdr:pic>
      <xdr:nvPicPr>
        <xdr:cNvPr id="31" name="30 Imagen" descr="http://www.panamacompra.gob.pa/Imagenes/Iconos/ic_ver_generico.gif">
          <a:hlinkClick xmlns:r="http://schemas.openxmlformats.org/officeDocument/2006/relationships" r:id="rId31" tooltip="Ver Documento"/>
          <a:extLst>
            <a:ext uri="{FF2B5EF4-FFF2-40B4-BE49-F238E27FC236}">
              <a16:creationId xmlns:a16="http://schemas.microsoft.com/office/drawing/2014/main" id="{00000000-0008-0000-1B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30349625"/>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136</xdr:row>
      <xdr:rowOff>0</xdr:rowOff>
    </xdr:from>
    <xdr:to>
      <xdr:col>3</xdr:col>
      <xdr:colOff>219075</xdr:colOff>
      <xdr:row>137</xdr:row>
      <xdr:rowOff>19050</xdr:rowOff>
    </xdr:to>
    <xdr:pic>
      <xdr:nvPicPr>
        <xdr:cNvPr id="32" name="31 Imagen" descr="http://www.panamacompra.gob.pa/Imagenes/Iconos/ic_ver_generico.gif">
          <a:hlinkClick xmlns:r="http://schemas.openxmlformats.org/officeDocument/2006/relationships" r:id="rId32" tooltip="Ver Documento"/>
          <a:extLst>
            <a:ext uri="{FF2B5EF4-FFF2-40B4-BE49-F238E27FC236}">
              <a16:creationId xmlns:a16="http://schemas.microsoft.com/office/drawing/2014/main" id="{00000000-0008-0000-1B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30702050"/>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137</xdr:row>
      <xdr:rowOff>0</xdr:rowOff>
    </xdr:from>
    <xdr:to>
      <xdr:col>3</xdr:col>
      <xdr:colOff>219075</xdr:colOff>
      <xdr:row>138</xdr:row>
      <xdr:rowOff>19050</xdr:rowOff>
    </xdr:to>
    <xdr:pic>
      <xdr:nvPicPr>
        <xdr:cNvPr id="33" name="32 Imagen" descr="http://www.panamacompra.gob.pa/Imagenes/Iconos/ic_ver_generico.gif">
          <a:hlinkClick xmlns:r="http://schemas.openxmlformats.org/officeDocument/2006/relationships" r:id="rId33" tooltip="Ver Documento"/>
          <a:extLst>
            <a:ext uri="{FF2B5EF4-FFF2-40B4-BE49-F238E27FC236}">
              <a16:creationId xmlns:a16="http://schemas.microsoft.com/office/drawing/2014/main" id="{00000000-0008-0000-1B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31911725"/>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138</xdr:row>
      <xdr:rowOff>0</xdr:rowOff>
    </xdr:from>
    <xdr:to>
      <xdr:col>3</xdr:col>
      <xdr:colOff>219075</xdr:colOff>
      <xdr:row>139</xdr:row>
      <xdr:rowOff>19050</xdr:rowOff>
    </xdr:to>
    <xdr:pic>
      <xdr:nvPicPr>
        <xdr:cNvPr id="34" name="33 Imagen" descr="http://www.panamacompra.gob.pa/Imagenes/Iconos/ic_ver_generico.gif">
          <a:hlinkClick xmlns:r="http://schemas.openxmlformats.org/officeDocument/2006/relationships" r:id="rId34" tooltip="Ver Documento"/>
          <a:extLst>
            <a:ext uri="{FF2B5EF4-FFF2-40B4-BE49-F238E27FC236}">
              <a16:creationId xmlns:a16="http://schemas.microsoft.com/office/drawing/2014/main" id="{00000000-0008-0000-1B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32607050"/>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139</xdr:row>
      <xdr:rowOff>0</xdr:rowOff>
    </xdr:from>
    <xdr:to>
      <xdr:col>3</xdr:col>
      <xdr:colOff>219075</xdr:colOff>
      <xdr:row>140</xdr:row>
      <xdr:rowOff>19050</xdr:rowOff>
    </xdr:to>
    <xdr:pic>
      <xdr:nvPicPr>
        <xdr:cNvPr id="35" name="34 Imagen" descr="http://www.panamacompra.gob.pa/Imagenes/Iconos/ic_ver_generico.gif">
          <a:hlinkClick xmlns:r="http://schemas.openxmlformats.org/officeDocument/2006/relationships" r:id="rId35" tooltip="Ver Documento"/>
          <a:extLst>
            <a:ext uri="{FF2B5EF4-FFF2-40B4-BE49-F238E27FC236}">
              <a16:creationId xmlns:a16="http://schemas.microsoft.com/office/drawing/2014/main" id="{00000000-0008-0000-1B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0" y="133302375"/>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YECTOS%202015/MOSCA%20DE%20LA%20FRUTA%20IV/estadistica%20del%20SISAGRI.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Edgar/Desktop/POA%202016%20RU-BTR/1%20001%20_%20G04-001_FORMATO_T3.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Decreto%20Reglamentario%20Form.Ex%20PAC%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dianavonbargen/Dropbox/PN_Patrimonio%20Hist&#243;rico_Segunda%20Etapa/2_Esquema%20de%20Ejecuci&#243;n/REDUCCI&#211;N%20DE%20PRESUPUEST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p-24\pac%20-%202007\WINDOWS\Escritorio\PAC%20-%202006\REDUCCI&#211;N%20DE%20PRESUPUEST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dianavonbargen/Dropbox/PN_Patrimonio%20Hist&#243;rico_Segunda%20Etapa/1_Insumos/Instrumentos%20de%20Gesti&#243;n/12_07_17%20INAC/Repro-Enero%20P.F.20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Y:\departamento%20administrativo\DOP%20ADM.2011\PRESUPUESTO%202011\REPRO%20PRESUP\REPRO%20JUNIO\Repro-Enero%20P.F.20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Braulio\Contrataciones\PAC%202005\PAC%20MODIFICADO-MODALIDA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dianavonbargen/Dropbox/PN_Patrimonio%20Hist&#243;rico_Segunda%20Etapa/2_Esquema%20de%20Ejecuci&#243;n/PAC%20MODIFICADO-MODALIDA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avonbargen/Dropbox/PN_Patrimonio%20Hist&#243;rico_Segunda%20Etapa/1_Insumos/Instrumentos%20de%20Gesti&#243;n/12_07_17%20INAC/PAC%20-%20DOP%2020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ocuments%20and%20Settings\mcuenca\Escritorio\PAC%20-%202008\REPROGRAMACIONES\PAC%20-%20DOP%20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C_05\Bckp-CGM\Documentos\Setama\A&#241;o%202005\Anteproyecto%20Presupuesto%202006\Presupuesto%202004\PRESUPUESTO%202004%20de%20Marcela\Base%20de%20Dat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lanifica-22\Anteproyecto%202009\POA%20TIPO%201_Final\G04-006_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ianavonbargen/Dropbox/PN_Patrimonio%20Hist&#243;rico_Segunda%20Etapa/G04-006_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TEODORON/Local%20Settings/Temporary%20Internet%20Files/Content.Outlook/K2JWR7MW/GRP%20EMP%202120OC-CO%20-%20SEP%202010%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BRT-RU/victor%20z%20ultima/ANTEPROYECTO%2020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FAPEP1~1.MOP/AppData/Local/Temp/RU-BTR_Anteproyecto%202015%20vs%20PO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2"/>
      <sheetName val="C-3"/>
      <sheetName val="c-4"/>
      <sheetName val="C-5"/>
      <sheetName val="Hoja1"/>
      <sheetName val="C-6"/>
      <sheetName val="C-7"/>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 Y UCP"/>
      <sheetName val="PGN 2016"/>
      <sheetName val="001"/>
      <sheetName val="G04_001"/>
      <sheetName val="Catalogo"/>
      <sheetName val="Clasificador"/>
      <sheetName val="Hoja3"/>
    </sheetNames>
    <sheetDataSet>
      <sheetData sheetId="0"/>
      <sheetData sheetId="1"/>
      <sheetData sheetId="2"/>
      <sheetData sheetId="3">
        <row r="1">
          <cell r="A1" t="str">
            <v>A</v>
          </cell>
          <cell r="B1" t="str">
            <v>B</v>
          </cell>
          <cell r="C1" t="str">
            <v>C</v>
          </cell>
          <cell r="D1" t="str">
            <v>D</v>
          </cell>
          <cell r="E1" t="str">
            <v>E</v>
          </cell>
          <cell r="F1" t="str">
            <v>F</v>
          </cell>
          <cell r="G1" t="str">
            <v>G</v>
          </cell>
          <cell r="H1" t="str">
            <v>H</v>
          </cell>
          <cell r="I1" t="str">
            <v>I</v>
          </cell>
          <cell r="J1" t="str">
            <v>J</v>
          </cell>
          <cell r="K1" t="str">
            <v>K</v>
          </cell>
          <cell r="L1" t="str">
            <v>L</v>
          </cell>
          <cell r="M1" t="str">
            <v>M</v>
          </cell>
          <cell r="V1">
            <v>0</v>
          </cell>
          <cell r="W1">
            <v>0</v>
          </cell>
          <cell r="X1">
            <v>0</v>
          </cell>
          <cell r="Y1">
            <v>0</v>
          </cell>
        </row>
        <row r="2">
          <cell r="B2" t="str">
            <v>MINISTERIO DE OBRAS PÚBLICAS Y COMUNICACIONES</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row>
        <row r="3">
          <cell r="B3" t="str">
            <v>Gabinete del Viceministro de Administración y Finanzas</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row>
        <row r="4">
          <cell r="B4" t="str">
            <v>Dirección de Planificación Económica</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row>
        <row r="5">
          <cell r="B5" t="str">
            <v xml:space="preserve"> FORMULARIO DE JUSTIFICACION</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row>
        <row r="6">
          <cell r="B6" t="str">
            <v>Entidad:</v>
          </cell>
          <cell r="C6">
            <v>0</v>
          </cell>
          <cell r="D6">
            <v>0</v>
          </cell>
          <cell r="E6" t="str">
            <v>12-13</v>
          </cell>
          <cell r="F6" t="str">
            <v>Ministerio de Obras Públicas y Comunicaciones</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row>
        <row r="7">
          <cell r="B7" t="str">
            <v>Tipo de Pres.:</v>
          </cell>
          <cell r="C7">
            <v>0</v>
          </cell>
          <cell r="D7">
            <v>0</v>
          </cell>
          <cell r="E7">
            <v>3</v>
          </cell>
          <cell r="F7" t="str">
            <v>Programas de Inversión</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row>
        <row r="8">
          <cell r="B8" t="str">
            <v>Programa:</v>
          </cell>
          <cell r="C8">
            <v>0</v>
          </cell>
          <cell r="D8">
            <v>0</v>
          </cell>
          <cell r="E8">
            <v>3</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B9" t="str">
            <v>Función:</v>
          </cell>
          <cell r="C9">
            <v>0</v>
          </cell>
          <cell r="D9">
            <v>0</v>
          </cell>
          <cell r="E9">
            <v>7</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row>
        <row r="10">
          <cell r="B10" t="str">
            <v>Sub Función:</v>
          </cell>
          <cell r="C10">
            <v>0</v>
          </cell>
          <cell r="D10">
            <v>0</v>
          </cell>
          <cell r="E10">
            <v>11</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B11" t="str">
            <v>Unidad Resp.:</v>
          </cell>
          <cell r="C11">
            <v>0</v>
          </cell>
          <cell r="D11">
            <v>0</v>
          </cell>
          <cell r="E11">
            <v>7</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12">
          <cell r="B12" t="str">
            <v>DIAGNOSTICO</v>
          </cell>
          <cell r="C12">
            <v>0</v>
          </cell>
          <cell r="D12">
            <v>0</v>
          </cell>
          <cell r="E12">
            <v>0</v>
          </cell>
          <cell r="F12">
            <v>0</v>
          </cell>
          <cell r="G12">
            <v>0</v>
          </cell>
          <cell r="H12">
            <v>0</v>
          </cell>
          <cell r="I12">
            <v>0</v>
          </cell>
          <cell r="J12">
            <v>0</v>
          </cell>
          <cell r="K12">
            <v>0</v>
          </cell>
          <cell r="L12">
            <v>0</v>
          </cell>
          <cell r="M12">
            <v>0</v>
          </cell>
          <cell r="N12" t="str">
            <v>OBJETIVO</v>
          </cell>
          <cell r="O12">
            <v>0</v>
          </cell>
          <cell r="P12">
            <v>0</v>
          </cell>
          <cell r="Q12">
            <v>0</v>
          </cell>
          <cell r="R12">
            <v>0</v>
          </cell>
          <cell r="S12">
            <v>0</v>
          </cell>
          <cell r="T12">
            <v>0</v>
          </cell>
          <cell r="U12">
            <v>0</v>
          </cell>
          <cell r="V12">
            <v>0</v>
          </cell>
          <cell r="W12">
            <v>0</v>
          </cell>
          <cell r="X12">
            <v>0</v>
          </cell>
          <cell r="Y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row>
        <row r="16">
          <cell r="B16" t="str">
            <v>Productos (denominación)</v>
          </cell>
          <cell r="C16">
            <v>0</v>
          </cell>
          <cell r="D16">
            <v>0</v>
          </cell>
          <cell r="E16">
            <v>0</v>
          </cell>
          <cell r="F16">
            <v>0</v>
          </cell>
          <cell r="G16">
            <v>0</v>
          </cell>
          <cell r="H16">
            <v>0</v>
          </cell>
          <cell r="I16">
            <v>0</v>
          </cell>
          <cell r="J16" t="str">
            <v>Cantidad</v>
          </cell>
          <cell r="K16" t="str">
            <v>Unidad de Medida</v>
          </cell>
          <cell r="L16" t="str">
            <v>Asignación Presupuestaria</v>
          </cell>
          <cell r="M16">
            <v>0</v>
          </cell>
          <cell r="N16" t="str">
            <v>PLANIFICACION DE LA PRODUCCION</v>
          </cell>
          <cell r="O16">
            <v>0</v>
          </cell>
          <cell r="P16">
            <v>0</v>
          </cell>
          <cell r="Q16">
            <v>0</v>
          </cell>
          <cell r="R16">
            <v>0</v>
          </cell>
          <cell r="S16">
            <v>0</v>
          </cell>
          <cell r="T16">
            <v>0</v>
          </cell>
          <cell r="U16">
            <v>0</v>
          </cell>
          <cell r="V16">
            <v>0</v>
          </cell>
          <cell r="W16">
            <v>0</v>
          </cell>
          <cell r="X16">
            <v>0</v>
          </cell>
          <cell r="Y16">
            <v>0</v>
          </cell>
        </row>
        <row r="17">
          <cell r="B17">
            <v>0</v>
          </cell>
          <cell r="C17">
            <v>0</v>
          </cell>
          <cell r="D17">
            <v>0</v>
          </cell>
          <cell r="E17">
            <v>0</v>
          </cell>
          <cell r="F17">
            <v>0</v>
          </cell>
          <cell r="G17">
            <v>0</v>
          </cell>
          <cell r="H17">
            <v>0</v>
          </cell>
          <cell r="I17">
            <v>0</v>
          </cell>
          <cell r="J17">
            <v>0</v>
          </cell>
          <cell r="K17">
            <v>0</v>
          </cell>
          <cell r="L17">
            <v>0</v>
          </cell>
          <cell r="M17">
            <v>0</v>
          </cell>
          <cell r="N17" t="str">
            <v>ENE</v>
          </cell>
          <cell r="O17" t="str">
            <v>FEB</v>
          </cell>
          <cell r="P17" t="str">
            <v>MAR</v>
          </cell>
          <cell r="Q17" t="str">
            <v>ABR</v>
          </cell>
          <cell r="R17" t="str">
            <v>MAY</v>
          </cell>
          <cell r="S17" t="str">
            <v>JUN</v>
          </cell>
          <cell r="T17" t="str">
            <v>JUL</v>
          </cell>
          <cell r="U17" t="str">
            <v>AGO</v>
          </cell>
          <cell r="V17" t="str">
            <v>SET</v>
          </cell>
          <cell r="W17" t="str">
            <v>OCT</v>
          </cell>
          <cell r="X17" t="str">
            <v>NOV</v>
          </cell>
          <cell r="Y17" t="str">
            <v>DIC</v>
          </cell>
        </row>
        <row r="18">
          <cell r="B18" t="str">
            <v xml:space="preserve">Obras de Reconversión urbana construidas </v>
          </cell>
          <cell r="C18">
            <v>0</v>
          </cell>
          <cell r="D18">
            <v>0</v>
          </cell>
          <cell r="E18">
            <v>0</v>
          </cell>
          <cell r="F18">
            <v>0</v>
          </cell>
          <cell r="G18">
            <v>0</v>
          </cell>
          <cell r="H18">
            <v>0</v>
          </cell>
          <cell r="I18">
            <v>0</v>
          </cell>
          <cell r="J18">
            <v>0</v>
          </cell>
          <cell r="K18">
            <v>0</v>
          </cell>
          <cell r="L18">
            <v>33792869311.636364</v>
          </cell>
          <cell r="M18">
            <v>0</v>
          </cell>
          <cell r="N18">
            <v>0</v>
          </cell>
          <cell r="O18">
            <v>0</v>
          </cell>
          <cell r="P18">
            <v>0</v>
          </cell>
          <cell r="Q18">
            <v>0</v>
          </cell>
          <cell r="R18">
            <v>139</v>
          </cell>
          <cell r="S18">
            <v>139</v>
          </cell>
          <cell r="T18">
            <v>139</v>
          </cell>
          <cell r="U18">
            <v>313</v>
          </cell>
          <cell r="V18">
            <v>313</v>
          </cell>
          <cell r="W18">
            <v>487</v>
          </cell>
          <cell r="X18">
            <v>462</v>
          </cell>
          <cell r="Y18">
            <v>3051</v>
          </cell>
        </row>
        <row r="19">
          <cell r="B19" t="str">
            <v>1.</v>
          </cell>
          <cell r="C19">
            <v>0</v>
          </cell>
          <cell r="D19">
            <v>0</v>
          </cell>
          <cell r="E19">
            <v>0</v>
          </cell>
          <cell r="F19">
            <v>0</v>
          </cell>
          <cell r="G19">
            <v>0</v>
          </cell>
          <cell r="H19">
            <v>0</v>
          </cell>
          <cell r="I19">
            <v>0</v>
          </cell>
          <cell r="J19">
            <v>100</v>
          </cell>
          <cell r="K19" t="str">
            <v>%</v>
          </cell>
          <cell r="L19">
            <v>0</v>
          </cell>
          <cell r="M19">
            <v>0</v>
          </cell>
          <cell r="N19" t="e">
            <v>#DIV/0!</v>
          </cell>
          <cell r="O19" t="e">
            <v>#DIV/0!</v>
          </cell>
          <cell r="P19" t="e">
            <v>#DIV/0!</v>
          </cell>
          <cell r="Q19" t="e">
            <v>#DIV/0!</v>
          </cell>
          <cell r="R19" t="e">
            <v>#DIV/0!</v>
          </cell>
          <cell r="S19" t="e">
            <v>#DIV/0!</v>
          </cell>
          <cell r="T19" t="e">
            <v>#DIV/0!</v>
          </cell>
          <cell r="U19" t="e">
            <v>#DIV/0!</v>
          </cell>
          <cell r="V19" t="e">
            <v>#DIV/0!</v>
          </cell>
          <cell r="W19" t="e">
            <v>#DIV/0!</v>
          </cell>
          <cell r="X19" t="e">
            <v>#DIV/0!</v>
          </cell>
          <cell r="Y19" t="e">
            <v>#DIV/0!</v>
          </cell>
        </row>
        <row r="20">
          <cell r="B20" t="str">
            <v>Corredor del Bus del Transito Rapido construido</v>
          </cell>
          <cell r="C20">
            <v>0</v>
          </cell>
          <cell r="D20">
            <v>0</v>
          </cell>
          <cell r="E20">
            <v>0</v>
          </cell>
          <cell r="F20">
            <v>0</v>
          </cell>
          <cell r="G20">
            <v>0</v>
          </cell>
          <cell r="H20">
            <v>0</v>
          </cell>
          <cell r="I20">
            <v>0</v>
          </cell>
          <cell r="J20">
            <v>5</v>
          </cell>
          <cell r="K20" t="str">
            <v>KM</v>
          </cell>
          <cell r="L20">
            <v>302026701474.36365</v>
          </cell>
          <cell r="M20">
            <v>0</v>
          </cell>
          <cell r="N20">
            <v>0</v>
          </cell>
          <cell r="O20">
            <v>0</v>
          </cell>
          <cell r="P20">
            <v>0</v>
          </cell>
          <cell r="Q20">
            <v>0</v>
          </cell>
          <cell r="R20">
            <v>0</v>
          </cell>
          <cell r="S20">
            <v>0</v>
          </cell>
          <cell r="T20">
            <v>0</v>
          </cell>
          <cell r="U20">
            <v>1</v>
          </cell>
          <cell r="V20">
            <v>1</v>
          </cell>
          <cell r="W20">
            <v>1</v>
          </cell>
          <cell r="X20">
            <v>1</v>
          </cell>
          <cell r="Y20">
            <v>1</v>
          </cell>
        </row>
        <row r="21">
          <cell r="B21" t="str">
            <v>Actividades (Componentes)</v>
          </cell>
          <cell r="C21">
            <v>0</v>
          </cell>
          <cell r="D21">
            <v>0</v>
          </cell>
          <cell r="E21">
            <v>0</v>
          </cell>
          <cell r="F21">
            <v>0</v>
          </cell>
          <cell r="G21">
            <v>0</v>
          </cell>
          <cell r="H21">
            <v>0</v>
          </cell>
          <cell r="I21">
            <v>0</v>
          </cell>
          <cell r="J21" t="str">
            <v>Cantidad</v>
          </cell>
          <cell r="K21" t="str">
            <v>Unidad 
Medida</v>
          </cell>
          <cell r="L21" t="str">
            <v>Asignación Presupuetaria</v>
          </cell>
          <cell r="M21">
            <v>0</v>
          </cell>
          <cell r="N21" t="str">
            <v>PLANIFICACION DE LAS ACTIVIDADES</v>
          </cell>
          <cell r="O21">
            <v>0</v>
          </cell>
          <cell r="P21">
            <v>0</v>
          </cell>
          <cell r="Q21">
            <v>0</v>
          </cell>
          <cell r="R21">
            <v>0</v>
          </cell>
          <cell r="S21">
            <v>0</v>
          </cell>
          <cell r="T21">
            <v>0</v>
          </cell>
          <cell r="U21">
            <v>0</v>
          </cell>
          <cell r="V21">
            <v>0</v>
          </cell>
          <cell r="W21">
            <v>0</v>
          </cell>
          <cell r="X21">
            <v>0</v>
          </cell>
          <cell r="Y21">
            <v>0</v>
          </cell>
        </row>
        <row r="22">
          <cell r="B22" t="str">
            <v>1.1.</v>
          </cell>
          <cell r="C22">
            <v>0</v>
          </cell>
          <cell r="D22">
            <v>0</v>
          </cell>
          <cell r="E22">
            <v>0</v>
          </cell>
          <cell r="F22">
            <v>0</v>
          </cell>
          <cell r="G22">
            <v>0</v>
          </cell>
          <cell r="H22">
            <v>0</v>
          </cell>
          <cell r="I22">
            <v>0</v>
          </cell>
          <cell r="J22">
            <v>100</v>
          </cell>
          <cell r="K22" t="str">
            <v>%</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row>
        <row r="24">
          <cell r="B24" t="str">
            <v>JUSTIFICACION DE LOS CRÉDITOS PRESUPUESTARIOS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row>
        <row r="26">
          <cell r="B26">
            <v>1</v>
          </cell>
          <cell r="C26">
            <v>2</v>
          </cell>
          <cell r="D26">
            <v>3</v>
          </cell>
          <cell r="E26">
            <v>4</v>
          </cell>
          <cell r="F26">
            <v>0</v>
          </cell>
          <cell r="G26">
            <v>0</v>
          </cell>
          <cell r="H26">
            <v>5</v>
          </cell>
          <cell r="I26">
            <v>6</v>
          </cell>
          <cell r="J26">
            <v>7</v>
          </cell>
          <cell r="K26">
            <v>8</v>
          </cell>
          <cell r="L26" t="str">
            <v>9 = (6*7*8)</v>
          </cell>
          <cell r="M26">
            <v>0</v>
          </cell>
          <cell r="N26" t="str">
            <v>PLANIFICACION FINANCIERA</v>
          </cell>
          <cell r="O26">
            <v>0</v>
          </cell>
          <cell r="P26">
            <v>0</v>
          </cell>
          <cell r="Q26">
            <v>0</v>
          </cell>
          <cell r="R26">
            <v>0</v>
          </cell>
          <cell r="S26">
            <v>0</v>
          </cell>
          <cell r="T26">
            <v>0</v>
          </cell>
          <cell r="U26">
            <v>0</v>
          </cell>
          <cell r="V26">
            <v>0</v>
          </cell>
          <cell r="W26">
            <v>0</v>
          </cell>
          <cell r="X26">
            <v>0</v>
          </cell>
          <cell r="Y26">
            <v>0</v>
          </cell>
        </row>
        <row r="27">
          <cell r="A27" t="str">
            <v>1</v>
          </cell>
          <cell r="B27" t="str">
            <v>OG</v>
          </cell>
          <cell r="C27" t="str">
            <v>FF</v>
          </cell>
          <cell r="D27" t="str">
            <v>OF</v>
          </cell>
          <cell r="E27" t="str">
            <v>DPTO</v>
          </cell>
          <cell r="F27" t="str">
            <v>COD. CAT.</v>
          </cell>
          <cell r="G27" t="str">
            <v>ACTIVIDADES</v>
          </cell>
          <cell r="H27" t="str">
            <v>FUNDAMENTACION</v>
          </cell>
          <cell r="I27" t="str">
            <v>VALOR UNITARIO</v>
          </cell>
          <cell r="J27" t="str">
            <v>CANTIDAD DE FUNC., BIENES Y/O SERV.</v>
          </cell>
          <cell r="K27" t="str">
            <v>CANTIDAD  MESES</v>
          </cell>
          <cell r="L27" t="str">
            <v xml:space="preserve">MONTO EN GS. </v>
          </cell>
          <cell r="M27">
            <v>0</v>
          </cell>
          <cell r="N27" t="str">
            <v>ENE</v>
          </cell>
          <cell r="O27" t="str">
            <v>FEB</v>
          </cell>
          <cell r="P27" t="str">
            <v>MAR</v>
          </cell>
          <cell r="Q27" t="str">
            <v>ABR</v>
          </cell>
          <cell r="R27" t="str">
            <v>MAY</v>
          </cell>
          <cell r="S27" t="str">
            <v>JUN</v>
          </cell>
          <cell r="T27" t="str">
            <v>JUL</v>
          </cell>
          <cell r="U27" t="str">
            <v>AGO</v>
          </cell>
          <cell r="V27" t="str">
            <v>SET</v>
          </cell>
          <cell r="W27" t="str">
            <v>OCT</v>
          </cell>
          <cell r="X27" t="str">
            <v>NOV</v>
          </cell>
          <cell r="Y27" t="str">
            <v>DIC</v>
          </cell>
        </row>
        <row r="28">
          <cell r="B28">
            <v>123</v>
          </cell>
          <cell r="C28">
            <v>10</v>
          </cell>
          <cell r="D28">
            <v>1</v>
          </cell>
          <cell r="E28">
            <v>99</v>
          </cell>
          <cell r="F28" t="str">
            <v>REMUNERACION EXTRAORD.</v>
          </cell>
          <cell r="G28">
            <v>0</v>
          </cell>
          <cell r="H28">
            <v>0</v>
          </cell>
          <cell r="I28">
            <v>0</v>
          </cell>
          <cell r="J28">
            <v>0</v>
          </cell>
          <cell r="K28">
            <v>0</v>
          </cell>
          <cell r="L28">
            <v>338877736.36363626</v>
          </cell>
          <cell r="M28">
            <v>0</v>
          </cell>
          <cell r="N28">
            <v>26067518.181818176</v>
          </cell>
          <cell r="O28">
            <v>26067518.181818176</v>
          </cell>
          <cell r="P28">
            <v>26067518.181818176</v>
          </cell>
          <cell r="Q28">
            <v>26067518.181818176</v>
          </cell>
          <cell r="R28">
            <v>26067518.181818176</v>
          </cell>
          <cell r="S28">
            <v>26067518.181818176</v>
          </cell>
          <cell r="T28">
            <v>26067518.181818176</v>
          </cell>
          <cell r="U28">
            <v>26067518.181818176</v>
          </cell>
          <cell r="V28">
            <v>26067518.181818176</v>
          </cell>
          <cell r="W28">
            <v>26067518.181818176</v>
          </cell>
          <cell r="X28">
            <v>26067518.181818176</v>
          </cell>
          <cell r="Y28">
            <v>52135036.363636389</v>
          </cell>
        </row>
        <row r="29">
          <cell r="B29">
            <v>123</v>
          </cell>
          <cell r="C29">
            <v>10</v>
          </cell>
          <cell r="D29">
            <v>1</v>
          </cell>
          <cell r="E29">
            <v>99</v>
          </cell>
          <cell r="F29">
            <v>0</v>
          </cell>
          <cell r="G29">
            <v>0</v>
          </cell>
          <cell r="H29" t="str">
            <v>VICTOR MARCELO ZÁRATE OSORIO</v>
          </cell>
          <cell r="I29">
            <v>2018181.8181818181</v>
          </cell>
          <cell r="J29">
            <v>1</v>
          </cell>
          <cell r="K29">
            <v>13</v>
          </cell>
          <cell r="L29">
            <v>26236363.636363637</v>
          </cell>
          <cell r="M29" t="str">
            <v>1</v>
          </cell>
          <cell r="N29">
            <v>2018181.8181818181</v>
          </cell>
          <cell r="O29">
            <v>2018181.8181818181</v>
          </cell>
          <cell r="P29">
            <v>2018181.8181818181</v>
          </cell>
          <cell r="Q29">
            <v>2018181.8181818181</v>
          </cell>
          <cell r="R29">
            <v>2018181.8181818181</v>
          </cell>
          <cell r="S29">
            <v>2018181.8181818181</v>
          </cell>
          <cell r="T29">
            <v>2018181.8181818181</v>
          </cell>
          <cell r="U29">
            <v>2018181.8181818181</v>
          </cell>
          <cell r="V29">
            <v>2018181.8181818181</v>
          </cell>
          <cell r="W29">
            <v>2018181.8181818181</v>
          </cell>
          <cell r="X29">
            <v>2018181.8181818181</v>
          </cell>
          <cell r="Y29">
            <v>4036363.63636364</v>
          </cell>
        </row>
        <row r="30">
          <cell r="B30">
            <v>123</v>
          </cell>
          <cell r="C30">
            <v>10</v>
          </cell>
          <cell r="D30">
            <v>1</v>
          </cell>
          <cell r="E30">
            <v>99</v>
          </cell>
          <cell r="F30">
            <v>0</v>
          </cell>
          <cell r="G30">
            <v>0</v>
          </cell>
          <cell r="H30" t="str">
            <v>CELESTE SOLIS</v>
          </cell>
          <cell r="I30">
            <v>2018181.8181818181</v>
          </cell>
          <cell r="J30">
            <v>1</v>
          </cell>
          <cell r="K30">
            <v>13</v>
          </cell>
          <cell r="L30">
            <v>26236363.636363637</v>
          </cell>
          <cell r="M30">
            <v>0</v>
          </cell>
          <cell r="N30">
            <v>2018181.8181818181</v>
          </cell>
          <cell r="O30">
            <v>2018181.8181818181</v>
          </cell>
          <cell r="P30">
            <v>2018181.8181818181</v>
          </cell>
          <cell r="Q30">
            <v>2018181.8181818181</v>
          </cell>
          <cell r="R30">
            <v>2018181.8181818181</v>
          </cell>
          <cell r="S30">
            <v>2018181.8181818181</v>
          </cell>
          <cell r="T30">
            <v>2018181.8181818181</v>
          </cell>
          <cell r="U30">
            <v>2018181.8181818181</v>
          </cell>
          <cell r="V30">
            <v>2018181.8181818181</v>
          </cell>
          <cell r="W30">
            <v>2018181.8181818181</v>
          </cell>
          <cell r="X30">
            <v>2018181.8181818181</v>
          </cell>
          <cell r="Y30">
            <v>4036363.63636364</v>
          </cell>
        </row>
        <row r="31">
          <cell r="B31">
            <v>123</v>
          </cell>
          <cell r="C31">
            <v>10</v>
          </cell>
          <cell r="D31">
            <v>1</v>
          </cell>
          <cell r="E31">
            <v>99</v>
          </cell>
          <cell r="F31">
            <v>0</v>
          </cell>
          <cell r="G31">
            <v>0</v>
          </cell>
          <cell r="H31" t="str">
            <v>CYNTHIA YANES</v>
          </cell>
          <cell r="I31">
            <v>2018181.8181818181</v>
          </cell>
          <cell r="J31">
            <v>1</v>
          </cell>
          <cell r="K31">
            <v>13</v>
          </cell>
          <cell r="L31">
            <v>26236363.636363637</v>
          </cell>
          <cell r="M31">
            <v>0</v>
          </cell>
          <cell r="N31">
            <v>2018181.8181818181</v>
          </cell>
          <cell r="O31">
            <v>2018181.8181818181</v>
          </cell>
          <cell r="P31">
            <v>2018181.8181818181</v>
          </cell>
          <cell r="Q31">
            <v>2018181.8181818181</v>
          </cell>
          <cell r="R31">
            <v>2018181.8181818181</v>
          </cell>
          <cell r="S31">
            <v>2018181.8181818181</v>
          </cell>
          <cell r="T31">
            <v>2018181.8181818181</v>
          </cell>
          <cell r="U31">
            <v>2018181.8181818181</v>
          </cell>
          <cell r="V31">
            <v>2018181.8181818181</v>
          </cell>
          <cell r="W31">
            <v>2018181.8181818181</v>
          </cell>
          <cell r="X31">
            <v>2018181.8181818181</v>
          </cell>
          <cell r="Y31">
            <v>4036363.63636364</v>
          </cell>
        </row>
        <row r="32">
          <cell r="B32">
            <v>123</v>
          </cell>
          <cell r="C32">
            <v>10</v>
          </cell>
          <cell r="D32">
            <v>1</v>
          </cell>
          <cell r="E32">
            <v>99</v>
          </cell>
          <cell r="F32">
            <v>0</v>
          </cell>
          <cell r="G32">
            <v>0</v>
          </cell>
          <cell r="H32" t="str">
            <v>JOAQUÍN COLLANTE</v>
          </cell>
          <cell r="I32">
            <v>2018181.8181818181</v>
          </cell>
          <cell r="J32">
            <v>1</v>
          </cell>
          <cell r="K32">
            <v>13</v>
          </cell>
          <cell r="L32">
            <v>26236363.636363637</v>
          </cell>
          <cell r="M32">
            <v>0</v>
          </cell>
          <cell r="N32">
            <v>2018181.8181818181</v>
          </cell>
          <cell r="O32">
            <v>2018181.8181818181</v>
          </cell>
          <cell r="P32">
            <v>2018181.8181818181</v>
          </cell>
          <cell r="Q32">
            <v>2018181.8181818181</v>
          </cell>
          <cell r="R32">
            <v>2018181.8181818181</v>
          </cell>
          <cell r="S32">
            <v>2018181.8181818181</v>
          </cell>
          <cell r="T32">
            <v>2018181.8181818181</v>
          </cell>
          <cell r="U32">
            <v>2018181.8181818181</v>
          </cell>
          <cell r="V32">
            <v>2018181.8181818181</v>
          </cell>
          <cell r="W32">
            <v>2018181.8181818181</v>
          </cell>
          <cell r="X32">
            <v>2018181.8181818181</v>
          </cell>
          <cell r="Y32">
            <v>4036363.63636364</v>
          </cell>
        </row>
        <row r="33">
          <cell r="B33">
            <v>123</v>
          </cell>
          <cell r="C33">
            <v>10</v>
          </cell>
          <cell r="D33">
            <v>1</v>
          </cell>
          <cell r="E33">
            <v>99</v>
          </cell>
          <cell r="F33">
            <v>0</v>
          </cell>
          <cell r="G33">
            <v>0</v>
          </cell>
          <cell r="H33" t="str">
            <v>ELSA FERNÁNDEZ</v>
          </cell>
          <cell r="I33">
            <v>2372727.2727272729</v>
          </cell>
          <cell r="J33">
            <v>1</v>
          </cell>
          <cell r="K33">
            <v>13</v>
          </cell>
          <cell r="L33">
            <v>30845454.545454547</v>
          </cell>
          <cell r="M33">
            <v>0</v>
          </cell>
          <cell r="N33">
            <v>2372727.2727272729</v>
          </cell>
          <cell r="O33">
            <v>2372727.2727272729</v>
          </cell>
          <cell r="P33">
            <v>2372727.2727272729</v>
          </cell>
          <cell r="Q33">
            <v>2372727.2727272729</v>
          </cell>
          <cell r="R33">
            <v>2372727.2727272729</v>
          </cell>
          <cell r="S33">
            <v>2372727.2727272729</v>
          </cell>
          <cell r="T33">
            <v>2372727.2727272729</v>
          </cell>
          <cell r="U33">
            <v>2372727.2727272729</v>
          </cell>
          <cell r="V33">
            <v>2372727.2727272729</v>
          </cell>
          <cell r="W33">
            <v>2372727.2727272729</v>
          </cell>
          <cell r="X33">
            <v>2372727.2727272729</v>
          </cell>
          <cell r="Y33">
            <v>4745454.5454545403</v>
          </cell>
        </row>
        <row r="34">
          <cell r="B34">
            <v>123</v>
          </cell>
          <cell r="C34">
            <v>10</v>
          </cell>
          <cell r="D34">
            <v>1</v>
          </cell>
          <cell r="E34">
            <v>99</v>
          </cell>
          <cell r="F34">
            <v>0</v>
          </cell>
          <cell r="G34">
            <v>0</v>
          </cell>
          <cell r="H34" t="str">
            <v>PABLINA CONCEPCIÓN PENAYO</v>
          </cell>
          <cell r="I34">
            <v>1118181.8181818181</v>
          </cell>
          <cell r="J34">
            <v>1</v>
          </cell>
          <cell r="K34">
            <v>13</v>
          </cell>
          <cell r="L34">
            <v>14536363.636363635</v>
          </cell>
          <cell r="M34">
            <v>0</v>
          </cell>
          <cell r="N34">
            <v>1118181.8181818181</v>
          </cell>
          <cell r="O34">
            <v>1118181.8181818181</v>
          </cell>
          <cell r="P34">
            <v>1118181.8181818181</v>
          </cell>
          <cell r="Q34">
            <v>1118181.8181818181</v>
          </cell>
          <cell r="R34">
            <v>1118181.8181818181</v>
          </cell>
          <cell r="S34">
            <v>1118181.8181818181</v>
          </cell>
          <cell r="T34">
            <v>1118181.8181818181</v>
          </cell>
          <cell r="U34">
            <v>1118181.8181818181</v>
          </cell>
          <cell r="V34">
            <v>1118181.8181818181</v>
          </cell>
          <cell r="W34">
            <v>1118181.8181818181</v>
          </cell>
          <cell r="X34">
            <v>1118181.8181818181</v>
          </cell>
          <cell r="Y34">
            <v>2236363.63636364</v>
          </cell>
        </row>
        <row r="35">
          <cell r="B35">
            <v>123</v>
          </cell>
          <cell r="C35">
            <v>10</v>
          </cell>
          <cell r="D35">
            <v>1</v>
          </cell>
          <cell r="E35">
            <v>99</v>
          </cell>
          <cell r="F35">
            <v>0</v>
          </cell>
          <cell r="G35">
            <v>0</v>
          </cell>
          <cell r="H35" t="str">
            <v>ROSA PENAYO</v>
          </cell>
          <cell r="I35">
            <v>507409.09090909094</v>
          </cell>
          <cell r="J35">
            <v>1</v>
          </cell>
          <cell r="K35">
            <v>13</v>
          </cell>
          <cell r="L35">
            <v>6596318.1818181826</v>
          </cell>
          <cell r="M35">
            <v>0</v>
          </cell>
          <cell r="N35">
            <v>507409.09090909094</v>
          </cell>
          <cell r="O35">
            <v>507409.09090909094</v>
          </cell>
          <cell r="P35">
            <v>507409.09090909094</v>
          </cell>
          <cell r="Q35">
            <v>507409.09090909094</v>
          </cell>
          <cell r="R35">
            <v>507409.09090909094</v>
          </cell>
          <cell r="S35">
            <v>507409.09090909094</v>
          </cell>
          <cell r="T35">
            <v>507409.09090909094</v>
          </cell>
          <cell r="U35">
            <v>507409.09090909094</v>
          </cell>
          <cell r="V35">
            <v>507409.09090909094</v>
          </cell>
          <cell r="W35">
            <v>507409.09090909094</v>
          </cell>
          <cell r="X35">
            <v>507409.09090909094</v>
          </cell>
          <cell r="Y35">
            <v>1014818.181818182</v>
          </cell>
        </row>
        <row r="36">
          <cell r="B36">
            <v>123</v>
          </cell>
          <cell r="C36">
            <v>10</v>
          </cell>
          <cell r="D36">
            <v>1</v>
          </cell>
          <cell r="E36">
            <v>99</v>
          </cell>
          <cell r="F36">
            <v>0</v>
          </cell>
          <cell r="G36">
            <v>0</v>
          </cell>
          <cell r="H36" t="str">
            <v>OILDA ZÁRATE</v>
          </cell>
          <cell r="I36">
            <v>609981.81818181823</v>
          </cell>
          <cell r="J36">
            <v>1</v>
          </cell>
          <cell r="K36">
            <v>13</v>
          </cell>
          <cell r="L36">
            <v>7929763.6363636367</v>
          </cell>
          <cell r="M36">
            <v>0</v>
          </cell>
          <cell r="N36">
            <v>609981.81818181823</v>
          </cell>
          <cell r="O36">
            <v>609981.81818181823</v>
          </cell>
          <cell r="P36">
            <v>609981.81818181823</v>
          </cell>
          <cell r="Q36">
            <v>609981.81818181823</v>
          </cell>
          <cell r="R36">
            <v>609981.81818181823</v>
          </cell>
          <cell r="S36">
            <v>609981.81818181823</v>
          </cell>
          <cell r="T36">
            <v>609981.81818181823</v>
          </cell>
          <cell r="U36">
            <v>609981.81818181823</v>
          </cell>
          <cell r="V36">
            <v>609981.81818181823</v>
          </cell>
          <cell r="W36">
            <v>609981.81818181823</v>
          </cell>
          <cell r="X36">
            <v>609981.81818181823</v>
          </cell>
          <cell r="Y36">
            <v>1219963.636363636</v>
          </cell>
        </row>
        <row r="37">
          <cell r="B37">
            <v>123</v>
          </cell>
          <cell r="C37">
            <v>10</v>
          </cell>
          <cell r="D37">
            <v>1</v>
          </cell>
          <cell r="E37">
            <v>99</v>
          </cell>
          <cell r="F37">
            <v>0</v>
          </cell>
          <cell r="G37">
            <v>0</v>
          </cell>
          <cell r="H37" t="str">
            <v>NANCY MEDINA</v>
          </cell>
          <cell r="I37">
            <v>1220536.3636363635</v>
          </cell>
          <cell r="J37">
            <v>1</v>
          </cell>
          <cell r="K37">
            <v>13</v>
          </cell>
          <cell r="L37">
            <v>15866972.727272727</v>
          </cell>
          <cell r="M37">
            <v>0</v>
          </cell>
          <cell r="N37">
            <v>1220536.3636363635</v>
          </cell>
          <cell r="O37">
            <v>1220536.3636363635</v>
          </cell>
          <cell r="P37">
            <v>1220536.3636363635</v>
          </cell>
          <cell r="Q37">
            <v>1220536.3636363635</v>
          </cell>
          <cell r="R37">
            <v>1220536.3636363635</v>
          </cell>
          <cell r="S37">
            <v>1220536.3636363635</v>
          </cell>
          <cell r="T37">
            <v>1220536.3636363635</v>
          </cell>
          <cell r="U37">
            <v>1220536.3636363635</v>
          </cell>
          <cell r="V37">
            <v>1220536.3636363635</v>
          </cell>
          <cell r="W37">
            <v>1220536.3636363635</v>
          </cell>
          <cell r="X37">
            <v>1220536.3636363635</v>
          </cell>
          <cell r="Y37">
            <v>2441072.7272727201</v>
          </cell>
        </row>
        <row r="38">
          <cell r="B38">
            <v>123</v>
          </cell>
          <cell r="C38">
            <v>10</v>
          </cell>
          <cell r="D38">
            <v>1</v>
          </cell>
          <cell r="E38">
            <v>99</v>
          </cell>
          <cell r="F38">
            <v>0</v>
          </cell>
          <cell r="G38">
            <v>0</v>
          </cell>
          <cell r="H38" t="str">
            <v>MARCOS HARIKA</v>
          </cell>
          <cell r="I38">
            <v>1220536.3636363635</v>
          </cell>
          <cell r="J38">
            <v>1</v>
          </cell>
          <cell r="K38">
            <v>13</v>
          </cell>
          <cell r="L38">
            <v>15866972.727272727</v>
          </cell>
          <cell r="M38">
            <v>0</v>
          </cell>
          <cell r="N38">
            <v>1220536.3636363635</v>
          </cell>
          <cell r="O38">
            <v>1220536.3636363635</v>
          </cell>
          <cell r="P38">
            <v>1220536.3636363635</v>
          </cell>
          <cell r="Q38">
            <v>1220536.3636363635</v>
          </cell>
          <cell r="R38">
            <v>1220536.3636363635</v>
          </cell>
          <cell r="S38">
            <v>1220536.3636363635</v>
          </cell>
          <cell r="T38">
            <v>1220536.3636363635</v>
          </cell>
          <cell r="U38">
            <v>1220536.3636363635</v>
          </cell>
          <cell r="V38">
            <v>1220536.3636363635</v>
          </cell>
          <cell r="W38">
            <v>1220536.3636363635</v>
          </cell>
          <cell r="X38">
            <v>1220536.3636363635</v>
          </cell>
          <cell r="Y38">
            <v>2441072.7272727201</v>
          </cell>
        </row>
        <row r="39">
          <cell r="B39">
            <v>123</v>
          </cell>
          <cell r="C39">
            <v>10</v>
          </cell>
          <cell r="D39">
            <v>1</v>
          </cell>
          <cell r="E39">
            <v>99</v>
          </cell>
          <cell r="F39">
            <v>0</v>
          </cell>
          <cell r="G39">
            <v>0</v>
          </cell>
          <cell r="H39" t="str">
            <v>GABRIEL ANTONIO AMARILLA TROCHE</v>
          </cell>
          <cell r="I39">
            <v>2018181.8181818181</v>
          </cell>
          <cell r="J39">
            <v>1</v>
          </cell>
          <cell r="K39">
            <v>13</v>
          </cell>
          <cell r="L39">
            <v>26236363.636363637</v>
          </cell>
          <cell r="M39">
            <v>0</v>
          </cell>
          <cell r="N39">
            <v>2018181.8181818181</v>
          </cell>
          <cell r="O39">
            <v>2018181.8181818181</v>
          </cell>
          <cell r="P39">
            <v>2018181.8181818181</v>
          </cell>
          <cell r="Q39">
            <v>2018181.8181818181</v>
          </cell>
          <cell r="R39">
            <v>2018181.8181818181</v>
          </cell>
          <cell r="S39">
            <v>2018181.8181818181</v>
          </cell>
          <cell r="T39">
            <v>2018181.8181818181</v>
          </cell>
          <cell r="U39">
            <v>2018181.8181818181</v>
          </cell>
          <cell r="V39">
            <v>2018181.8181818181</v>
          </cell>
          <cell r="W39">
            <v>2018181.8181818181</v>
          </cell>
          <cell r="X39">
            <v>2018181.8181818181</v>
          </cell>
          <cell r="Y39">
            <v>4036363.63636364</v>
          </cell>
        </row>
        <row r="40">
          <cell r="B40">
            <v>123</v>
          </cell>
          <cell r="C40">
            <v>10</v>
          </cell>
          <cell r="D40">
            <v>1</v>
          </cell>
          <cell r="E40">
            <v>99</v>
          </cell>
          <cell r="F40">
            <v>0</v>
          </cell>
          <cell r="G40">
            <v>0</v>
          </cell>
          <cell r="H40" t="str">
            <v>MAGALÍ VILLAMIL</v>
          </cell>
          <cell r="I40">
            <v>688527.27272727271</v>
          </cell>
          <cell r="J40">
            <v>1</v>
          </cell>
          <cell r="K40">
            <v>13</v>
          </cell>
          <cell r="L40">
            <v>8950854.5454545449</v>
          </cell>
          <cell r="M40">
            <v>0</v>
          </cell>
          <cell r="N40">
            <v>688527.27272727271</v>
          </cell>
          <cell r="O40">
            <v>688527.27272727271</v>
          </cell>
          <cell r="P40">
            <v>688527.27272727271</v>
          </cell>
          <cell r="Q40">
            <v>688527.27272727271</v>
          </cell>
          <cell r="R40">
            <v>688527.27272727271</v>
          </cell>
          <cell r="S40">
            <v>688527.27272727271</v>
          </cell>
          <cell r="T40">
            <v>688527.27272727271</v>
          </cell>
          <cell r="U40">
            <v>688527.27272727271</v>
          </cell>
          <cell r="V40">
            <v>688527.27272727271</v>
          </cell>
          <cell r="W40">
            <v>688527.27272727271</v>
          </cell>
          <cell r="X40">
            <v>688527.27272727271</v>
          </cell>
          <cell r="Y40">
            <v>1377054.5454545461</v>
          </cell>
        </row>
        <row r="41">
          <cell r="B41">
            <v>123</v>
          </cell>
          <cell r="C41">
            <v>10</v>
          </cell>
          <cell r="D41">
            <v>1</v>
          </cell>
          <cell r="E41">
            <v>99</v>
          </cell>
          <cell r="F41">
            <v>0</v>
          </cell>
          <cell r="G41">
            <v>0</v>
          </cell>
          <cell r="H41" t="str">
            <v>MARÍA GLORIA GONZÁLEZ</v>
          </cell>
          <cell r="I41">
            <v>2018181.8181818181</v>
          </cell>
          <cell r="J41">
            <v>1</v>
          </cell>
          <cell r="K41">
            <v>13</v>
          </cell>
          <cell r="L41">
            <v>26236363.636363637</v>
          </cell>
          <cell r="M41">
            <v>0</v>
          </cell>
          <cell r="N41">
            <v>2018181.8181818181</v>
          </cell>
          <cell r="O41">
            <v>2018181.8181818181</v>
          </cell>
          <cell r="P41">
            <v>2018181.8181818181</v>
          </cell>
          <cell r="Q41">
            <v>2018181.8181818181</v>
          </cell>
          <cell r="R41">
            <v>2018181.8181818181</v>
          </cell>
          <cell r="S41">
            <v>2018181.8181818181</v>
          </cell>
          <cell r="T41">
            <v>2018181.8181818181</v>
          </cell>
          <cell r="U41">
            <v>2018181.8181818181</v>
          </cell>
          <cell r="V41">
            <v>2018181.8181818181</v>
          </cell>
          <cell r="W41">
            <v>2018181.8181818181</v>
          </cell>
          <cell r="X41">
            <v>2018181.8181818181</v>
          </cell>
          <cell r="Y41">
            <v>4036363.63636364</v>
          </cell>
        </row>
        <row r="42">
          <cell r="B42">
            <v>123</v>
          </cell>
          <cell r="C42">
            <v>10</v>
          </cell>
          <cell r="D42">
            <v>1</v>
          </cell>
          <cell r="E42">
            <v>99</v>
          </cell>
          <cell r="F42">
            <v>0</v>
          </cell>
          <cell r="G42">
            <v>0</v>
          </cell>
          <cell r="H42" t="str">
            <v>GILDA OTAÑO</v>
          </cell>
          <cell r="I42">
            <v>2184163.6363636362</v>
          </cell>
          <cell r="J42">
            <v>1</v>
          </cell>
          <cell r="K42">
            <v>13</v>
          </cell>
          <cell r="L42">
            <v>28394127.27272727</v>
          </cell>
          <cell r="M42">
            <v>0</v>
          </cell>
          <cell r="N42">
            <v>2184163.6363636362</v>
          </cell>
          <cell r="O42">
            <v>2184163.6363636362</v>
          </cell>
          <cell r="P42">
            <v>2184163.6363636362</v>
          </cell>
          <cell r="Q42">
            <v>2184163.6363636362</v>
          </cell>
          <cell r="R42">
            <v>2184163.6363636362</v>
          </cell>
          <cell r="S42">
            <v>2184163.6363636362</v>
          </cell>
          <cell r="T42">
            <v>2184163.6363636362</v>
          </cell>
          <cell r="U42">
            <v>2184163.6363636362</v>
          </cell>
          <cell r="V42">
            <v>2184163.6363636362</v>
          </cell>
          <cell r="W42">
            <v>2184163.6363636362</v>
          </cell>
          <cell r="X42">
            <v>2184163.6363636362</v>
          </cell>
          <cell r="Y42">
            <v>4368327.2727272799</v>
          </cell>
        </row>
        <row r="43">
          <cell r="B43">
            <v>123</v>
          </cell>
          <cell r="C43">
            <v>10</v>
          </cell>
          <cell r="D43">
            <v>1</v>
          </cell>
          <cell r="E43">
            <v>99</v>
          </cell>
          <cell r="F43">
            <v>0</v>
          </cell>
          <cell r="G43">
            <v>0</v>
          </cell>
          <cell r="H43" t="str">
            <v>BLANCA CANTERO</v>
          </cell>
          <cell r="I43">
            <v>2018181.8181818181</v>
          </cell>
          <cell r="J43">
            <v>1</v>
          </cell>
          <cell r="K43">
            <v>13</v>
          </cell>
          <cell r="L43">
            <v>26236363.636363637</v>
          </cell>
          <cell r="M43">
            <v>0</v>
          </cell>
          <cell r="N43">
            <v>2018181.8181818181</v>
          </cell>
          <cell r="O43">
            <v>2018181.8181818181</v>
          </cell>
          <cell r="P43">
            <v>2018181.8181818181</v>
          </cell>
          <cell r="Q43">
            <v>2018181.8181818181</v>
          </cell>
          <cell r="R43">
            <v>2018181.8181818181</v>
          </cell>
          <cell r="S43">
            <v>2018181.8181818181</v>
          </cell>
          <cell r="T43">
            <v>2018181.8181818181</v>
          </cell>
          <cell r="U43">
            <v>2018181.8181818181</v>
          </cell>
          <cell r="V43">
            <v>2018181.8181818181</v>
          </cell>
          <cell r="W43">
            <v>2018181.8181818181</v>
          </cell>
          <cell r="X43">
            <v>2018181.8181818181</v>
          </cell>
          <cell r="Y43">
            <v>4036363.63636364</v>
          </cell>
        </row>
        <row r="44">
          <cell r="B44">
            <v>123</v>
          </cell>
          <cell r="C44">
            <v>10</v>
          </cell>
          <cell r="D44">
            <v>1</v>
          </cell>
          <cell r="E44">
            <v>99</v>
          </cell>
          <cell r="F44">
            <v>0</v>
          </cell>
          <cell r="G44">
            <v>0</v>
          </cell>
          <cell r="H44" t="str">
            <v>EUGENIO CÁCERES</v>
          </cell>
          <cell r="I44">
            <v>2018181.8181818181</v>
          </cell>
          <cell r="J44">
            <v>1</v>
          </cell>
          <cell r="K44">
            <v>13</v>
          </cell>
          <cell r="L44">
            <v>26236363.636363637</v>
          </cell>
          <cell r="M44">
            <v>0</v>
          </cell>
          <cell r="N44">
            <v>2018181.8181818181</v>
          </cell>
          <cell r="O44">
            <v>2018181.8181818181</v>
          </cell>
          <cell r="P44">
            <v>2018181.8181818181</v>
          </cell>
          <cell r="Q44">
            <v>2018181.8181818181</v>
          </cell>
          <cell r="R44">
            <v>2018181.8181818181</v>
          </cell>
          <cell r="S44">
            <v>2018181.8181818181</v>
          </cell>
          <cell r="T44">
            <v>2018181.8181818181</v>
          </cell>
          <cell r="U44">
            <v>2018181.8181818181</v>
          </cell>
          <cell r="V44">
            <v>2018181.8181818181</v>
          </cell>
          <cell r="W44">
            <v>2018181.8181818181</v>
          </cell>
          <cell r="X44">
            <v>2018181.8181818181</v>
          </cell>
          <cell r="Y44">
            <v>4036363.63636364</v>
          </cell>
        </row>
        <row r="45">
          <cell r="B45">
            <v>125</v>
          </cell>
          <cell r="C45">
            <v>10</v>
          </cell>
          <cell r="D45">
            <v>1</v>
          </cell>
          <cell r="E45">
            <v>99</v>
          </cell>
          <cell r="F45" t="str">
            <v>REMUNERACION ADICIONAL</v>
          </cell>
          <cell r="G45">
            <v>0</v>
          </cell>
          <cell r="H45">
            <v>0</v>
          </cell>
          <cell r="I45">
            <v>0</v>
          </cell>
          <cell r="J45">
            <v>0</v>
          </cell>
          <cell r="K45">
            <v>0</v>
          </cell>
          <cell r="L45">
            <v>152739000</v>
          </cell>
          <cell r="M45">
            <v>0</v>
          </cell>
          <cell r="N45">
            <v>12728250</v>
          </cell>
          <cell r="O45">
            <v>12728250</v>
          </cell>
          <cell r="P45">
            <v>12728250</v>
          </cell>
          <cell r="Q45">
            <v>12728250</v>
          </cell>
          <cell r="R45">
            <v>12728250</v>
          </cell>
          <cell r="S45">
            <v>12728250</v>
          </cell>
          <cell r="T45">
            <v>12728250</v>
          </cell>
          <cell r="U45">
            <v>12728250</v>
          </cell>
          <cell r="V45">
            <v>12728250</v>
          </cell>
          <cell r="W45">
            <v>12728250</v>
          </cell>
          <cell r="X45">
            <v>12728250</v>
          </cell>
          <cell r="Y45">
            <v>12728250</v>
          </cell>
        </row>
        <row r="46">
          <cell r="B46">
            <v>125</v>
          </cell>
          <cell r="C46">
            <v>10</v>
          </cell>
          <cell r="D46">
            <v>1</v>
          </cell>
          <cell r="E46">
            <v>99</v>
          </cell>
          <cell r="F46">
            <v>0</v>
          </cell>
          <cell r="G46">
            <v>0</v>
          </cell>
          <cell r="H46" t="str">
            <v>VICTOR MARCELO ZÁRATE OSORIO</v>
          </cell>
          <cell r="I46">
            <v>1008900</v>
          </cell>
          <cell r="J46">
            <v>1</v>
          </cell>
          <cell r="K46">
            <v>12</v>
          </cell>
          <cell r="L46">
            <v>12106800</v>
          </cell>
          <cell r="M46">
            <v>0</v>
          </cell>
          <cell r="N46">
            <v>1008900</v>
          </cell>
          <cell r="O46">
            <v>1008900</v>
          </cell>
          <cell r="P46">
            <v>1008900</v>
          </cell>
          <cell r="Q46">
            <v>1008900</v>
          </cell>
          <cell r="R46">
            <v>1008900</v>
          </cell>
          <cell r="S46">
            <v>1008900</v>
          </cell>
          <cell r="T46">
            <v>1008900</v>
          </cell>
          <cell r="U46">
            <v>1008900</v>
          </cell>
          <cell r="V46">
            <v>1008900</v>
          </cell>
          <cell r="W46">
            <v>1008900</v>
          </cell>
          <cell r="X46">
            <v>1008900</v>
          </cell>
          <cell r="Y46">
            <v>1008900</v>
          </cell>
        </row>
        <row r="47">
          <cell r="B47">
            <v>125</v>
          </cell>
          <cell r="C47">
            <v>10</v>
          </cell>
          <cell r="D47">
            <v>1</v>
          </cell>
          <cell r="E47">
            <v>99</v>
          </cell>
          <cell r="F47">
            <v>0</v>
          </cell>
          <cell r="G47">
            <v>0</v>
          </cell>
          <cell r="H47" t="str">
            <v>CELESTE SOLIS</v>
          </cell>
          <cell r="I47">
            <v>1008900</v>
          </cell>
          <cell r="J47">
            <v>1</v>
          </cell>
          <cell r="K47">
            <v>12</v>
          </cell>
          <cell r="L47">
            <v>12106800</v>
          </cell>
          <cell r="M47">
            <v>0</v>
          </cell>
          <cell r="N47">
            <v>1008900</v>
          </cell>
          <cell r="O47">
            <v>1008900</v>
          </cell>
          <cell r="P47">
            <v>1008900</v>
          </cell>
          <cell r="Q47">
            <v>1008900</v>
          </cell>
          <cell r="R47">
            <v>1008900</v>
          </cell>
          <cell r="S47">
            <v>1008900</v>
          </cell>
          <cell r="T47">
            <v>1008900</v>
          </cell>
          <cell r="U47">
            <v>1008900</v>
          </cell>
          <cell r="V47">
            <v>1008900</v>
          </cell>
          <cell r="W47">
            <v>1008900</v>
          </cell>
          <cell r="X47">
            <v>1008900</v>
          </cell>
          <cell r="Y47">
            <v>1008900</v>
          </cell>
        </row>
        <row r="48">
          <cell r="B48">
            <v>125</v>
          </cell>
          <cell r="C48">
            <v>10</v>
          </cell>
          <cell r="D48">
            <v>1</v>
          </cell>
          <cell r="E48">
            <v>99</v>
          </cell>
          <cell r="F48">
            <v>0</v>
          </cell>
          <cell r="G48">
            <v>0</v>
          </cell>
          <cell r="H48" t="str">
            <v>CYNTHIA YANES</v>
          </cell>
          <cell r="I48">
            <v>1008900</v>
          </cell>
          <cell r="J48">
            <v>1</v>
          </cell>
          <cell r="K48">
            <v>12</v>
          </cell>
          <cell r="L48">
            <v>12106800</v>
          </cell>
          <cell r="M48">
            <v>0</v>
          </cell>
          <cell r="N48">
            <v>1008900</v>
          </cell>
          <cell r="O48">
            <v>1008900</v>
          </cell>
          <cell r="P48">
            <v>1008900</v>
          </cell>
          <cell r="Q48">
            <v>1008900</v>
          </cell>
          <cell r="R48">
            <v>1008900</v>
          </cell>
          <cell r="S48">
            <v>1008900</v>
          </cell>
          <cell r="T48">
            <v>1008900</v>
          </cell>
          <cell r="U48">
            <v>1008900</v>
          </cell>
          <cell r="V48">
            <v>1008900</v>
          </cell>
          <cell r="W48">
            <v>1008900</v>
          </cell>
          <cell r="X48">
            <v>1008900</v>
          </cell>
          <cell r="Y48">
            <v>1008900</v>
          </cell>
        </row>
        <row r="49">
          <cell r="B49">
            <v>125</v>
          </cell>
          <cell r="C49">
            <v>10</v>
          </cell>
          <cell r="D49">
            <v>1</v>
          </cell>
          <cell r="E49">
            <v>99</v>
          </cell>
          <cell r="F49">
            <v>0</v>
          </cell>
          <cell r="G49">
            <v>0</v>
          </cell>
          <cell r="H49" t="str">
            <v>JOAQUÍN COLLANTE</v>
          </cell>
          <cell r="I49">
            <v>1008900</v>
          </cell>
          <cell r="J49">
            <v>1</v>
          </cell>
          <cell r="K49">
            <v>12</v>
          </cell>
          <cell r="L49">
            <v>12106800</v>
          </cell>
          <cell r="M49">
            <v>0</v>
          </cell>
          <cell r="N49">
            <v>1008900</v>
          </cell>
          <cell r="O49">
            <v>1008900</v>
          </cell>
          <cell r="P49">
            <v>1008900</v>
          </cell>
          <cell r="Q49">
            <v>1008900</v>
          </cell>
          <cell r="R49">
            <v>1008900</v>
          </cell>
          <cell r="S49">
            <v>1008900</v>
          </cell>
          <cell r="T49">
            <v>1008900</v>
          </cell>
          <cell r="U49">
            <v>1008900</v>
          </cell>
          <cell r="V49">
            <v>1008900</v>
          </cell>
          <cell r="W49">
            <v>1008900</v>
          </cell>
          <cell r="X49">
            <v>1008900</v>
          </cell>
          <cell r="Y49">
            <v>1008900</v>
          </cell>
        </row>
        <row r="50">
          <cell r="B50">
            <v>125</v>
          </cell>
          <cell r="C50">
            <v>10</v>
          </cell>
          <cell r="D50">
            <v>1</v>
          </cell>
          <cell r="E50">
            <v>99</v>
          </cell>
          <cell r="F50">
            <v>0</v>
          </cell>
          <cell r="G50">
            <v>0</v>
          </cell>
          <cell r="H50" t="str">
            <v>ELSA FERNÁNDEZ</v>
          </cell>
          <cell r="I50">
            <v>1200000</v>
          </cell>
          <cell r="J50">
            <v>1</v>
          </cell>
          <cell r="K50">
            <v>12</v>
          </cell>
          <cell r="L50">
            <v>14400000</v>
          </cell>
          <cell r="M50">
            <v>0</v>
          </cell>
          <cell r="N50">
            <v>1200000</v>
          </cell>
          <cell r="O50">
            <v>1200000</v>
          </cell>
          <cell r="P50">
            <v>1200000</v>
          </cell>
          <cell r="Q50">
            <v>1200000</v>
          </cell>
          <cell r="R50">
            <v>1200000</v>
          </cell>
          <cell r="S50">
            <v>1200000</v>
          </cell>
          <cell r="T50">
            <v>1200000</v>
          </cell>
          <cell r="U50">
            <v>1200000</v>
          </cell>
          <cell r="V50">
            <v>1200000</v>
          </cell>
          <cell r="W50">
            <v>1200000</v>
          </cell>
          <cell r="X50">
            <v>1200000</v>
          </cell>
          <cell r="Y50">
            <v>1200000</v>
          </cell>
        </row>
        <row r="51">
          <cell r="B51">
            <v>125</v>
          </cell>
          <cell r="C51">
            <v>10</v>
          </cell>
          <cell r="D51">
            <v>1</v>
          </cell>
          <cell r="E51">
            <v>99</v>
          </cell>
          <cell r="F51">
            <v>0</v>
          </cell>
          <cell r="G51">
            <v>0</v>
          </cell>
          <cell r="H51" t="str">
            <v>PABLINA CONCEPCIÓN PENAYO</v>
          </cell>
          <cell r="I51">
            <v>556000</v>
          </cell>
          <cell r="J51">
            <v>1</v>
          </cell>
          <cell r="K51">
            <v>12</v>
          </cell>
          <cell r="L51">
            <v>6672000</v>
          </cell>
          <cell r="M51">
            <v>0</v>
          </cell>
          <cell r="N51">
            <v>556000</v>
          </cell>
          <cell r="O51">
            <v>556000</v>
          </cell>
          <cell r="P51">
            <v>556000</v>
          </cell>
          <cell r="Q51">
            <v>556000</v>
          </cell>
          <cell r="R51">
            <v>556000</v>
          </cell>
          <cell r="S51">
            <v>556000</v>
          </cell>
          <cell r="T51">
            <v>556000</v>
          </cell>
          <cell r="U51">
            <v>556000</v>
          </cell>
          <cell r="V51">
            <v>556000</v>
          </cell>
          <cell r="W51">
            <v>556000</v>
          </cell>
          <cell r="X51">
            <v>556000</v>
          </cell>
          <cell r="Y51">
            <v>556000</v>
          </cell>
        </row>
        <row r="52">
          <cell r="B52">
            <v>125</v>
          </cell>
          <cell r="C52">
            <v>10</v>
          </cell>
          <cell r="D52">
            <v>1</v>
          </cell>
          <cell r="E52">
            <v>99</v>
          </cell>
          <cell r="F52">
            <v>0</v>
          </cell>
          <cell r="G52">
            <v>0</v>
          </cell>
          <cell r="H52" t="str">
            <v>ROSA PENAYO</v>
          </cell>
          <cell r="I52">
            <v>250000</v>
          </cell>
          <cell r="J52">
            <v>1</v>
          </cell>
          <cell r="K52">
            <v>12</v>
          </cell>
          <cell r="L52">
            <v>3000000</v>
          </cell>
          <cell r="M52">
            <v>0</v>
          </cell>
          <cell r="N52">
            <v>250000</v>
          </cell>
          <cell r="O52">
            <v>250000</v>
          </cell>
          <cell r="P52">
            <v>250000</v>
          </cell>
          <cell r="Q52">
            <v>250000</v>
          </cell>
          <cell r="R52">
            <v>250000</v>
          </cell>
          <cell r="S52">
            <v>250000</v>
          </cell>
          <cell r="T52">
            <v>250000</v>
          </cell>
          <cell r="U52">
            <v>250000</v>
          </cell>
          <cell r="V52">
            <v>250000</v>
          </cell>
          <cell r="W52">
            <v>250000</v>
          </cell>
          <cell r="X52">
            <v>250000</v>
          </cell>
          <cell r="Y52">
            <v>250000</v>
          </cell>
        </row>
        <row r="53">
          <cell r="B53">
            <v>125</v>
          </cell>
          <cell r="C53">
            <v>10</v>
          </cell>
          <cell r="D53">
            <v>1</v>
          </cell>
          <cell r="E53">
            <v>99</v>
          </cell>
          <cell r="F53">
            <v>0</v>
          </cell>
          <cell r="G53">
            <v>0</v>
          </cell>
          <cell r="H53" t="str">
            <v>OILDA ZÁRATE</v>
          </cell>
          <cell r="I53">
            <v>302400</v>
          </cell>
          <cell r="J53">
            <v>1</v>
          </cell>
          <cell r="K53">
            <v>12</v>
          </cell>
          <cell r="L53">
            <v>3628800</v>
          </cell>
          <cell r="M53">
            <v>0</v>
          </cell>
          <cell r="N53">
            <v>302400</v>
          </cell>
          <cell r="O53">
            <v>302400</v>
          </cell>
          <cell r="P53">
            <v>302400</v>
          </cell>
          <cell r="Q53">
            <v>302400</v>
          </cell>
          <cell r="R53">
            <v>302400</v>
          </cell>
          <cell r="S53">
            <v>302400</v>
          </cell>
          <cell r="T53">
            <v>302400</v>
          </cell>
          <cell r="U53">
            <v>302400</v>
          </cell>
          <cell r="V53">
            <v>302400</v>
          </cell>
          <cell r="W53">
            <v>302400</v>
          </cell>
          <cell r="X53">
            <v>302400</v>
          </cell>
          <cell r="Y53">
            <v>302400</v>
          </cell>
        </row>
        <row r="54">
          <cell r="B54">
            <v>125</v>
          </cell>
          <cell r="C54">
            <v>10</v>
          </cell>
          <cell r="D54">
            <v>1</v>
          </cell>
          <cell r="E54">
            <v>99</v>
          </cell>
          <cell r="F54">
            <v>0</v>
          </cell>
          <cell r="G54">
            <v>0</v>
          </cell>
          <cell r="H54" t="str">
            <v>NANCY MEDINA</v>
          </cell>
          <cell r="I54">
            <v>122000</v>
          </cell>
          <cell r="J54">
            <v>1</v>
          </cell>
          <cell r="K54">
            <v>12</v>
          </cell>
          <cell r="L54">
            <v>1464000</v>
          </cell>
          <cell r="M54">
            <v>0</v>
          </cell>
          <cell r="N54">
            <v>122000</v>
          </cell>
          <cell r="O54">
            <v>122000</v>
          </cell>
          <cell r="P54">
            <v>122000</v>
          </cell>
          <cell r="Q54">
            <v>122000</v>
          </cell>
          <cell r="R54">
            <v>122000</v>
          </cell>
          <cell r="S54">
            <v>122000</v>
          </cell>
          <cell r="T54">
            <v>122000</v>
          </cell>
          <cell r="U54">
            <v>122000</v>
          </cell>
          <cell r="V54">
            <v>122000</v>
          </cell>
          <cell r="W54">
            <v>122000</v>
          </cell>
          <cell r="X54">
            <v>122000</v>
          </cell>
          <cell r="Y54">
            <v>122000</v>
          </cell>
        </row>
        <row r="55">
          <cell r="B55">
            <v>125</v>
          </cell>
          <cell r="C55">
            <v>10</v>
          </cell>
          <cell r="D55">
            <v>1</v>
          </cell>
          <cell r="E55">
            <v>99</v>
          </cell>
          <cell r="F55">
            <v>0</v>
          </cell>
          <cell r="G55">
            <v>0</v>
          </cell>
          <cell r="H55" t="str">
            <v>MARCOS HARIKA</v>
          </cell>
          <cell r="I55">
            <v>610250</v>
          </cell>
          <cell r="J55">
            <v>1</v>
          </cell>
          <cell r="K55">
            <v>12</v>
          </cell>
          <cell r="L55">
            <v>7323000</v>
          </cell>
          <cell r="M55">
            <v>0</v>
          </cell>
          <cell r="N55">
            <v>610250</v>
          </cell>
          <cell r="O55">
            <v>610250</v>
          </cell>
          <cell r="P55">
            <v>610250</v>
          </cell>
          <cell r="Q55">
            <v>610250</v>
          </cell>
          <cell r="R55">
            <v>610250</v>
          </cell>
          <cell r="S55">
            <v>610250</v>
          </cell>
          <cell r="T55">
            <v>610250</v>
          </cell>
          <cell r="U55">
            <v>610250</v>
          </cell>
          <cell r="V55">
            <v>610250</v>
          </cell>
          <cell r="W55">
            <v>610250</v>
          </cell>
          <cell r="X55">
            <v>610250</v>
          </cell>
          <cell r="Y55">
            <v>610250</v>
          </cell>
        </row>
        <row r="56">
          <cell r="B56">
            <v>125</v>
          </cell>
          <cell r="C56">
            <v>10</v>
          </cell>
          <cell r="D56">
            <v>1</v>
          </cell>
          <cell r="E56">
            <v>99</v>
          </cell>
          <cell r="F56">
            <v>0</v>
          </cell>
          <cell r="G56">
            <v>0</v>
          </cell>
          <cell r="H56" t="str">
            <v>GABRIEL ANTONIO AMARILLA TROCHE</v>
          </cell>
          <cell r="I56">
            <v>1080300</v>
          </cell>
          <cell r="J56">
            <v>1</v>
          </cell>
          <cell r="K56">
            <v>12</v>
          </cell>
          <cell r="L56">
            <v>12963600</v>
          </cell>
          <cell r="M56">
            <v>0</v>
          </cell>
          <cell r="N56">
            <v>1080300</v>
          </cell>
          <cell r="O56">
            <v>1080300</v>
          </cell>
          <cell r="P56">
            <v>1080300</v>
          </cell>
          <cell r="Q56">
            <v>1080300</v>
          </cell>
          <cell r="R56">
            <v>1080300</v>
          </cell>
          <cell r="S56">
            <v>1080300</v>
          </cell>
          <cell r="T56">
            <v>1080300</v>
          </cell>
          <cell r="U56">
            <v>1080300</v>
          </cell>
          <cell r="V56">
            <v>1080300</v>
          </cell>
          <cell r="W56">
            <v>1080300</v>
          </cell>
          <cell r="X56">
            <v>1080300</v>
          </cell>
          <cell r="Y56">
            <v>1080300</v>
          </cell>
        </row>
        <row r="57">
          <cell r="B57">
            <v>125</v>
          </cell>
          <cell r="C57">
            <v>10</v>
          </cell>
          <cell r="D57">
            <v>1</v>
          </cell>
          <cell r="E57">
            <v>99</v>
          </cell>
          <cell r="F57">
            <v>0</v>
          </cell>
          <cell r="G57">
            <v>0</v>
          </cell>
          <cell r="H57" t="str">
            <v>MAGALÍ VILLAMIL</v>
          </cell>
          <cell r="I57">
            <v>345000</v>
          </cell>
          <cell r="J57">
            <v>1</v>
          </cell>
          <cell r="K57">
            <v>12</v>
          </cell>
          <cell r="L57">
            <v>4140000</v>
          </cell>
          <cell r="M57">
            <v>0</v>
          </cell>
          <cell r="N57">
            <v>345000</v>
          </cell>
          <cell r="O57">
            <v>345000</v>
          </cell>
          <cell r="P57">
            <v>345000</v>
          </cell>
          <cell r="Q57">
            <v>345000</v>
          </cell>
          <cell r="R57">
            <v>345000</v>
          </cell>
          <cell r="S57">
            <v>345000</v>
          </cell>
          <cell r="T57">
            <v>345000</v>
          </cell>
          <cell r="U57">
            <v>345000</v>
          </cell>
          <cell r="V57">
            <v>345000</v>
          </cell>
          <cell r="W57">
            <v>345000</v>
          </cell>
          <cell r="X57">
            <v>345000</v>
          </cell>
          <cell r="Y57">
            <v>345000</v>
          </cell>
        </row>
        <row r="58">
          <cell r="B58">
            <v>125</v>
          </cell>
          <cell r="C58">
            <v>10</v>
          </cell>
          <cell r="D58">
            <v>1</v>
          </cell>
          <cell r="E58">
            <v>99</v>
          </cell>
          <cell r="F58">
            <v>0</v>
          </cell>
          <cell r="G58">
            <v>0</v>
          </cell>
          <cell r="H58" t="str">
            <v>MARÍA GLORIA GONZÁLEZ</v>
          </cell>
          <cell r="I58">
            <v>1200000</v>
          </cell>
          <cell r="J58">
            <v>1</v>
          </cell>
          <cell r="K58">
            <v>12</v>
          </cell>
          <cell r="L58">
            <v>14400000</v>
          </cell>
          <cell r="M58">
            <v>0</v>
          </cell>
          <cell r="N58">
            <v>1200000</v>
          </cell>
          <cell r="O58">
            <v>1200000</v>
          </cell>
          <cell r="P58">
            <v>1200000</v>
          </cell>
          <cell r="Q58">
            <v>1200000</v>
          </cell>
          <cell r="R58">
            <v>1200000</v>
          </cell>
          <cell r="S58">
            <v>1200000</v>
          </cell>
          <cell r="T58">
            <v>1200000</v>
          </cell>
          <cell r="U58">
            <v>1200000</v>
          </cell>
          <cell r="V58">
            <v>1200000</v>
          </cell>
          <cell r="W58">
            <v>1200000</v>
          </cell>
          <cell r="X58">
            <v>1200000</v>
          </cell>
          <cell r="Y58">
            <v>1200000</v>
          </cell>
        </row>
        <row r="59">
          <cell r="B59">
            <v>125</v>
          </cell>
          <cell r="C59">
            <v>10</v>
          </cell>
          <cell r="D59">
            <v>1</v>
          </cell>
          <cell r="E59">
            <v>99</v>
          </cell>
          <cell r="F59">
            <v>0</v>
          </cell>
          <cell r="G59">
            <v>0</v>
          </cell>
          <cell r="H59" t="str">
            <v>GILDA OTAÑO</v>
          </cell>
          <cell r="I59">
            <v>1008900</v>
          </cell>
          <cell r="J59">
            <v>1</v>
          </cell>
          <cell r="K59">
            <v>12</v>
          </cell>
          <cell r="L59">
            <v>12106800</v>
          </cell>
          <cell r="M59">
            <v>0</v>
          </cell>
          <cell r="N59">
            <v>1008900</v>
          </cell>
          <cell r="O59">
            <v>1008900</v>
          </cell>
          <cell r="P59">
            <v>1008900</v>
          </cell>
          <cell r="Q59">
            <v>1008900</v>
          </cell>
          <cell r="R59">
            <v>1008900</v>
          </cell>
          <cell r="S59">
            <v>1008900</v>
          </cell>
          <cell r="T59">
            <v>1008900</v>
          </cell>
          <cell r="U59">
            <v>1008900</v>
          </cell>
          <cell r="V59">
            <v>1008900</v>
          </cell>
          <cell r="W59">
            <v>1008900</v>
          </cell>
          <cell r="X59">
            <v>1008900</v>
          </cell>
          <cell r="Y59">
            <v>1008900</v>
          </cell>
        </row>
        <row r="60">
          <cell r="B60">
            <v>125</v>
          </cell>
          <cell r="C60">
            <v>10</v>
          </cell>
          <cell r="D60">
            <v>1</v>
          </cell>
          <cell r="E60">
            <v>99</v>
          </cell>
          <cell r="F60">
            <v>0</v>
          </cell>
          <cell r="G60">
            <v>0</v>
          </cell>
          <cell r="H60" t="str">
            <v>BLANCA CANTERO</v>
          </cell>
          <cell r="I60">
            <v>1008900</v>
          </cell>
          <cell r="J60">
            <v>1</v>
          </cell>
          <cell r="K60">
            <v>12</v>
          </cell>
          <cell r="L60">
            <v>12106800</v>
          </cell>
          <cell r="M60">
            <v>0</v>
          </cell>
          <cell r="N60">
            <v>1008900</v>
          </cell>
          <cell r="O60">
            <v>1008900</v>
          </cell>
          <cell r="P60">
            <v>1008900</v>
          </cell>
          <cell r="Q60">
            <v>1008900</v>
          </cell>
          <cell r="R60">
            <v>1008900</v>
          </cell>
          <cell r="S60">
            <v>1008900</v>
          </cell>
          <cell r="T60">
            <v>1008900</v>
          </cell>
          <cell r="U60">
            <v>1008900</v>
          </cell>
          <cell r="V60">
            <v>1008900</v>
          </cell>
          <cell r="W60">
            <v>1008900</v>
          </cell>
          <cell r="X60">
            <v>1008900</v>
          </cell>
          <cell r="Y60">
            <v>1008900</v>
          </cell>
        </row>
        <row r="61">
          <cell r="B61">
            <v>125</v>
          </cell>
          <cell r="C61">
            <v>10</v>
          </cell>
          <cell r="D61">
            <v>1</v>
          </cell>
          <cell r="E61">
            <v>99</v>
          </cell>
          <cell r="F61">
            <v>0</v>
          </cell>
          <cell r="G61">
            <v>0</v>
          </cell>
          <cell r="H61" t="str">
            <v>EUGENIO CÁCERES</v>
          </cell>
          <cell r="I61">
            <v>1008900</v>
          </cell>
          <cell r="J61">
            <v>1</v>
          </cell>
          <cell r="K61">
            <v>12</v>
          </cell>
          <cell r="L61">
            <v>12106800</v>
          </cell>
          <cell r="M61">
            <v>0</v>
          </cell>
          <cell r="N61">
            <v>1008900</v>
          </cell>
          <cell r="O61">
            <v>1008900</v>
          </cell>
          <cell r="P61">
            <v>1008900</v>
          </cell>
          <cell r="Q61">
            <v>1008900</v>
          </cell>
          <cell r="R61">
            <v>1008900</v>
          </cell>
          <cell r="S61">
            <v>1008900</v>
          </cell>
          <cell r="T61">
            <v>1008900</v>
          </cell>
          <cell r="U61">
            <v>1008900</v>
          </cell>
          <cell r="V61">
            <v>1008900</v>
          </cell>
          <cell r="W61">
            <v>1008900</v>
          </cell>
          <cell r="X61">
            <v>1008900</v>
          </cell>
          <cell r="Y61">
            <v>1008900</v>
          </cell>
        </row>
        <row r="62">
          <cell r="B62">
            <v>133</v>
          </cell>
          <cell r="C62">
            <v>10</v>
          </cell>
          <cell r="D62">
            <v>1</v>
          </cell>
          <cell r="E62">
            <v>99</v>
          </cell>
          <cell r="F62" t="str">
            <v>BONIFICACIONES Y GRATIF.</v>
          </cell>
          <cell r="G62">
            <v>0</v>
          </cell>
          <cell r="H62">
            <v>0</v>
          </cell>
          <cell r="I62">
            <v>0</v>
          </cell>
          <cell r="J62">
            <v>0</v>
          </cell>
          <cell r="K62">
            <v>0</v>
          </cell>
          <cell r="L62">
            <v>376915110</v>
          </cell>
          <cell r="M62">
            <v>0</v>
          </cell>
          <cell r="N62">
            <v>28993470</v>
          </cell>
          <cell r="O62">
            <v>28993470</v>
          </cell>
          <cell r="P62">
            <v>28993470</v>
          </cell>
          <cell r="Q62">
            <v>28993470</v>
          </cell>
          <cell r="R62">
            <v>28993470</v>
          </cell>
          <cell r="S62">
            <v>28993470</v>
          </cell>
          <cell r="T62">
            <v>28993470</v>
          </cell>
          <cell r="U62">
            <v>28993470</v>
          </cell>
          <cell r="V62">
            <v>28993470</v>
          </cell>
          <cell r="W62">
            <v>28993470</v>
          </cell>
          <cell r="X62">
            <v>28993470</v>
          </cell>
          <cell r="Y62">
            <v>57986940</v>
          </cell>
        </row>
        <row r="63">
          <cell r="B63">
            <v>133</v>
          </cell>
          <cell r="C63">
            <v>10</v>
          </cell>
          <cell r="D63">
            <v>1</v>
          </cell>
          <cell r="E63">
            <v>99</v>
          </cell>
          <cell r="F63">
            <v>0</v>
          </cell>
          <cell r="G63">
            <v>0</v>
          </cell>
          <cell r="H63" t="str">
            <v>VICTOR MARCELO ZÁRATE OSORIO</v>
          </cell>
          <cell r="I63">
            <v>2227560</v>
          </cell>
          <cell r="J63">
            <v>1</v>
          </cell>
          <cell r="K63">
            <v>13</v>
          </cell>
          <cell r="L63">
            <v>28958280</v>
          </cell>
          <cell r="M63">
            <v>0</v>
          </cell>
          <cell r="N63">
            <v>2227560</v>
          </cell>
          <cell r="O63">
            <v>2227560</v>
          </cell>
          <cell r="P63">
            <v>2227560</v>
          </cell>
          <cell r="Q63">
            <v>2227560</v>
          </cell>
          <cell r="R63">
            <v>2227560</v>
          </cell>
          <cell r="S63">
            <v>2227560</v>
          </cell>
          <cell r="T63">
            <v>2227560</v>
          </cell>
          <cell r="U63">
            <v>2227560</v>
          </cell>
          <cell r="V63">
            <v>2227560</v>
          </cell>
          <cell r="W63">
            <v>2227560</v>
          </cell>
          <cell r="X63">
            <v>2227560</v>
          </cell>
          <cell r="Y63">
            <v>4455120</v>
          </cell>
        </row>
        <row r="64">
          <cell r="B64">
            <v>133</v>
          </cell>
          <cell r="C64">
            <v>10</v>
          </cell>
          <cell r="D64">
            <v>1</v>
          </cell>
          <cell r="E64">
            <v>99</v>
          </cell>
          <cell r="F64">
            <v>0</v>
          </cell>
          <cell r="G64">
            <v>0</v>
          </cell>
          <cell r="H64" t="str">
            <v>CELESTE SOLIS</v>
          </cell>
          <cell r="I64">
            <v>2227560</v>
          </cell>
          <cell r="J64">
            <v>1</v>
          </cell>
          <cell r="K64">
            <v>13</v>
          </cell>
          <cell r="L64">
            <v>28958280</v>
          </cell>
          <cell r="M64">
            <v>0</v>
          </cell>
          <cell r="N64">
            <v>2227560</v>
          </cell>
          <cell r="O64">
            <v>2227560</v>
          </cell>
          <cell r="P64">
            <v>2227560</v>
          </cell>
          <cell r="Q64">
            <v>2227560</v>
          </cell>
          <cell r="R64">
            <v>2227560</v>
          </cell>
          <cell r="S64">
            <v>2227560</v>
          </cell>
          <cell r="T64">
            <v>2227560</v>
          </cell>
          <cell r="U64">
            <v>2227560</v>
          </cell>
          <cell r="V64">
            <v>2227560</v>
          </cell>
          <cell r="W64">
            <v>2227560</v>
          </cell>
          <cell r="X64">
            <v>2227560</v>
          </cell>
          <cell r="Y64">
            <v>4455120</v>
          </cell>
        </row>
        <row r="65">
          <cell r="B65">
            <v>133</v>
          </cell>
          <cell r="C65">
            <v>10</v>
          </cell>
          <cell r="D65">
            <v>1</v>
          </cell>
          <cell r="E65">
            <v>99</v>
          </cell>
          <cell r="F65">
            <v>0</v>
          </cell>
          <cell r="G65">
            <v>0</v>
          </cell>
          <cell r="H65" t="str">
            <v>CYNTHIA YANES</v>
          </cell>
          <cell r="I65">
            <v>2227560</v>
          </cell>
          <cell r="J65">
            <v>1</v>
          </cell>
          <cell r="K65">
            <v>13</v>
          </cell>
          <cell r="L65">
            <v>28958280</v>
          </cell>
          <cell r="M65">
            <v>0</v>
          </cell>
          <cell r="N65">
            <v>2227560</v>
          </cell>
          <cell r="O65">
            <v>2227560</v>
          </cell>
          <cell r="P65">
            <v>2227560</v>
          </cell>
          <cell r="Q65">
            <v>2227560</v>
          </cell>
          <cell r="R65">
            <v>2227560</v>
          </cell>
          <cell r="S65">
            <v>2227560</v>
          </cell>
          <cell r="T65">
            <v>2227560</v>
          </cell>
          <cell r="U65">
            <v>2227560</v>
          </cell>
          <cell r="V65">
            <v>2227560</v>
          </cell>
          <cell r="W65">
            <v>2227560</v>
          </cell>
          <cell r="X65">
            <v>2227560</v>
          </cell>
          <cell r="Y65">
            <v>4455120</v>
          </cell>
        </row>
        <row r="66">
          <cell r="B66">
            <v>133</v>
          </cell>
          <cell r="C66">
            <v>10</v>
          </cell>
          <cell r="D66">
            <v>1</v>
          </cell>
          <cell r="E66">
            <v>99</v>
          </cell>
          <cell r="F66">
            <v>0</v>
          </cell>
          <cell r="G66">
            <v>0</v>
          </cell>
          <cell r="H66" t="str">
            <v>JOAQUÍN COLLANTE</v>
          </cell>
          <cell r="I66">
            <v>2227560</v>
          </cell>
          <cell r="J66">
            <v>1</v>
          </cell>
          <cell r="K66">
            <v>13</v>
          </cell>
          <cell r="L66">
            <v>28958280</v>
          </cell>
          <cell r="M66">
            <v>0</v>
          </cell>
          <cell r="N66">
            <v>2227560</v>
          </cell>
          <cell r="O66">
            <v>2227560</v>
          </cell>
          <cell r="P66">
            <v>2227560</v>
          </cell>
          <cell r="Q66">
            <v>2227560</v>
          </cell>
          <cell r="R66">
            <v>2227560</v>
          </cell>
          <cell r="S66">
            <v>2227560</v>
          </cell>
          <cell r="T66">
            <v>2227560</v>
          </cell>
          <cell r="U66">
            <v>2227560</v>
          </cell>
          <cell r="V66">
            <v>2227560</v>
          </cell>
          <cell r="W66">
            <v>2227560</v>
          </cell>
          <cell r="X66">
            <v>2227560</v>
          </cell>
          <cell r="Y66">
            <v>4455120</v>
          </cell>
        </row>
        <row r="67">
          <cell r="B67">
            <v>133</v>
          </cell>
          <cell r="C67">
            <v>10</v>
          </cell>
          <cell r="D67">
            <v>1</v>
          </cell>
          <cell r="E67">
            <v>99</v>
          </cell>
          <cell r="F67">
            <v>0</v>
          </cell>
          <cell r="G67">
            <v>0</v>
          </cell>
          <cell r="H67" t="str">
            <v>ELSA FERNÁNDEZ</v>
          </cell>
          <cell r="I67">
            <v>2610000</v>
          </cell>
          <cell r="J67">
            <v>1</v>
          </cell>
          <cell r="K67">
            <v>13</v>
          </cell>
          <cell r="L67">
            <v>33930000</v>
          </cell>
          <cell r="M67">
            <v>0</v>
          </cell>
          <cell r="N67">
            <v>2610000</v>
          </cell>
          <cell r="O67">
            <v>2610000</v>
          </cell>
          <cell r="P67">
            <v>2610000</v>
          </cell>
          <cell r="Q67">
            <v>2610000</v>
          </cell>
          <cell r="R67">
            <v>2610000</v>
          </cell>
          <cell r="S67">
            <v>2610000</v>
          </cell>
          <cell r="T67">
            <v>2610000</v>
          </cell>
          <cell r="U67">
            <v>2610000</v>
          </cell>
          <cell r="V67">
            <v>2610000</v>
          </cell>
          <cell r="W67">
            <v>2610000</v>
          </cell>
          <cell r="X67">
            <v>2610000</v>
          </cell>
          <cell r="Y67">
            <v>5220000</v>
          </cell>
        </row>
        <row r="68">
          <cell r="B68">
            <v>133</v>
          </cell>
          <cell r="C68">
            <v>10</v>
          </cell>
          <cell r="D68">
            <v>1</v>
          </cell>
          <cell r="E68">
            <v>99</v>
          </cell>
          <cell r="F68">
            <v>0</v>
          </cell>
          <cell r="G68">
            <v>0</v>
          </cell>
          <cell r="H68" t="str">
            <v>PABLINA CONCEPCIÓN PENAYO</v>
          </cell>
          <cell r="I68">
            <v>783270</v>
          </cell>
          <cell r="J68">
            <v>1</v>
          </cell>
          <cell r="K68">
            <v>13</v>
          </cell>
          <cell r="L68">
            <v>10182510</v>
          </cell>
          <cell r="M68">
            <v>0</v>
          </cell>
          <cell r="N68">
            <v>783270</v>
          </cell>
          <cell r="O68">
            <v>783270</v>
          </cell>
          <cell r="P68">
            <v>783270</v>
          </cell>
          <cell r="Q68">
            <v>783270</v>
          </cell>
          <cell r="R68">
            <v>783270</v>
          </cell>
          <cell r="S68">
            <v>783270</v>
          </cell>
          <cell r="T68">
            <v>783270</v>
          </cell>
          <cell r="U68">
            <v>783270</v>
          </cell>
          <cell r="V68">
            <v>783270</v>
          </cell>
          <cell r="W68">
            <v>783270</v>
          </cell>
          <cell r="X68">
            <v>783270</v>
          </cell>
          <cell r="Y68">
            <v>1566540</v>
          </cell>
        </row>
        <row r="69">
          <cell r="B69">
            <v>133</v>
          </cell>
          <cell r="C69">
            <v>10</v>
          </cell>
          <cell r="D69">
            <v>1</v>
          </cell>
          <cell r="E69">
            <v>99</v>
          </cell>
          <cell r="F69">
            <v>0</v>
          </cell>
          <cell r="G69">
            <v>0</v>
          </cell>
          <cell r="H69" t="str">
            <v>ROSA PENAYO</v>
          </cell>
          <cell r="I69">
            <v>670980</v>
          </cell>
          <cell r="J69">
            <v>1</v>
          </cell>
          <cell r="K69">
            <v>13</v>
          </cell>
          <cell r="L69">
            <v>8722740</v>
          </cell>
          <cell r="M69">
            <v>0</v>
          </cell>
          <cell r="N69">
            <v>670980</v>
          </cell>
          <cell r="O69">
            <v>670980</v>
          </cell>
          <cell r="P69">
            <v>670980</v>
          </cell>
          <cell r="Q69">
            <v>670980</v>
          </cell>
          <cell r="R69">
            <v>670980</v>
          </cell>
          <cell r="S69">
            <v>670980</v>
          </cell>
          <cell r="T69">
            <v>670980</v>
          </cell>
          <cell r="U69">
            <v>670980</v>
          </cell>
          <cell r="V69">
            <v>670980</v>
          </cell>
          <cell r="W69">
            <v>670980</v>
          </cell>
          <cell r="X69">
            <v>670980</v>
          </cell>
          <cell r="Y69">
            <v>1341960</v>
          </cell>
        </row>
        <row r="70">
          <cell r="B70">
            <v>133</v>
          </cell>
          <cell r="C70">
            <v>10</v>
          </cell>
          <cell r="D70">
            <v>1</v>
          </cell>
          <cell r="E70">
            <v>99</v>
          </cell>
          <cell r="F70">
            <v>0</v>
          </cell>
          <cell r="G70">
            <v>0</v>
          </cell>
          <cell r="H70" t="str">
            <v>OILDA ZÁRATE</v>
          </cell>
          <cell r="I70">
            <v>670980</v>
          </cell>
          <cell r="J70">
            <v>1</v>
          </cell>
          <cell r="K70">
            <v>13</v>
          </cell>
          <cell r="L70">
            <v>8722740</v>
          </cell>
          <cell r="M70">
            <v>0</v>
          </cell>
          <cell r="N70">
            <v>670980</v>
          </cell>
          <cell r="O70">
            <v>670980</v>
          </cell>
          <cell r="P70">
            <v>670980</v>
          </cell>
          <cell r="Q70">
            <v>670980</v>
          </cell>
          <cell r="R70">
            <v>670980</v>
          </cell>
          <cell r="S70">
            <v>670980</v>
          </cell>
          <cell r="T70">
            <v>670980</v>
          </cell>
          <cell r="U70">
            <v>670980</v>
          </cell>
          <cell r="V70">
            <v>670980</v>
          </cell>
          <cell r="W70">
            <v>670980</v>
          </cell>
          <cell r="X70">
            <v>670980</v>
          </cell>
          <cell r="Y70">
            <v>1341960</v>
          </cell>
        </row>
        <row r="71">
          <cell r="B71">
            <v>133</v>
          </cell>
          <cell r="C71">
            <v>10</v>
          </cell>
          <cell r="D71">
            <v>1</v>
          </cell>
          <cell r="E71">
            <v>99</v>
          </cell>
          <cell r="F71">
            <v>0</v>
          </cell>
          <cell r="G71">
            <v>0</v>
          </cell>
          <cell r="H71" t="str">
            <v>NANCY MEDINA</v>
          </cell>
          <cell r="I71">
            <v>1342590</v>
          </cell>
          <cell r="J71">
            <v>1</v>
          </cell>
          <cell r="K71">
            <v>13</v>
          </cell>
          <cell r="L71">
            <v>17453670</v>
          </cell>
          <cell r="M71">
            <v>0</v>
          </cell>
          <cell r="N71">
            <v>1342590</v>
          </cell>
          <cell r="O71">
            <v>1342590</v>
          </cell>
          <cell r="P71">
            <v>1342590</v>
          </cell>
          <cell r="Q71">
            <v>1342590</v>
          </cell>
          <cell r="R71">
            <v>1342590</v>
          </cell>
          <cell r="S71">
            <v>1342590</v>
          </cell>
          <cell r="T71">
            <v>1342590</v>
          </cell>
          <cell r="U71">
            <v>1342590</v>
          </cell>
          <cell r="V71">
            <v>1342590</v>
          </cell>
          <cell r="W71">
            <v>1342590</v>
          </cell>
          <cell r="X71">
            <v>1342590</v>
          </cell>
          <cell r="Y71">
            <v>2685180</v>
          </cell>
        </row>
        <row r="72">
          <cell r="B72">
            <v>133</v>
          </cell>
          <cell r="C72">
            <v>10</v>
          </cell>
          <cell r="D72">
            <v>1</v>
          </cell>
          <cell r="E72">
            <v>99</v>
          </cell>
          <cell r="F72">
            <v>0</v>
          </cell>
          <cell r="G72">
            <v>0</v>
          </cell>
          <cell r="H72" t="str">
            <v>MARCOS HARIKA</v>
          </cell>
          <cell r="I72">
            <v>1342590</v>
          </cell>
          <cell r="J72">
            <v>1</v>
          </cell>
          <cell r="K72">
            <v>13</v>
          </cell>
          <cell r="L72">
            <v>17453670</v>
          </cell>
          <cell r="M72">
            <v>0</v>
          </cell>
          <cell r="N72">
            <v>1342590</v>
          </cell>
          <cell r="O72">
            <v>1342590</v>
          </cell>
          <cell r="P72">
            <v>1342590</v>
          </cell>
          <cell r="Q72">
            <v>1342590</v>
          </cell>
          <cell r="R72">
            <v>1342590</v>
          </cell>
          <cell r="S72">
            <v>1342590</v>
          </cell>
          <cell r="T72">
            <v>1342590</v>
          </cell>
          <cell r="U72">
            <v>1342590</v>
          </cell>
          <cell r="V72">
            <v>1342590</v>
          </cell>
          <cell r="W72">
            <v>1342590</v>
          </cell>
          <cell r="X72">
            <v>1342590</v>
          </cell>
          <cell r="Y72">
            <v>2685180</v>
          </cell>
        </row>
        <row r="73">
          <cell r="B73">
            <v>133</v>
          </cell>
          <cell r="C73">
            <v>10</v>
          </cell>
          <cell r="D73">
            <v>1</v>
          </cell>
          <cell r="E73">
            <v>99</v>
          </cell>
          <cell r="F73">
            <v>0</v>
          </cell>
          <cell r="G73">
            <v>0</v>
          </cell>
          <cell r="H73" t="str">
            <v>GABRIEL ANTONIO AMARILLA TROCHE</v>
          </cell>
          <cell r="I73">
            <v>2227560</v>
          </cell>
          <cell r="J73">
            <v>1</v>
          </cell>
          <cell r="K73">
            <v>13</v>
          </cell>
          <cell r="L73">
            <v>28958280</v>
          </cell>
          <cell r="M73">
            <v>0</v>
          </cell>
          <cell r="N73">
            <v>2227560</v>
          </cell>
          <cell r="O73">
            <v>2227560</v>
          </cell>
          <cell r="P73">
            <v>2227560</v>
          </cell>
          <cell r="Q73">
            <v>2227560</v>
          </cell>
          <cell r="R73">
            <v>2227560</v>
          </cell>
          <cell r="S73">
            <v>2227560</v>
          </cell>
          <cell r="T73">
            <v>2227560</v>
          </cell>
          <cell r="U73">
            <v>2227560</v>
          </cell>
          <cell r="V73">
            <v>2227560</v>
          </cell>
          <cell r="W73">
            <v>2227560</v>
          </cell>
          <cell r="X73">
            <v>2227560</v>
          </cell>
          <cell r="Y73">
            <v>4455120</v>
          </cell>
        </row>
        <row r="74">
          <cell r="B74">
            <v>133</v>
          </cell>
          <cell r="C74">
            <v>10</v>
          </cell>
          <cell r="D74">
            <v>1</v>
          </cell>
          <cell r="E74">
            <v>99</v>
          </cell>
          <cell r="F74">
            <v>0</v>
          </cell>
          <cell r="G74">
            <v>0</v>
          </cell>
          <cell r="H74" t="str">
            <v>MAGALÍ VILLAMIL</v>
          </cell>
          <cell r="I74">
            <v>1350000</v>
          </cell>
          <cell r="J74">
            <v>1</v>
          </cell>
          <cell r="K74">
            <v>13</v>
          </cell>
          <cell r="L74">
            <v>17550000</v>
          </cell>
          <cell r="M74">
            <v>0</v>
          </cell>
          <cell r="N74">
            <v>1350000</v>
          </cell>
          <cell r="O74">
            <v>1350000</v>
          </cell>
          <cell r="P74">
            <v>1350000</v>
          </cell>
          <cell r="Q74">
            <v>1350000</v>
          </cell>
          <cell r="R74">
            <v>1350000</v>
          </cell>
          <cell r="S74">
            <v>1350000</v>
          </cell>
          <cell r="T74">
            <v>1350000</v>
          </cell>
          <cell r="U74">
            <v>1350000</v>
          </cell>
          <cell r="V74">
            <v>1350000</v>
          </cell>
          <cell r="W74">
            <v>1350000</v>
          </cell>
          <cell r="X74">
            <v>1350000</v>
          </cell>
          <cell r="Y74">
            <v>2700000</v>
          </cell>
        </row>
        <row r="75">
          <cell r="B75">
            <v>133</v>
          </cell>
          <cell r="C75">
            <v>10</v>
          </cell>
          <cell r="D75">
            <v>1</v>
          </cell>
          <cell r="E75">
            <v>99</v>
          </cell>
          <cell r="F75">
            <v>0</v>
          </cell>
          <cell r="G75">
            <v>0</v>
          </cell>
          <cell r="H75" t="str">
            <v>MARÍA GLORIA GONZÁLEZ</v>
          </cell>
          <cell r="I75">
            <v>2227560</v>
          </cell>
          <cell r="J75">
            <v>1</v>
          </cell>
          <cell r="K75">
            <v>13</v>
          </cell>
          <cell r="L75">
            <v>28958280</v>
          </cell>
          <cell r="M75">
            <v>0</v>
          </cell>
          <cell r="N75">
            <v>2227560</v>
          </cell>
          <cell r="O75">
            <v>2227560</v>
          </cell>
          <cell r="P75">
            <v>2227560</v>
          </cell>
          <cell r="Q75">
            <v>2227560</v>
          </cell>
          <cell r="R75">
            <v>2227560</v>
          </cell>
          <cell r="S75">
            <v>2227560</v>
          </cell>
          <cell r="T75">
            <v>2227560</v>
          </cell>
          <cell r="U75">
            <v>2227560</v>
          </cell>
          <cell r="V75">
            <v>2227560</v>
          </cell>
          <cell r="W75">
            <v>2227560</v>
          </cell>
          <cell r="X75">
            <v>2227560</v>
          </cell>
          <cell r="Y75">
            <v>4455120</v>
          </cell>
        </row>
        <row r="76">
          <cell r="B76">
            <v>133</v>
          </cell>
          <cell r="C76">
            <v>10</v>
          </cell>
          <cell r="D76">
            <v>1</v>
          </cell>
          <cell r="E76">
            <v>99</v>
          </cell>
          <cell r="F76">
            <v>0</v>
          </cell>
          <cell r="G76">
            <v>0</v>
          </cell>
          <cell r="H76" t="str">
            <v>GILDA OTAÑO</v>
          </cell>
          <cell r="I76">
            <v>2402580</v>
          </cell>
          <cell r="J76">
            <v>1</v>
          </cell>
          <cell r="K76">
            <v>13</v>
          </cell>
          <cell r="L76">
            <v>31233540</v>
          </cell>
          <cell r="M76">
            <v>0</v>
          </cell>
          <cell r="N76">
            <v>2402580</v>
          </cell>
          <cell r="O76">
            <v>2402580</v>
          </cell>
          <cell r="P76">
            <v>2402580</v>
          </cell>
          <cell r="Q76">
            <v>2402580</v>
          </cell>
          <cell r="R76">
            <v>2402580</v>
          </cell>
          <cell r="S76">
            <v>2402580</v>
          </cell>
          <cell r="T76">
            <v>2402580</v>
          </cell>
          <cell r="U76">
            <v>2402580</v>
          </cell>
          <cell r="V76">
            <v>2402580</v>
          </cell>
          <cell r="W76">
            <v>2402580</v>
          </cell>
          <cell r="X76">
            <v>2402580</v>
          </cell>
          <cell r="Y76">
            <v>4805160</v>
          </cell>
        </row>
        <row r="77">
          <cell r="B77">
            <v>133</v>
          </cell>
          <cell r="C77">
            <v>10</v>
          </cell>
          <cell r="D77">
            <v>1</v>
          </cell>
          <cell r="E77">
            <v>99</v>
          </cell>
          <cell r="F77">
            <v>0</v>
          </cell>
          <cell r="G77">
            <v>0</v>
          </cell>
          <cell r="H77" t="str">
            <v>BLANCA CANTERO</v>
          </cell>
          <cell r="I77">
            <v>2227560</v>
          </cell>
          <cell r="J77">
            <v>1</v>
          </cell>
          <cell r="K77">
            <v>13</v>
          </cell>
          <cell r="L77">
            <v>28958280</v>
          </cell>
          <cell r="M77">
            <v>0</v>
          </cell>
          <cell r="N77">
            <v>2227560</v>
          </cell>
          <cell r="O77">
            <v>2227560</v>
          </cell>
          <cell r="P77">
            <v>2227560</v>
          </cell>
          <cell r="Q77">
            <v>2227560</v>
          </cell>
          <cell r="R77">
            <v>2227560</v>
          </cell>
          <cell r="S77">
            <v>2227560</v>
          </cell>
          <cell r="T77">
            <v>2227560</v>
          </cell>
          <cell r="U77">
            <v>2227560</v>
          </cell>
          <cell r="V77">
            <v>2227560</v>
          </cell>
          <cell r="W77">
            <v>2227560</v>
          </cell>
          <cell r="X77">
            <v>2227560</v>
          </cell>
          <cell r="Y77">
            <v>4455120</v>
          </cell>
        </row>
        <row r="78">
          <cell r="B78">
            <v>133</v>
          </cell>
          <cell r="C78">
            <v>10</v>
          </cell>
          <cell r="D78">
            <v>1</v>
          </cell>
          <cell r="E78">
            <v>99</v>
          </cell>
          <cell r="F78">
            <v>0</v>
          </cell>
          <cell r="G78">
            <v>0</v>
          </cell>
          <cell r="H78" t="str">
            <v>EUGENIO CÁCERES</v>
          </cell>
          <cell r="I78">
            <v>2227560</v>
          </cell>
          <cell r="J78">
            <v>1</v>
          </cell>
          <cell r="K78">
            <v>13</v>
          </cell>
          <cell r="L78">
            <v>28958280</v>
          </cell>
          <cell r="M78">
            <v>0</v>
          </cell>
          <cell r="N78">
            <v>2227560</v>
          </cell>
          <cell r="O78">
            <v>2227560</v>
          </cell>
          <cell r="P78">
            <v>2227560</v>
          </cell>
          <cell r="Q78">
            <v>2227560</v>
          </cell>
          <cell r="R78">
            <v>2227560</v>
          </cell>
          <cell r="S78">
            <v>2227560</v>
          </cell>
          <cell r="T78">
            <v>2227560</v>
          </cell>
          <cell r="U78">
            <v>2227560</v>
          </cell>
          <cell r="V78">
            <v>2227560</v>
          </cell>
          <cell r="W78">
            <v>2227560</v>
          </cell>
          <cell r="X78">
            <v>2227560</v>
          </cell>
          <cell r="Y78">
            <v>4455120</v>
          </cell>
        </row>
        <row r="79">
          <cell r="B79">
            <v>145</v>
          </cell>
          <cell r="C79">
            <v>10</v>
          </cell>
          <cell r="D79">
            <v>1</v>
          </cell>
          <cell r="E79">
            <v>99</v>
          </cell>
          <cell r="F79" t="str">
            <v>HONORARIOS PROFESIONALES</v>
          </cell>
          <cell r="G79">
            <v>0</v>
          </cell>
          <cell r="H79">
            <v>0</v>
          </cell>
          <cell r="I79">
            <v>0</v>
          </cell>
          <cell r="J79">
            <v>0</v>
          </cell>
          <cell r="K79">
            <v>0</v>
          </cell>
          <cell r="L79">
            <v>467781584.72727275</v>
          </cell>
          <cell r="M79">
            <v>0</v>
          </cell>
          <cell r="N79">
            <v>38981798.727272727</v>
          </cell>
          <cell r="O79">
            <v>38981798.727272727</v>
          </cell>
          <cell r="P79">
            <v>38981798.727272727</v>
          </cell>
          <cell r="Q79">
            <v>38981798.727272727</v>
          </cell>
          <cell r="R79">
            <v>38981798.727272727</v>
          </cell>
          <cell r="S79">
            <v>38981798.727272727</v>
          </cell>
          <cell r="T79">
            <v>38981798.727272727</v>
          </cell>
          <cell r="U79">
            <v>38981798.727272727</v>
          </cell>
          <cell r="V79">
            <v>38981798.727272727</v>
          </cell>
          <cell r="W79">
            <v>38981798.727272727</v>
          </cell>
          <cell r="X79">
            <v>38981798.727272727</v>
          </cell>
          <cell r="Y79">
            <v>38981798.727272727</v>
          </cell>
        </row>
        <row r="80">
          <cell r="B80">
            <v>145</v>
          </cell>
          <cell r="C80">
            <v>10</v>
          </cell>
          <cell r="D80">
            <v>1</v>
          </cell>
          <cell r="E80">
            <v>99</v>
          </cell>
          <cell r="F80">
            <v>0</v>
          </cell>
          <cell r="G80">
            <v>0</v>
          </cell>
          <cell r="H80" t="str">
            <v>Consultor Tecnico General ( Senior)</v>
          </cell>
          <cell r="I80">
            <v>1999999.9999999998</v>
          </cell>
          <cell r="J80">
            <v>1</v>
          </cell>
          <cell r="K80">
            <v>12</v>
          </cell>
          <cell r="L80">
            <v>23999999.999999996</v>
          </cell>
          <cell r="M80">
            <v>0</v>
          </cell>
          <cell r="N80">
            <v>1999999.9999999998</v>
          </cell>
          <cell r="O80">
            <v>1999999.9999999998</v>
          </cell>
          <cell r="P80">
            <v>1999999.9999999998</v>
          </cell>
          <cell r="Q80">
            <v>1999999.9999999998</v>
          </cell>
          <cell r="R80">
            <v>1999999.9999999998</v>
          </cell>
          <cell r="S80">
            <v>1999999.9999999998</v>
          </cell>
          <cell r="T80">
            <v>1999999.9999999998</v>
          </cell>
          <cell r="U80">
            <v>1999999.9999999998</v>
          </cell>
          <cell r="V80">
            <v>1999999.9999999998</v>
          </cell>
          <cell r="W80">
            <v>1999999.9999999998</v>
          </cell>
          <cell r="X80">
            <v>1999999.9999999998</v>
          </cell>
          <cell r="Y80">
            <v>1999999.9999999998</v>
          </cell>
        </row>
        <row r="81">
          <cell r="B81">
            <v>145</v>
          </cell>
          <cell r="C81">
            <v>10</v>
          </cell>
          <cell r="D81">
            <v>1</v>
          </cell>
          <cell r="E81">
            <v>99</v>
          </cell>
          <cell r="F81">
            <v>0</v>
          </cell>
          <cell r="G81">
            <v>0</v>
          </cell>
          <cell r="H81" t="str">
            <v>Consultor Técnico (Senior) RU</v>
          </cell>
          <cell r="I81">
            <v>1227272.7272727273</v>
          </cell>
          <cell r="J81">
            <v>1</v>
          </cell>
          <cell r="K81">
            <v>12</v>
          </cell>
          <cell r="L81">
            <v>14727272.727272727</v>
          </cell>
          <cell r="M81">
            <v>0</v>
          </cell>
          <cell r="N81">
            <v>1227272.7272727273</v>
          </cell>
          <cell r="O81">
            <v>1227272.7272727273</v>
          </cell>
          <cell r="P81">
            <v>1227272.7272727273</v>
          </cell>
          <cell r="Q81">
            <v>1227272.7272727273</v>
          </cell>
          <cell r="R81">
            <v>1227272.7272727273</v>
          </cell>
          <cell r="S81">
            <v>1227272.7272727273</v>
          </cell>
          <cell r="T81">
            <v>1227272.7272727273</v>
          </cell>
          <cell r="U81">
            <v>1227272.7272727273</v>
          </cell>
          <cell r="V81">
            <v>1227272.7272727273</v>
          </cell>
          <cell r="W81">
            <v>1227272.7272727273</v>
          </cell>
          <cell r="X81">
            <v>1227272.7272727273</v>
          </cell>
          <cell r="Y81">
            <v>1227272.7272727273</v>
          </cell>
        </row>
        <row r="82">
          <cell r="B82">
            <v>145</v>
          </cell>
          <cell r="C82">
            <v>10</v>
          </cell>
          <cell r="D82">
            <v>1</v>
          </cell>
          <cell r="E82">
            <v>99</v>
          </cell>
          <cell r="F82">
            <v>0</v>
          </cell>
          <cell r="G82">
            <v>0</v>
          </cell>
          <cell r="H82" t="str">
            <v>Especialista Social - RU</v>
          </cell>
          <cell r="I82">
            <v>1104545</v>
          </cell>
          <cell r="J82">
            <v>1</v>
          </cell>
          <cell r="K82">
            <v>12</v>
          </cell>
          <cell r="L82">
            <v>13254540</v>
          </cell>
          <cell r="M82">
            <v>0</v>
          </cell>
          <cell r="N82">
            <v>1104545</v>
          </cell>
          <cell r="O82">
            <v>1104545</v>
          </cell>
          <cell r="P82">
            <v>1104545</v>
          </cell>
          <cell r="Q82">
            <v>1104545</v>
          </cell>
          <cell r="R82">
            <v>1104545</v>
          </cell>
          <cell r="S82">
            <v>1104545</v>
          </cell>
          <cell r="T82">
            <v>1104545</v>
          </cell>
          <cell r="U82">
            <v>1104545</v>
          </cell>
          <cell r="V82">
            <v>1104545</v>
          </cell>
          <cell r="W82">
            <v>1104545</v>
          </cell>
          <cell r="X82">
            <v>1104545</v>
          </cell>
          <cell r="Y82">
            <v>1104545</v>
          </cell>
        </row>
        <row r="83">
          <cell r="B83">
            <v>145</v>
          </cell>
          <cell r="C83">
            <v>10</v>
          </cell>
          <cell r="D83">
            <v>1</v>
          </cell>
          <cell r="E83">
            <v>99</v>
          </cell>
          <cell r="F83">
            <v>0</v>
          </cell>
          <cell r="G83">
            <v>0</v>
          </cell>
          <cell r="H83" t="str">
            <v>Especialista Urbanistico - RU</v>
          </cell>
          <cell r="I83">
            <v>1104545</v>
          </cell>
          <cell r="J83">
            <v>1</v>
          </cell>
          <cell r="K83">
            <v>12</v>
          </cell>
          <cell r="L83">
            <v>13254540</v>
          </cell>
          <cell r="M83">
            <v>0</v>
          </cell>
          <cell r="N83">
            <v>1104545</v>
          </cell>
          <cell r="O83">
            <v>1104545</v>
          </cell>
          <cell r="P83">
            <v>1104545</v>
          </cell>
          <cell r="Q83">
            <v>1104545</v>
          </cell>
          <cell r="R83">
            <v>1104545</v>
          </cell>
          <cell r="S83">
            <v>1104545</v>
          </cell>
          <cell r="T83">
            <v>1104545</v>
          </cell>
          <cell r="U83">
            <v>1104545</v>
          </cell>
          <cell r="V83">
            <v>1104545</v>
          </cell>
          <cell r="W83">
            <v>1104545</v>
          </cell>
          <cell r="X83">
            <v>1104545</v>
          </cell>
          <cell r="Y83">
            <v>1104545</v>
          </cell>
        </row>
        <row r="84">
          <cell r="B84">
            <v>145</v>
          </cell>
          <cell r="C84">
            <v>10</v>
          </cell>
          <cell r="D84">
            <v>1</v>
          </cell>
          <cell r="E84">
            <v>99</v>
          </cell>
          <cell r="F84">
            <v>0</v>
          </cell>
          <cell r="G84">
            <v>0</v>
          </cell>
          <cell r="H84" t="str">
            <v xml:space="preserve"> Oficial Urbanistico - RU</v>
          </cell>
          <cell r="I84">
            <v>940909</v>
          </cell>
          <cell r="J84">
            <v>1</v>
          </cell>
          <cell r="K84">
            <v>12</v>
          </cell>
          <cell r="L84">
            <v>11290908</v>
          </cell>
          <cell r="M84">
            <v>0</v>
          </cell>
          <cell r="N84">
            <v>940909</v>
          </cell>
          <cell r="O84">
            <v>940909</v>
          </cell>
          <cell r="P84">
            <v>940909</v>
          </cell>
          <cell r="Q84">
            <v>940909</v>
          </cell>
          <cell r="R84">
            <v>940909</v>
          </cell>
          <cell r="S84">
            <v>940909</v>
          </cell>
          <cell r="T84">
            <v>940909</v>
          </cell>
          <cell r="U84">
            <v>940909</v>
          </cell>
          <cell r="V84">
            <v>940909</v>
          </cell>
          <cell r="W84">
            <v>940909</v>
          </cell>
          <cell r="X84">
            <v>940909</v>
          </cell>
          <cell r="Y84">
            <v>940909</v>
          </cell>
        </row>
        <row r="85">
          <cell r="B85">
            <v>145</v>
          </cell>
          <cell r="C85">
            <v>10</v>
          </cell>
          <cell r="D85">
            <v>1</v>
          </cell>
          <cell r="E85">
            <v>99</v>
          </cell>
          <cell r="F85">
            <v>0</v>
          </cell>
          <cell r="G85">
            <v>0</v>
          </cell>
          <cell r="H85" t="str">
            <v>Especialista en insfraestructura y obras civiles - RU</v>
          </cell>
          <cell r="I85">
            <v>1104545</v>
          </cell>
          <cell r="J85">
            <v>1</v>
          </cell>
          <cell r="K85">
            <v>12</v>
          </cell>
          <cell r="L85">
            <v>13254540</v>
          </cell>
          <cell r="M85">
            <v>0</v>
          </cell>
          <cell r="N85">
            <v>1104545</v>
          </cell>
          <cell r="O85">
            <v>1104545</v>
          </cell>
          <cell r="P85">
            <v>1104545</v>
          </cell>
          <cell r="Q85">
            <v>1104545</v>
          </cell>
          <cell r="R85">
            <v>1104545</v>
          </cell>
          <cell r="S85">
            <v>1104545</v>
          </cell>
          <cell r="T85">
            <v>1104545</v>
          </cell>
          <cell r="U85">
            <v>1104545</v>
          </cell>
          <cell r="V85">
            <v>1104545</v>
          </cell>
          <cell r="W85">
            <v>1104545</v>
          </cell>
          <cell r="X85">
            <v>1104545</v>
          </cell>
          <cell r="Y85">
            <v>1104545</v>
          </cell>
        </row>
        <row r="86">
          <cell r="B86">
            <v>145</v>
          </cell>
          <cell r="C86">
            <v>10</v>
          </cell>
          <cell r="D86">
            <v>1</v>
          </cell>
          <cell r="E86">
            <v>99</v>
          </cell>
          <cell r="F86">
            <v>0</v>
          </cell>
          <cell r="G86">
            <v>0</v>
          </cell>
          <cell r="H86" t="str">
            <v>Oficial en insfraestructura y obras civiles - RU</v>
          </cell>
          <cell r="I86">
            <v>940909</v>
          </cell>
          <cell r="J86">
            <v>1</v>
          </cell>
          <cell r="K86">
            <v>12</v>
          </cell>
          <cell r="L86">
            <v>11290908</v>
          </cell>
          <cell r="M86">
            <v>0</v>
          </cell>
          <cell r="N86">
            <v>940909</v>
          </cell>
          <cell r="O86">
            <v>940909</v>
          </cell>
          <cell r="P86">
            <v>940909</v>
          </cell>
          <cell r="Q86">
            <v>940909</v>
          </cell>
          <cell r="R86">
            <v>940909</v>
          </cell>
          <cell r="S86">
            <v>940909</v>
          </cell>
          <cell r="T86">
            <v>940909</v>
          </cell>
          <cell r="U86">
            <v>940909</v>
          </cell>
          <cell r="V86">
            <v>940909</v>
          </cell>
          <cell r="W86">
            <v>940909</v>
          </cell>
          <cell r="X86">
            <v>940909</v>
          </cell>
          <cell r="Y86">
            <v>940909</v>
          </cell>
        </row>
        <row r="87">
          <cell r="B87">
            <v>145</v>
          </cell>
          <cell r="C87">
            <v>10</v>
          </cell>
          <cell r="D87">
            <v>1</v>
          </cell>
          <cell r="E87">
            <v>99</v>
          </cell>
          <cell r="F87">
            <v>0</v>
          </cell>
          <cell r="G87">
            <v>0</v>
          </cell>
          <cell r="H87" t="str">
            <v>Gerente Programa RU-BRT</v>
          </cell>
          <cell r="I87">
            <v>1800000</v>
          </cell>
          <cell r="J87">
            <v>1</v>
          </cell>
          <cell r="K87">
            <v>12</v>
          </cell>
          <cell r="L87">
            <v>21600000</v>
          </cell>
          <cell r="M87">
            <v>0</v>
          </cell>
          <cell r="N87">
            <v>1800000</v>
          </cell>
          <cell r="O87">
            <v>1800000</v>
          </cell>
          <cell r="P87">
            <v>1800000</v>
          </cell>
          <cell r="Q87">
            <v>1800000</v>
          </cell>
          <cell r="R87">
            <v>1800000</v>
          </cell>
          <cell r="S87">
            <v>1800000</v>
          </cell>
          <cell r="T87">
            <v>1800000</v>
          </cell>
          <cell r="U87">
            <v>1800000</v>
          </cell>
          <cell r="V87">
            <v>1800000</v>
          </cell>
          <cell r="W87">
            <v>1800000</v>
          </cell>
          <cell r="X87">
            <v>1800000</v>
          </cell>
          <cell r="Y87">
            <v>1800000</v>
          </cell>
        </row>
        <row r="88">
          <cell r="B88">
            <v>145</v>
          </cell>
          <cell r="C88">
            <v>10</v>
          </cell>
          <cell r="D88">
            <v>1</v>
          </cell>
          <cell r="E88">
            <v>99</v>
          </cell>
          <cell r="F88">
            <v>0</v>
          </cell>
          <cell r="G88">
            <v>0</v>
          </cell>
          <cell r="H88" t="str">
            <v>Especialista en adquisiciones SENIOR - RU-BTR</v>
          </cell>
          <cell r="I88">
            <v>1104545</v>
          </cell>
          <cell r="J88">
            <v>1</v>
          </cell>
          <cell r="K88">
            <v>12</v>
          </cell>
          <cell r="L88">
            <v>13254540</v>
          </cell>
          <cell r="M88">
            <v>0</v>
          </cell>
          <cell r="N88">
            <v>1104545</v>
          </cell>
          <cell r="O88">
            <v>1104545</v>
          </cell>
          <cell r="P88">
            <v>1104545</v>
          </cell>
          <cell r="Q88">
            <v>1104545</v>
          </cell>
          <cell r="R88">
            <v>1104545</v>
          </cell>
          <cell r="S88">
            <v>1104545</v>
          </cell>
          <cell r="T88">
            <v>1104545</v>
          </cell>
          <cell r="U88">
            <v>1104545</v>
          </cell>
          <cell r="V88">
            <v>1104545</v>
          </cell>
          <cell r="W88">
            <v>1104545</v>
          </cell>
          <cell r="X88">
            <v>1104545</v>
          </cell>
          <cell r="Y88">
            <v>1104545</v>
          </cell>
        </row>
        <row r="89">
          <cell r="B89">
            <v>145</v>
          </cell>
          <cell r="C89">
            <v>10</v>
          </cell>
          <cell r="D89">
            <v>1</v>
          </cell>
          <cell r="E89">
            <v>99</v>
          </cell>
          <cell r="F89">
            <v>0</v>
          </cell>
          <cell r="G89">
            <v>0</v>
          </cell>
          <cell r="H89" t="str">
            <v>Oficial de Adquisiciones  - RU</v>
          </cell>
          <cell r="I89">
            <v>940909</v>
          </cell>
          <cell r="J89">
            <v>1</v>
          </cell>
          <cell r="K89">
            <v>12</v>
          </cell>
          <cell r="L89">
            <v>11290908</v>
          </cell>
          <cell r="M89">
            <v>0</v>
          </cell>
          <cell r="N89">
            <v>940909</v>
          </cell>
          <cell r="O89">
            <v>940909</v>
          </cell>
          <cell r="P89">
            <v>940909</v>
          </cell>
          <cell r="Q89">
            <v>940909</v>
          </cell>
          <cell r="R89">
            <v>940909</v>
          </cell>
          <cell r="S89">
            <v>940909</v>
          </cell>
          <cell r="T89">
            <v>940909</v>
          </cell>
          <cell r="U89">
            <v>940909</v>
          </cell>
          <cell r="V89">
            <v>940909</v>
          </cell>
          <cell r="W89">
            <v>940909</v>
          </cell>
          <cell r="X89">
            <v>940909</v>
          </cell>
          <cell r="Y89">
            <v>940909</v>
          </cell>
        </row>
        <row r="90">
          <cell r="B90">
            <v>145</v>
          </cell>
          <cell r="C90">
            <v>10</v>
          </cell>
          <cell r="D90">
            <v>1</v>
          </cell>
          <cell r="E90">
            <v>99</v>
          </cell>
          <cell r="F90">
            <v>0</v>
          </cell>
          <cell r="G90">
            <v>0</v>
          </cell>
          <cell r="H90" t="str">
            <v>Oficial de  Adquisiciones  - BTR</v>
          </cell>
          <cell r="I90">
            <v>940909</v>
          </cell>
          <cell r="J90">
            <v>1</v>
          </cell>
          <cell r="K90">
            <v>12</v>
          </cell>
          <cell r="L90">
            <v>11290908</v>
          </cell>
          <cell r="M90">
            <v>0</v>
          </cell>
          <cell r="N90">
            <v>940909</v>
          </cell>
          <cell r="O90">
            <v>940909</v>
          </cell>
          <cell r="P90">
            <v>940909</v>
          </cell>
          <cell r="Q90">
            <v>940909</v>
          </cell>
          <cell r="R90">
            <v>940909</v>
          </cell>
          <cell r="S90">
            <v>940909</v>
          </cell>
          <cell r="T90">
            <v>940909</v>
          </cell>
          <cell r="U90">
            <v>940909</v>
          </cell>
          <cell r="V90">
            <v>940909</v>
          </cell>
          <cell r="W90">
            <v>940909</v>
          </cell>
          <cell r="X90">
            <v>940909</v>
          </cell>
          <cell r="Y90">
            <v>940909</v>
          </cell>
        </row>
        <row r="91">
          <cell r="B91">
            <v>145</v>
          </cell>
          <cell r="C91">
            <v>10</v>
          </cell>
          <cell r="D91">
            <v>1</v>
          </cell>
          <cell r="E91">
            <v>99</v>
          </cell>
          <cell r="F91">
            <v>0</v>
          </cell>
          <cell r="G91">
            <v>0</v>
          </cell>
          <cell r="H91" t="str">
            <v xml:space="preserve"> Especialista Ambiental y Social - RU-BTR</v>
          </cell>
          <cell r="I91">
            <v>1104545</v>
          </cell>
          <cell r="J91">
            <v>1</v>
          </cell>
          <cell r="K91">
            <v>12</v>
          </cell>
          <cell r="L91">
            <v>13254540</v>
          </cell>
          <cell r="M91">
            <v>0</v>
          </cell>
          <cell r="N91">
            <v>1104545</v>
          </cell>
          <cell r="O91">
            <v>1104545</v>
          </cell>
          <cell r="P91">
            <v>1104545</v>
          </cell>
          <cell r="Q91">
            <v>1104545</v>
          </cell>
          <cell r="R91">
            <v>1104545</v>
          </cell>
          <cell r="S91">
            <v>1104545</v>
          </cell>
          <cell r="T91">
            <v>1104545</v>
          </cell>
          <cell r="U91">
            <v>1104545</v>
          </cell>
          <cell r="V91">
            <v>1104545</v>
          </cell>
          <cell r="W91">
            <v>1104545</v>
          </cell>
          <cell r="X91">
            <v>1104545</v>
          </cell>
          <cell r="Y91">
            <v>1104545</v>
          </cell>
        </row>
        <row r="92">
          <cell r="B92">
            <v>145</v>
          </cell>
          <cell r="C92">
            <v>10</v>
          </cell>
          <cell r="D92">
            <v>1</v>
          </cell>
          <cell r="E92">
            <v>99</v>
          </cell>
          <cell r="F92">
            <v>0</v>
          </cell>
          <cell r="G92">
            <v>0</v>
          </cell>
          <cell r="H92" t="str">
            <v>Especialista Jurídico - RU-BTR</v>
          </cell>
          <cell r="I92">
            <v>1104545</v>
          </cell>
          <cell r="J92">
            <v>1</v>
          </cell>
          <cell r="K92">
            <v>12</v>
          </cell>
          <cell r="L92">
            <v>13254540</v>
          </cell>
          <cell r="M92">
            <v>0</v>
          </cell>
          <cell r="N92">
            <v>1104545</v>
          </cell>
          <cell r="O92">
            <v>1104545</v>
          </cell>
          <cell r="P92">
            <v>1104545</v>
          </cell>
          <cell r="Q92">
            <v>1104545</v>
          </cell>
          <cell r="R92">
            <v>1104545</v>
          </cell>
          <cell r="S92">
            <v>1104545</v>
          </cell>
          <cell r="T92">
            <v>1104545</v>
          </cell>
          <cell r="U92">
            <v>1104545</v>
          </cell>
          <cell r="V92">
            <v>1104545</v>
          </cell>
          <cell r="W92">
            <v>1104545</v>
          </cell>
          <cell r="X92">
            <v>1104545</v>
          </cell>
          <cell r="Y92">
            <v>1104545</v>
          </cell>
        </row>
        <row r="93">
          <cell r="B93">
            <v>145</v>
          </cell>
          <cell r="C93">
            <v>10</v>
          </cell>
          <cell r="D93">
            <v>1</v>
          </cell>
          <cell r="E93">
            <v>99</v>
          </cell>
          <cell r="F93">
            <v>0</v>
          </cell>
          <cell r="G93">
            <v>0</v>
          </cell>
          <cell r="H93" t="str">
            <v>Especialista Financiero RU-BTR</v>
          </cell>
          <cell r="I93">
            <v>1104545</v>
          </cell>
          <cell r="J93">
            <v>1</v>
          </cell>
          <cell r="K93">
            <v>12</v>
          </cell>
          <cell r="L93">
            <v>13254540</v>
          </cell>
          <cell r="M93">
            <v>0</v>
          </cell>
          <cell r="N93">
            <v>1104545</v>
          </cell>
          <cell r="O93">
            <v>1104545</v>
          </cell>
          <cell r="P93">
            <v>1104545</v>
          </cell>
          <cell r="Q93">
            <v>1104545</v>
          </cell>
          <cell r="R93">
            <v>1104545</v>
          </cell>
          <cell r="S93">
            <v>1104545</v>
          </cell>
          <cell r="T93">
            <v>1104545</v>
          </cell>
          <cell r="U93">
            <v>1104545</v>
          </cell>
          <cell r="V93">
            <v>1104545</v>
          </cell>
          <cell r="W93">
            <v>1104545</v>
          </cell>
          <cell r="X93">
            <v>1104545</v>
          </cell>
          <cell r="Y93">
            <v>1104545</v>
          </cell>
        </row>
        <row r="94">
          <cell r="B94">
            <v>145</v>
          </cell>
          <cell r="C94">
            <v>10</v>
          </cell>
          <cell r="D94">
            <v>1</v>
          </cell>
          <cell r="E94">
            <v>99</v>
          </cell>
          <cell r="F94">
            <v>0</v>
          </cell>
          <cell r="G94">
            <v>0</v>
          </cell>
          <cell r="H94" t="str">
            <v>Especialista Administrativo RU-BTR</v>
          </cell>
          <cell r="I94">
            <v>1104545</v>
          </cell>
          <cell r="J94">
            <v>1</v>
          </cell>
          <cell r="K94">
            <v>12</v>
          </cell>
          <cell r="L94">
            <v>13254540</v>
          </cell>
          <cell r="M94">
            <v>0</v>
          </cell>
          <cell r="N94">
            <v>1104545</v>
          </cell>
          <cell r="O94">
            <v>1104545</v>
          </cell>
          <cell r="P94">
            <v>1104545</v>
          </cell>
          <cell r="Q94">
            <v>1104545</v>
          </cell>
          <cell r="R94">
            <v>1104545</v>
          </cell>
          <cell r="S94">
            <v>1104545</v>
          </cell>
          <cell r="T94">
            <v>1104545</v>
          </cell>
          <cell r="U94">
            <v>1104545</v>
          </cell>
          <cell r="V94">
            <v>1104545</v>
          </cell>
          <cell r="W94">
            <v>1104545</v>
          </cell>
          <cell r="X94">
            <v>1104545</v>
          </cell>
          <cell r="Y94">
            <v>1104545</v>
          </cell>
        </row>
        <row r="95">
          <cell r="B95">
            <v>145</v>
          </cell>
          <cell r="C95">
            <v>10</v>
          </cell>
          <cell r="D95">
            <v>1</v>
          </cell>
          <cell r="E95">
            <v>99</v>
          </cell>
          <cell r="F95">
            <v>0</v>
          </cell>
          <cell r="G95">
            <v>0</v>
          </cell>
          <cell r="H95" t="str">
            <v>Especialista en Estrategia Comunicacional RU - BTR</v>
          </cell>
          <cell r="I95">
            <v>1104545</v>
          </cell>
          <cell r="J95">
            <v>1</v>
          </cell>
          <cell r="K95">
            <v>12</v>
          </cell>
          <cell r="L95">
            <v>13254540</v>
          </cell>
          <cell r="M95">
            <v>0</v>
          </cell>
          <cell r="N95">
            <v>1104545</v>
          </cell>
          <cell r="O95">
            <v>1104545</v>
          </cell>
          <cell r="P95">
            <v>1104545</v>
          </cell>
          <cell r="Q95">
            <v>1104545</v>
          </cell>
          <cell r="R95">
            <v>1104545</v>
          </cell>
          <cell r="S95">
            <v>1104545</v>
          </cell>
          <cell r="T95">
            <v>1104545</v>
          </cell>
          <cell r="U95">
            <v>1104545</v>
          </cell>
          <cell r="V95">
            <v>1104545</v>
          </cell>
          <cell r="W95">
            <v>1104545</v>
          </cell>
          <cell r="X95">
            <v>1104545</v>
          </cell>
          <cell r="Y95">
            <v>1104545</v>
          </cell>
        </row>
        <row r="96">
          <cell r="B96">
            <v>145</v>
          </cell>
          <cell r="C96">
            <v>10</v>
          </cell>
          <cell r="D96">
            <v>1</v>
          </cell>
          <cell r="E96">
            <v>99</v>
          </cell>
          <cell r="F96">
            <v>0</v>
          </cell>
          <cell r="G96">
            <v>0</v>
          </cell>
          <cell r="H96" t="str">
            <v>Especialista en Planificación Y Monitoreo RU-BTR</v>
          </cell>
          <cell r="I96">
            <v>1104545</v>
          </cell>
          <cell r="J96">
            <v>1</v>
          </cell>
          <cell r="K96">
            <v>12</v>
          </cell>
          <cell r="L96">
            <v>13254540</v>
          </cell>
          <cell r="M96">
            <v>0</v>
          </cell>
          <cell r="N96">
            <v>1104545</v>
          </cell>
          <cell r="O96">
            <v>1104545</v>
          </cell>
          <cell r="P96">
            <v>1104545</v>
          </cell>
          <cell r="Q96">
            <v>1104545</v>
          </cell>
          <cell r="R96">
            <v>1104545</v>
          </cell>
          <cell r="S96">
            <v>1104545</v>
          </cell>
          <cell r="T96">
            <v>1104545</v>
          </cell>
          <cell r="U96">
            <v>1104545</v>
          </cell>
          <cell r="V96">
            <v>1104545</v>
          </cell>
          <cell r="W96">
            <v>1104545</v>
          </cell>
          <cell r="X96">
            <v>1104545</v>
          </cell>
          <cell r="Y96">
            <v>1104545</v>
          </cell>
        </row>
        <row r="97">
          <cell r="B97">
            <v>145</v>
          </cell>
          <cell r="C97">
            <v>10</v>
          </cell>
          <cell r="D97">
            <v>1</v>
          </cell>
          <cell r="E97">
            <v>99</v>
          </cell>
          <cell r="F97">
            <v>0</v>
          </cell>
          <cell r="G97">
            <v>0</v>
          </cell>
          <cell r="H97" t="str">
            <v xml:space="preserve"> Especialista en el área de arquitectura, urbanismo y catastro - RU/BTR</v>
          </cell>
          <cell r="I97">
            <v>1104545</v>
          </cell>
          <cell r="J97">
            <v>1</v>
          </cell>
          <cell r="K97">
            <v>12</v>
          </cell>
          <cell r="L97">
            <v>13254540</v>
          </cell>
          <cell r="M97">
            <v>0</v>
          </cell>
          <cell r="N97">
            <v>1104545</v>
          </cell>
          <cell r="O97">
            <v>1104545</v>
          </cell>
          <cell r="P97">
            <v>1104545</v>
          </cell>
          <cell r="Q97">
            <v>1104545</v>
          </cell>
          <cell r="R97">
            <v>1104545</v>
          </cell>
          <cell r="S97">
            <v>1104545</v>
          </cell>
          <cell r="T97">
            <v>1104545</v>
          </cell>
          <cell r="U97">
            <v>1104545</v>
          </cell>
          <cell r="V97">
            <v>1104545</v>
          </cell>
          <cell r="W97">
            <v>1104545</v>
          </cell>
          <cell r="X97">
            <v>1104545</v>
          </cell>
          <cell r="Y97">
            <v>1104545</v>
          </cell>
        </row>
        <row r="98">
          <cell r="B98">
            <v>145</v>
          </cell>
          <cell r="C98">
            <v>10</v>
          </cell>
          <cell r="D98">
            <v>1</v>
          </cell>
          <cell r="E98">
            <v>99</v>
          </cell>
          <cell r="F98">
            <v>0</v>
          </cell>
          <cell r="G98">
            <v>0</v>
          </cell>
          <cell r="H98" t="str">
            <v>Coordinador Tecnico de la Unidad -BRT</v>
          </cell>
          <cell r="I98">
            <v>1431818</v>
          </cell>
          <cell r="J98">
            <v>1</v>
          </cell>
          <cell r="K98">
            <v>12</v>
          </cell>
          <cell r="L98">
            <v>17181816</v>
          </cell>
          <cell r="M98">
            <v>0</v>
          </cell>
          <cell r="N98">
            <v>1431818</v>
          </cell>
          <cell r="O98">
            <v>1431818</v>
          </cell>
          <cell r="P98">
            <v>1431818</v>
          </cell>
          <cell r="Q98">
            <v>1431818</v>
          </cell>
          <cell r="R98">
            <v>1431818</v>
          </cell>
          <cell r="S98">
            <v>1431818</v>
          </cell>
          <cell r="T98">
            <v>1431818</v>
          </cell>
          <cell r="U98">
            <v>1431818</v>
          </cell>
          <cell r="V98">
            <v>1431818</v>
          </cell>
          <cell r="W98">
            <v>1431818</v>
          </cell>
          <cell r="X98">
            <v>1431818</v>
          </cell>
          <cell r="Y98">
            <v>1431818</v>
          </cell>
        </row>
        <row r="99">
          <cell r="B99">
            <v>145</v>
          </cell>
          <cell r="C99">
            <v>10</v>
          </cell>
          <cell r="D99">
            <v>1</v>
          </cell>
          <cell r="E99">
            <v>99</v>
          </cell>
          <cell r="F99">
            <v>0</v>
          </cell>
          <cell r="G99">
            <v>0</v>
          </cell>
          <cell r="H99" t="str">
            <v xml:space="preserve">Apoyo Coordinador Tecnico de la Unidad </v>
          </cell>
          <cell r="I99">
            <v>818181</v>
          </cell>
          <cell r="J99">
            <v>1</v>
          </cell>
          <cell r="K99">
            <v>12</v>
          </cell>
          <cell r="L99">
            <v>9818172</v>
          </cell>
          <cell r="M99">
            <v>0</v>
          </cell>
          <cell r="N99">
            <v>818181</v>
          </cell>
          <cell r="O99">
            <v>818181</v>
          </cell>
          <cell r="P99">
            <v>818181</v>
          </cell>
          <cell r="Q99">
            <v>818181</v>
          </cell>
          <cell r="R99">
            <v>818181</v>
          </cell>
          <cell r="S99">
            <v>818181</v>
          </cell>
          <cell r="T99">
            <v>818181</v>
          </cell>
          <cell r="U99">
            <v>818181</v>
          </cell>
          <cell r="V99">
            <v>818181</v>
          </cell>
          <cell r="W99">
            <v>818181</v>
          </cell>
          <cell r="X99">
            <v>818181</v>
          </cell>
          <cell r="Y99">
            <v>818181</v>
          </cell>
        </row>
        <row r="100">
          <cell r="B100">
            <v>145</v>
          </cell>
          <cell r="C100">
            <v>10</v>
          </cell>
          <cell r="D100">
            <v>1</v>
          </cell>
          <cell r="E100">
            <v>99</v>
          </cell>
          <cell r="F100">
            <v>0</v>
          </cell>
          <cell r="G100">
            <v>0</v>
          </cell>
          <cell r="H100" t="str">
            <v xml:space="preserve"> Especialista en Infraestructura - BTR</v>
          </cell>
          <cell r="I100">
            <v>1104545</v>
          </cell>
          <cell r="J100">
            <v>1</v>
          </cell>
          <cell r="K100">
            <v>12</v>
          </cell>
          <cell r="L100">
            <v>13254540</v>
          </cell>
          <cell r="M100">
            <v>0</v>
          </cell>
          <cell r="N100">
            <v>1104545</v>
          </cell>
          <cell r="O100">
            <v>1104545</v>
          </cell>
          <cell r="P100">
            <v>1104545</v>
          </cell>
          <cell r="Q100">
            <v>1104545</v>
          </cell>
          <cell r="R100">
            <v>1104545</v>
          </cell>
          <cell r="S100">
            <v>1104545</v>
          </cell>
          <cell r="T100">
            <v>1104545</v>
          </cell>
          <cell r="U100">
            <v>1104545</v>
          </cell>
          <cell r="V100">
            <v>1104545</v>
          </cell>
          <cell r="W100">
            <v>1104545</v>
          </cell>
          <cell r="X100">
            <v>1104545</v>
          </cell>
          <cell r="Y100">
            <v>1104545</v>
          </cell>
        </row>
        <row r="101">
          <cell r="B101">
            <v>145</v>
          </cell>
          <cell r="C101">
            <v>10</v>
          </cell>
          <cell r="D101">
            <v>1</v>
          </cell>
          <cell r="E101">
            <v>99</v>
          </cell>
          <cell r="F101">
            <v>0</v>
          </cell>
          <cell r="G101">
            <v>0</v>
          </cell>
          <cell r="H101" t="str">
            <v xml:space="preserve"> Especialista en Operaciones </v>
          </cell>
          <cell r="I101">
            <v>1104545</v>
          </cell>
          <cell r="J101">
            <v>1</v>
          </cell>
          <cell r="K101">
            <v>12</v>
          </cell>
          <cell r="L101">
            <v>13254540</v>
          </cell>
          <cell r="M101">
            <v>0</v>
          </cell>
          <cell r="N101">
            <v>1104545</v>
          </cell>
          <cell r="O101">
            <v>1104545</v>
          </cell>
          <cell r="P101">
            <v>1104545</v>
          </cell>
          <cell r="Q101">
            <v>1104545</v>
          </cell>
          <cell r="R101">
            <v>1104545</v>
          </cell>
          <cell r="S101">
            <v>1104545</v>
          </cell>
          <cell r="T101">
            <v>1104545</v>
          </cell>
          <cell r="U101">
            <v>1104545</v>
          </cell>
          <cell r="V101">
            <v>1104545</v>
          </cell>
          <cell r="W101">
            <v>1104545</v>
          </cell>
          <cell r="X101">
            <v>1104545</v>
          </cell>
          <cell r="Y101">
            <v>1104545</v>
          </cell>
        </row>
        <row r="102">
          <cell r="B102">
            <v>145</v>
          </cell>
          <cell r="C102">
            <v>10</v>
          </cell>
          <cell r="D102">
            <v>1</v>
          </cell>
          <cell r="E102">
            <v>99</v>
          </cell>
          <cell r="F102">
            <v>0</v>
          </cell>
          <cell r="G102">
            <v>0</v>
          </cell>
          <cell r="H102" t="str">
            <v xml:space="preserve">Oficial de  Operaciones </v>
          </cell>
          <cell r="I102">
            <v>818181</v>
          </cell>
          <cell r="J102">
            <v>1</v>
          </cell>
          <cell r="K102">
            <v>12</v>
          </cell>
          <cell r="L102">
            <v>9818172</v>
          </cell>
          <cell r="M102">
            <v>0</v>
          </cell>
          <cell r="N102">
            <v>818181</v>
          </cell>
          <cell r="O102">
            <v>818181</v>
          </cell>
          <cell r="P102">
            <v>818181</v>
          </cell>
          <cell r="Q102">
            <v>818181</v>
          </cell>
          <cell r="R102">
            <v>818181</v>
          </cell>
          <cell r="S102">
            <v>818181</v>
          </cell>
          <cell r="T102">
            <v>818181</v>
          </cell>
          <cell r="U102">
            <v>818181</v>
          </cell>
          <cell r="V102">
            <v>818181</v>
          </cell>
          <cell r="W102">
            <v>818181</v>
          </cell>
          <cell r="X102">
            <v>818181</v>
          </cell>
          <cell r="Y102">
            <v>818181</v>
          </cell>
        </row>
        <row r="103">
          <cell r="B103">
            <v>145</v>
          </cell>
          <cell r="C103">
            <v>10</v>
          </cell>
          <cell r="D103">
            <v>1</v>
          </cell>
          <cell r="E103">
            <v>99</v>
          </cell>
          <cell r="F103">
            <v>0</v>
          </cell>
          <cell r="G103">
            <v>0</v>
          </cell>
          <cell r="H103" t="str">
            <v>Especialista -Tecnologico</v>
          </cell>
          <cell r="I103">
            <v>1104545</v>
          </cell>
          <cell r="J103">
            <v>1</v>
          </cell>
          <cell r="K103">
            <v>12</v>
          </cell>
          <cell r="L103">
            <v>13254540</v>
          </cell>
          <cell r="M103">
            <v>0</v>
          </cell>
          <cell r="N103">
            <v>1104545</v>
          </cell>
          <cell r="O103">
            <v>1104545</v>
          </cell>
          <cell r="P103">
            <v>1104545</v>
          </cell>
          <cell r="Q103">
            <v>1104545</v>
          </cell>
          <cell r="R103">
            <v>1104545</v>
          </cell>
          <cell r="S103">
            <v>1104545</v>
          </cell>
          <cell r="T103">
            <v>1104545</v>
          </cell>
          <cell r="U103">
            <v>1104545</v>
          </cell>
          <cell r="V103">
            <v>1104545</v>
          </cell>
          <cell r="W103">
            <v>1104545</v>
          </cell>
          <cell r="X103">
            <v>1104545</v>
          </cell>
          <cell r="Y103">
            <v>1104545</v>
          </cell>
        </row>
        <row r="104">
          <cell r="B104">
            <v>145</v>
          </cell>
          <cell r="C104">
            <v>10</v>
          </cell>
          <cell r="D104">
            <v>1</v>
          </cell>
          <cell r="E104">
            <v>99</v>
          </cell>
          <cell r="F104">
            <v>0</v>
          </cell>
          <cell r="G104">
            <v>0</v>
          </cell>
          <cell r="H104" t="str">
            <v>Oficial de  Especialista -Tecnológico</v>
          </cell>
          <cell r="I104">
            <v>818181</v>
          </cell>
          <cell r="J104">
            <v>1</v>
          </cell>
          <cell r="K104">
            <v>12</v>
          </cell>
          <cell r="L104">
            <v>9818172</v>
          </cell>
          <cell r="M104">
            <v>0</v>
          </cell>
          <cell r="N104">
            <v>818181</v>
          </cell>
          <cell r="O104">
            <v>818181</v>
          </cell>
          <cell r="P104">
            <v>818181</v>
          </cell>
          <cell r="Q104">
            <v>818181</v>
          </cell>
          <cell r="R104">
            <v>818181</v>
          </cell>
          <cell r="S104">
            <v>818181</v>
          </cell>
          <cell r="T104">
            <v>818181</v>
          </cell>
          <cell r="U104">
            <v>818181</v>
          </cell>
          <cell r="V104">
            <v>818181</v>
          </cell>
          <cell r="W104">
            <v>818181</v>
          </cell>
          <cell r="X104">
            <v>818181</v>
          </cell>
          <cell r="Y104">
            <v>818181</v>
          </cell>
        </row>
        <row r="105">
          <cell r="B105">
            <v>145</v>
          </cell>
          <cell r="C105">
            <v>10</v>
          </cell>
          <cell r="D105">
            <v>1</v>
          </cell>
          <cell r="E105">
            <v>99</v>
          </cell>
          <cell r="F105">
            <v>0</v>
          </cell>
          <cell r="G105">
            <v>0</v>
          </cell>
          <cell r="H105" t="str">
            <v>Especialista Economico-Financiero</v>
          </cell>
          <cell r="I105">
            <v>1104545</v>
          </cell>
          <cell r="J105">
            <v>1</v>
          </cell>
          <cell r="K105">
            <v>12</v>
          </cell>
          <cell r="L105">
            <v>13254540</v>
          </cell>
          <cell r="M105">
            <v>0</v>
          </cell>
          <cell r="N105">
            <v>1104545</v>
          </cell>
          <cell r="O105">
            <v>1104545</v>
          </cell>
          <cell r="P105">
            <v>1104545</v>
          </cell>
          <cell r="Q105">
            <v>1104545</v>
          </cell>
          <cell r="R105">
            <v>1104545</v>
          </cell>
          <cell r="S105">
            <v>1104545</v>
          </cell>
          <cell r="T105">
            <v>1104545</v>
          </cell>
          <cell r="U105">
            <v>1104545</v>
          </cell>
          <cell r="V105">
            <v>1104545</v>
          </cell>
          <cell r="W105">
            <v>1104545</v>
          </cell>
          <cell r="X105">
            <v>1104545</v>
          </cell>
          <cell r="Y105">
            <v>1104545</v>
          </cell>
        </row>
        <row r="106">
          <cell r="B106">
            <v>145</v>
          </cell>
          <cell r="C106">
            <v>10</v>
          </cell>
          <cell r="D106">
            <v>1</v>
          </cell>
          <cell r="E106">
            <v>99</v>
          </cell>
          <cell r="F106">
            <v>0</v>
          </cell>
          <cell r="G106">
            <v>0</v>
          </cell>
          <cell r="H106" t="str">
            <v>Asistente Economico-Financiero</v>
          </cell>
          <cell r="I106">
            <v>818181</v>
          </cell>
          <cell r="J106">
            <v>1</v>
          </cell>
          <cell r="K106">
            <v>12</v>
          </cell>
          <cell r="L106">
            <v>9818172</v>
          </cell>
          <cell r="M106">
            <v>0</v>
          </cell>
          <cell r="N106">
            <v>818181</v>
          </cell>
          <cell r="O106">
            <v>818181</v>
          </cell>
          <cell r="P106">
            <v>818181</v>
          </cell>
          <cell r="Q106">
            <v>818181</v>
          </cell>
          <cell r="R106">
            <v>818181</v>
          </cell>
          <cell r="S106">
            <v>818181</v>
          </cell>
          <cell r="T106">
            <v>818181</v>
          </cell>
          <cell r="U106">
            <v>818181</v>
          </cell>
          <cell r="V106">
            <v>818181</v>
          </cell>
          <cell r="W106">
            <v>818181</v>
          </cell>
          <cell r="X106">
            <v>818181</v>
          </cell>
          <cell r="Y106">
            <v>818181</v>
          </cell>
        </row>
        <row r="107">
          <cell r="B107">
            <v>145</v>
          </cell>
          <cell r="C107">
            <v>10</v>
          </cell>
          <cell r="D107">
            <v>1</v>
          </cell>
          <cell r="E107">
            <v>99</v>
          </cell>
          <cell r="F107">
            <v>0</v>
          </cell>
          <cell r="G107">
            <v>0</v>
          </cell>
          <cell r="H107" t="str">
            <v>Especialista en Gestión de Flota</v>
          </cell>
          <cell r="I107">
            <v>1104545</v>
          </cell>
          <cell r="J107">
            <v>1</v>
          </cell>
          <cell r="K107">
            <v>12</v>
          </cell>
          <cell r="L107">
            <v>13254540</v>
          </cell>
          <cell r="M107">
            <v>0</v>
          </cell>
          <cell r="N107">
            <v>1104545</v>
          </cell>
          <cell r="O107">
            <v>1104545</v>
          </cell>
          <cell r="P107">
            <v>1104545</v>
          </cell>
          <cell r="Q107">
            <v>1104545</v>
          </cell>
          <cell r="R107">
            <v>1104545</v>
          </cell>
          <cell r="S107">
            <v>1104545</v>
          </cell>
          <cell r="T107">
            <v>1104545</v>
          </cell>
          <cell r="U107">
            <v>1104545</v>
          </cell>
          <cell r="V107">
            <v>1104545</v>
          </cell>
          <cell r="W107">
            <v>1104545</v>
          </cell>
          <cell r="X107">
            <v>1104545</v>
          </cell>
          <cell r="Y107">
            <v>1104545</v>
          </cell>
        </row>
        <row r="108">
          <cell r="B108">
            <v>145</v>
          </cell>
          <cell r="C108">
            <v>10</v>
          </cell>
          <cell r="D108">
            <v>1</v>
          </cell>
          <cell r="E108">
            <v>99</v>
          </cell>
          <cell r="F108">
            <v>0</v>
          </cell>
          <cell r="G108">
            <v>0</v>
          </cell>
          <cell r="H108" t="str">
            <v>Especialista en Control operacional</v>
          </cell>
          <cell r="I108">
            <v>1104545</v>
          </cell>
          <cell r="J108">
            <v>1</v>
          </cell>
          <cell r="K108">
            <v>12</v>
          </cell>
          <cell r="L108">
            <v>13254540</v>
          </cell>
          <cell r="M108">
            <v>0</v>
          </cell>
          <cell r="N108">
            <v>1104545</v>
          </cell>
          <cell r="O108">
            <v>1104545</v>
          </cell>
          <cell r="P108">
            <v>1104545</v>
          </cell>
          <cell r="Q108">
            <v>1104545</v>
          </cell>
          <cell r="R108">
            <v>1104545</v>
          </cell>
          <cell r="S108">
            <v>1104545</v>
          </cell>
          <cell r="T108">
            <v>1104545</v>
          </cell>
          <cell r="U108">
            <v>1104545</v>
          </cell>
          <cell r="V108">
            <v>1104545</v>
          </cell>
          <cell r="W108">
            <v>1104545</v>
          </cell>
          <cell r="X108">
            <v>1104545</v>
          </cell>
          <cell r="Y108">
            <v>1104545</v>
          </cell>
        </row>
        <row r="109">
          <cell r="B109">
            <v>145</v>
          </cell>
          <cell r="C109">
            <v>10</v>
          </cell>
          <cell r="D109">
            <v>1</v>
          </cell>
          <cell r="E109">
            <v>99</v>
          </cell>
          <cell r="F109">
            <v>0</v>
          </cell>
          <cell r="G109">
            <v>0</v>
          </cell>
          <cell r="H109" t="str">
            <v>Especialista en Billetaje</v>
          </cell>
          <cell r="I109">
            <v>1104545</v>
          </cell>
          <cell r="J109">
            <v>1</v>
          </cell>
          <cell r="K109">
            <v>12</v>
          </cell>
          <cell r="L109">
            <v>13254540</v>
          </cell>
          <cell r="M109">
            <v>0</v>
          </cell>
          <cell r="N109">
            <v>1104545</v>
          </cell>
          <cell r="O109">
            <v>1104545</v>
          </cell>
          <cell r="P109">
            <v>1104545</v>
          </cell>
          <cell r="Q109">
            <v>1104545</v>
          </cell>
          <cell r="R109">
            <v>1104545</v>
          </cell>
          <cell r="S109">
            <v>1104545</v>
          </cell>
          <cell r="T109">
            <v>1104545</v>
          </cell>
          <cell r="U109">
            <v>1104545</v>
          </cell>
          <cell r="V109">
            <v>1104545</v>
          </cell>
          <cell r="W109">
            <v>1104545</v>
          </cell>
          <cell r="X109">
            <v>1104545</v>
          </cell>
          <cell r="Y109">
            <v>1104545</v>
          </cell>
        </row>
        <row r="110">
          <cell r="B110">
            <v>145</v>
          </cell>
          <cell r="C110">
            <v>10</v>
          </cell>
          <cell r="D110">
            <v>1</v>
          </cell>
          <cell r="E110">
            <v>99</v>
          </cell>
          <cell r="F110">
            <v>0</v>
          </cell>
          <cell r="G110">
            <v>0</v>
          </cell>
          <cell r="H110" t="str">
            <v>Especialista Social BTR</v>
          </cell>
          <cell r="I110">
            <v>1104545</v>
          </cell>
          <cell r="J110">
            <v>1</v>
          </cell>
          <cell r="K110">
            <v>12</v>
          </cell>
          <cell r="L110">
            <v>13254540</v>
          </cell>
          <cell r="M110">
            <v>0</v>
          </cell>
          <cell r="N110">
            <v>1104545</v>
          </cell>
          <cell r="O110">
            <v>1104545</v>
          </cell>
          <cell r="P110">
            <v>1104545</v>
          </cell>
          <cell r="Q110">
            <v>1104545</v>
          </cell>
          <cell r="R110">
            <v>1104545</v>
          </cell>
          <cell r="S110">
            <v>1104545</v>
          </cell>
          <cell r="T110">
            <v>1104545</v>
          </cell>
          <cell r="U110">
            <v>1104545</v>
          </cell>
          <cell r="V110">
            <v>1104545</v>
          </cell>
          <cell r="W110">
            <v>1104545</v>
          </cell>
          <cell r="X110">
            <v>1104545</v>
          </cell>
          <cell r="Y110">
            <v>1104545</v>
          </cell>
        </row>
        <row r="111">
          <cell r="B111">
            <v>145</v>
          </cell>
          <cell r="C111">
            <v>10</v>
          </cell>
          <cell r="D111">
            <v>1</v>
          </cell>
          <cell r="E111">
            <v>99</v>
          </cell>
          <cell r="F111">
            <v>0</v>
          </cell>
          <cell r="G111">
            <v>0</v>
          </cell>
          <cell r="H111" t="str">
            <v xml:space="preserve">Oficial de Obras Civiles BTR </v>
          </cell>
          <cell r="I111">
            <v>818181</v>
          </cell>
          <cell r="J111">
            <v>1</v>
          </cell>
          <cell r="K111">
            <v>12</v>
          </cell>
          <cell r="L111">
            <v>9818172</v>
          </cell>
          <cell r="M111">
            <v>0</v>
          </cell>
          <cell r="N111">
            <v>818181</v>
          </cell>
          <cell r="O111">
            <v>818181</v>
          </cell>
          <cell r="P111">
            <v>818181</v>
          </cell>
          <cell r="Q111">
            <v>818181</v>
          </cell>
          <cell r="R111">
            <v>818181</v>
          </cell>
          <cell r="S111">
            <v>818181</v>
          </cell>
          <cell r="T111">
            <v>818181</v>
          </cell>
          <cell r="U111">
            <v>818181</v>
          </cell>
          <cell r="V111">
            <v>818181</v>
          </cell>
          <cell r="W111">
            <v>818181</v>
          </cell>
          <cell r="X111">
            <v>818181</v>
          </cell>
          <cell r="Y111">
            <v>818181</v>
          </cell>
        </row>
        <row r="112">
          <cell r="B112">
            <v>145</v>
          </cell>
          <cell r="C112">
            <v>10</v>
          </cell>
          <cell r="D112">
            <v>1</v>
          </cell>
          <cell r="E112">
            <v>99</v>
          </cell>
          <cell r="F112">
            <v>0</v>
          </cell>
          <cell r="G112">
            <v>0</v>
          </cell>
          <cell r="H112" t="str">
            <v xml:space="preserve">Especialista Juridico BRT </v>
          </cell>
          <cell r="I112">
            <v>1104545</v>
          </cell>
          <cell r="J112">
            <v>1</v>
          </cell>
          <cell r="K112">
            <v>12</v>
          </cell>
          <cell r="L112">
            <v>13254540</v>
          </cell>
          <cell r="M112">
            <v>0</v>
          </cell>
          <cell r="N112">
            <v>1104545</v>
          </cell>
          <cell r="O112">
            <v>1104545</v>
          </cell>
          <cell r="P112">
            <v>1104545</v>
          </cell>
          <cell r="Q112">
            <v>1104545</v>
          </cell>
          <cell r="R112">
            <v>1104545</v>
          </cell>
          <cell r="S112">
            <v>1104545</v>
          </cell>
          <cell r="T112">
            <v>1104545</v>
          </cell>
          <cell r="U112">
            <v>1104545</v>
          </cell>
          <cell r="V112">
            <v>1104545</v>
          </cell>
          <cell r="W112">
            <v>1104545</v>
          </cell>
          <cell r="X112">
            <v>1104545</v>
          </cell>
          <cell r="Y112">
            <v>1104545</v>
          </cell>
        </row>
        <row r="113">
          <cell r="B113">
            <v>145</v>
          </cell>
          <cell r="C113">
            <v>10</v>
          </cell>
          <cell r="D113">
            <v>1</v>
          </cell>
          <cell r="E113">
            <v>99</v>
          </cell>
          <cell r="F113">
            <v>0</v>
          </cell>
          <cell r="G113">
            <v>0</v>
          </cell>
          <cell r="H113" t="str">
            <v>Asistente del Especialista Social BTR</v>
          </cell>
          <cell r="I113">
            <v>368181</v>
          </cell>
          <cell r="J113">
            <v>1</v>
          </cell>
          <cell r="K113">
            <v>12</v>
          </cell>
          <cell r="L113">
            <v>4418172</v>
          </cell>
          <cell r="M113">
            <v>0</v>
          </cell>
          <cell r="N113">
            <v>368181</v>
          </cell>
          <cell r="O113">
            <v>368181</v>
          </cell>
          <cell r="P113">
            <v>368181</v>
          </cell>
          <cell r="Q113">
            <v>368181</v>
          </cell>
          <cell r="R113">
            <v>368181</v>
          </cell>
          <cell r="S113">
            <v>368181</v>
          </cell>
          <cell r="T113">
            <v>368181</v>
          </cell>
          <cell r="U113">
            <v>368181</v>
          </cell>
          <cell r="V113">
            <v>368181</v>
          </cell>
          <cell r="W113">
            <v>368181</v>
          </cell>
          <cell r="X113">
            <v>368181</v>
          </cell>
          <cell r="Y113">
            <v>368181</v>
          </cell>
        </row>
        <row r="114">
          <cell r="B114">
            <v>145</v>
          </cell>
          <cell r="C114">
            <v>10</v>
          </cell>
          <cell r="D114">
            <v>1</v>
          </cell>
          <cell r="E114">
            <v>99</v>
          </cell>
          <cell r="F114">
            <v>0</v>
          </cell>
          <cell r="G114">
            <v>0</v>
          </cell>
          <cell r="H114" t="str">
            <v>Asistente del Especialista Social BTR</v>
          </cell>
          <cell r="I114">
            <v>368181</v>
          </cell>
          <cell r="J114">
            <v>1</v>
          </cell>
          <cell r="K114">
            <v>12</v>
          </cell>
          <cell r="L114">
            <v>4418172</v>
          </cell>
          <cell r="M114">
            <v>0</v>
          </cell>
          <cell r="N114">
            <v>368181</v>
          </cell>
          <cell r="O114">
            <v>368181</v>
          </cell>
          <cell r="P114">
            <v>368181</v>
          </cell>
          <cell r="Q114">
            <v>368181</v>
          </cell>
          <cell r="R114">
            <v>368181</v>
          </cell>
          <cell r="S114">
            <v>368181</v>
          </cell>
          <cell r="T114">
            <v>368181</v>
          </cell>
          <cell r="U114">
            <v>368181</v>
          </cell>
          <cell r="V114">
            <v>368181</v>
          </cell>
          <cell r="W114">
            <v>368181</v>
          </cell>
          <cell r="X114">
            <v>368181</v>
          </cell>
          <cell r="Y114">
            <v>368181</v>
          </cell>
        </row>
        <row r="115">
          <cell r="B115">
            <v>145</v>
          </cell>
          <cell r="C115">
            <v>10</v>
          </cell>
          <cell r="D115">
            <v>1</v>
          </cell>
          <cell r="E115">
            <v>99</v>
          </cell>
          <cell r="F115">
            <v>0</v>
          </cell>
          <cell r="G115">
            <v>0</v>
          </cell>
          <cell r="H115" t="str">
            <v>Asistente del Especialista Social BTR</v>
          </cell>
          <cell r="I115">
            <v>368181</v>
          </cell>
          <cell r="J115">
            <v>1</v>
          </cell>
          <cell r="K115">
            <v>12</v>
          </cell>
          <cell r="L115">
            <v>4418172</v>
          </cell>
          <cell r="M115">
            <v>0</v>
          </cell>
          <cell r="N115">
            <v>368181</v>
          </cell>
          <cell r="O115">
            <v>368181</v>
          </cell>
          <cell r="P115">
            <v>368181</v>
          </cell>
          <cell r="Q115">
            <v>368181</v>
          </cell>
          <cell r="R115">
            <v>368181</v>
          </cell>
          <cell r="S115">
            <v>368181</v>
          </cell>
          <cell r="T115">
            <v>368181</v>
          </cell>
          <cell r="U115">
            <v>368181</v>
          </cell>
          <cell r="V115">
            <v>368181</v>
          </cell>
          <cell r="W115">
            <v>368181</v>
          </cell>
          <cell r="X115">
            <v>368181</v>
          </cell>
          <cell r="Y115">
            <v>368181</v>
          </cell>
        </row>
        <row r="116">
          <cell r="B116">
            <v>145</v>
          </cell>
          <cell r="C116">
            <v>10</v>
          </cell>
          <cell r="D116">
            <v>1</v>
          </cell>
          <cell r="E116">
            <v>99</v>
          </cell>
          <cell r="F116">
            <v>0</v>
          </cell>
          <cell r="G116">
            <v>0</v>
          </cell>
          <cell r="H116" t="str">
            <v>Asistente del Especialista Social BTR</v>
          </cell>
          <cell r="I116">
            <v>368181</v>
          </cell>
          <cell r="J116">
            <v>1</v>
          </cell>
          <cell r="K116">
            <v>12</v>
          </cell>
          <cell r="L116">
            <v>4418172</v>
          </cell>
          <cell r="M116">
            <v>0</v>
          </cell>
          <cell r="N116">
            <v>368181</v>
          </cell>
          <cell r="O116">
            <v>368181</v>
          </cell>
          <cell r="P116">
            <v>368181</v>
          </cell>
          <cell r="Q116">
            <v>368181</v>
          </cell>
          <cell r="R116">
            <v>368181</v>
          </cell>
          <cell r="S116">
            <v>368181</v>
          </cell>
          <cell r="T116">
            <v>368181</v>
          </cell>
          <cell r="U116">
            <v>368181</v>
          </cell>
          <cell r="V116">
            <v>368181</v>
          </cell>
          <cell r="W116">
            <v>368181</v>
          </cell>
          <cell r="X116">
            <v>368181</v>
          </cell>
          <cell r="Y116">
            <v>368181</v>
          </cell>
        </row>
        <row r="117">
          <cell r="B117">
            <v>145</v>
          </cell>
          <cell r="C117">
            <v>10</v>
          </cell>
          <cell r="D117">
            <v>1</v>
          </cell>
          <cell r="E117">
            <v>99</v>
          </cell>
          <cell r="F117">
            <v>0</v>
          </cell>
          <cell r="G117">
            <v>0</v>
          </cell>
          <cell r="H117" t="str">
            <v>Asistente del Especialista Social BTR</v>
          </cell>
          <cell r="I117">
            <v>368181</v>
          </cell>
          <cell r="J117">
            <v>1</v>
          </cell>
          <cell r="K117">
            <v>12</v>
          </cell>
          <cell r="L117">
            <v>4418172</v>
          </cell>
          <cell r="M117">
            <v>0</v>
          </cell>
          <cell r="N117">
            <v>368181</v>
          </cell>
          <cell r="O117">
            <v>368181</v>
          </cell>
          <cell r="P117">
            <v>368181</v>
          </cell>
          <cell r="Q117">
            <v>368181</v>
          </cell>
          <cell r="R117">
            <v>368181</v>
          </cell>
          <cell r="S117">
            <v>368181</v>
          </cell>
          <cell r="T117">
            <v>368181</v>
          </cell>
          <cell r="U117">
            <v>368181</v>
          </cell>
          <cell r="V117">
            <v>368181</v>
          </cell>
          <cell r="W117">
            <v>368181</v>
          </cell>
          <cell r="X117">
            <v>368181</v>
          </cell>
          <cell r="Y117">
            <v>368181</v>
          </cell>
        </row>
        <row r="118">
          <cell r="B118">
            <v>145</v>
          </cell>
          <cell r="C118">
            <v>10</v>
          </cell>
          <cell r="D118">
            <v>1</v>
          </cell>
          <cell r="E118">
            <v>99</v>
          </cell>
          <cell r="F118">
            <v>0</v>
          </cell>
          <cell r="G118">
            <v>0</v>
          </cell>
          <cell r="H118" t="str">
            <v>Asistente del Especialista Social BTR</v>
          </cell>
          <cell r="I118">
            <v>368181</v>
          </cell>
          <cell r="J118">
            <v>1</v>
          </cell>
          <cell r="K118">
            <v>12</v>
          </cell>
          <cell r="L118">
            <v>4418172</v>
          </cell>
          <cell r="M118">
            <v>0</v>
          </cell>
          <cell r="N118">
            <v>368181</v>
          </cell>
          <cell r="O118">
            <v>368181</v>
          </cell>
          <cell r="P118">
            <v>368181</v>
          </cell>
          <cell r="Q118">
            <v>368181</v>
          </cell>
          <cell r="R118">
            <v>368181</v>
          </cell>
          <cell r="S118">
            <v>368181</v>
          </cell>
          <cell r="T118">
            <v>368181</v>
          </cell>
          <cell r="U118">
            <v>368181</v>
          </cell>
          <cell r="V118">
            <v>368181</v>
          </cell>
          <cell r="W118">
            <v>368181</v>
          </cell>
          <cell r="X118">
            <v>368181</v>
          </cell>
          <cell r="Y118">
            <v>368181</v>
          </cell>
        </row>
        <row r="119">
          <cell r="B119">
            <v>145</v>
          </cell>
          <cell r="C119">
            <v>10</v>
          </cell>
          <cell r="D119">
            <v>1</v>
          </cell>
          <cell r="E119">
            <v>99</v>
          </cell>
          <cell r="F119">
            <v>0</v>
          </cell>
          <cell r="G119">
            <v>0</v>
          </cell>
          <cell r="H119" t="str">
            <v>Asistente del Especialista Social BTR</v>
          </cell>
          <cell r="I119">
            <v>368181</v>
          </cell>
          <cell r="J119">
            <v>1</v>
          </cell>
          <cell r="K119">
            <v>12</v>
          </cell>
          <cell r="L119">
            <v>4418172</v>
          </cell>
          <cell r="M119">
            <v>0</v>
          </cell>
          <cell r="N119">
            <v>368181</v>
          </cell>
          <cell r="O119">
            <v>368181</v>
          </cell>
          <cell r="P119">
            <v>368181</v>
          </cell>
          <cell r="Q119">
            <v>368181</v>
          </cell>
          <cell r="R119">
            <v>368181</v>
          </cell>
          <cell r="S119">
            <v>368181</v>
          </cell>
          <cell r="T119">
            <v>368181</v>
          </cell>
          <cell r="U119">
            <v>368181</v>
          </cell>
          <cell r="V119">
            <v>368181</v>
          </cell>
          <cell r="W119">
            <v>368181</v>
          </cell>
          <cell r="X119">
            <v>368181</v>
          </cell>
          <cell r="Y119">
            <v>368181</v>
          </cell>
        </row>
        <row r="120">
          <cell r="B120">
            <v>145</v>
          </cell>
          <cell r="C120">
            <v>20</v>
          </cell>
          <cell r="D120">
            <v>401</v>
          </cell>
          <cell r="E120">
            <v>99</v>
          </cell>
          <cell r="F120" t="str">
            <v>HONORARIOS PROFESIONALES</v>
          </cell>
          <cell r="G120">
            <v>0</v>
          </cell>
          <cell r="H120">
            <v>0</v>
          </cell>
          <cell r="I120">
            <v>0</v>
          </cell>
          <cell r="J120">
            <v>0</v>
          </cell>
          <cell r="K120">
            <v>0</v>
          </cell>
          <cell r="L120">
            <v>4677818036.727272</v>
          </cell>
          <cell r="M120">
            <v>0</v>
          </cell>
          <cell r="N120">
            <v>389818169.72727275</v>
          </cell>
          <cell r="O120">
            <v>389818169.72727275</v>
          </cell>
          <cell r="P120">
            <v>389818169.72727275</v>
          </cell>
          <cell r="Q120">
            <v>389818169.72727275</v>
          </cell>
          <cell r="R120">
            <v>389818169.72727275</v>
          </cell>
          <cell r="S120">
            <v>389818169.72727275</v>
          </cell>
          <cell r="T120">
            <v>389818169.72727275</v>
          </cell>
          <cell r="U120">
            <v>389818169.72727275</v>
          </cell>
          <cell r="V120">
            <v>389818169.72727275</v>
          </cell>
          <cell r="W120">
            <v>389818169.72727275</v>
          </cell>
          <cell r="X120">
            <v>389818169.72727275</v>
          </cell>
          <cell r="Y120">
            <v>389818169.72727275</v>
          </cell>
        </row>
        <row r="121">
          <cell r="B121">
            <v>145</v>
          </cell>
          <cell r="C121">
            <v>20</v>
          </cell>
          <cell r="D121">
            <v>401</v>
          </cell>
          <cell r="E121">
            <v>99</v>
          </cell>
          <cell r="F121">
            <v>0</v>
          </cell>
          <cell r="G121">
            <v>0</v>
          </cell>
          <cell r="H121" t="str">
            <v>Consultor Tecnico General ( Senior)</v>
          </cell>
          <cell r="I121">
            <v>19999999.999999996</v>
          </cell>
          <cell r="J121">
            <v>1</v>
          </cell>
          <cell r="K121">
            <v>12</v>
          </cell>
          <cell r="L121">
            <v>239999999.99999994</v>
          </cell>
          <cell r="M121">
            <v>0</v>
          </cell>
          <cell r="N121">
            <v>19999999.999999996</v>
          </cell>
          <cell r="O121">
            <v>19999999.999999996</v>
          </cell>
          <cell r="P121">
            <v>19999999.999999996</v>
          </cell>
          <cell r="Q121">
            <v>19999999.999999996</v>
          </cell>
          <cell r="R121">
            <v>19999999.999999996</v>
          </cell>
          <cell r="S121">
            <v>19999999.999999996</v>
          </cell>
          <cell r="T121">
            <v>19999999.999999996</v>
          </cell>
          <cell r="U121">
            <v>19999999.999999996</v>
          </cell>
          <cell r="V121">
            <v>19999999.999999996</v>
          </cell>
          <cell r="W121">
            <v>19999999.999999996</v>
          </cell>
          <cell r="X121">
            <v>19999999.999999996</v>
          </cell>
          <cell r="Y121">
            <v>19999999.999999996</v>
          </cell>
        </row>
        <row r="122">
          <cell r="B122">
            <v>145</v>
          </cell>
          <cell r="C122">
            <v>20</v>
          </cell>
          <cell r="D122">
            <v>401</v>
          </cell>
          <cell r="E122">
            <v>99</v>
          </cell>
          <cell r="F122">
            <v>0</v>
          </cell>
          <cell r="G122">
            <v>0</v>
          </cell>
          <cell r="H122" t="str">
            <v>Consultor Técnico (Senior) RU</v>
          </cell>
          <cell r="I122">
            <v>12272727.272727272</v>
          </cell>
          <cell r="J122">
            <v>1</v>
          </cell>
          <cell r="K122">
            <v>12</v>
          </cell>
          <cell r="L122">
            <v>147272727.27272725</v>
          </cell>
          <cell r="M122">
            <v>0</v>
          </cell>
          <cell r="N122">
            <v>12272727.272727272</v>
          </cell>
          <cell r="O122">
            <v>12272727.272727272</v>
          </cell>
          <cell r="P122">
            <v>12272727.272727272</v>
          </cell>
          <cell r="Q122">
            <v>12272727.272727272</v>
          </cell>
          <cell r="R122">
            <v>12272727.272727272</v>
          </cell>
          <cell r="S122">
            <v>12272727.272727272</v>
          </cell>
          <cell r="T122">
            <v>12272727.272727272</v>
          </cell>
          <cell r="U122">
            <v>12272727.272727272</v>
          </cell>
          <cell r="V122">
            <v>12272727.272727272</v>
          </cell>
          <cell r="W122">
            <v>12272727.272727272</v>
          </cell>
          <cell r="X122">
            <v>12272727.272727272</v>
          </cell>
          <cell r="Y122">
            <v>12272727.272727272</v>
          </cell>
        </row>
        <row r="123">
          <cell r="B123">
            <v>145</v>
          </cell>
          <cell r="C123">
            <v>20</v>
          </cell>
          <cell r="D123">
            <v>401</v>
          </cell>
          <cell r="E123">
            <v>99</v>
          </cell>
          <cell r="F123">
            <v>0</v>
          </cell>
          <cell r="G123">
            <v>0</v>
          </cell>
          <cell r="H123" t="str">
            <v>Especialista Social - RU</v>
          </cell>
          <cell r="I123">
            <v>11045455</v>
          </cell>
          <cell r="J123">
            <v>1</v>
          </cell>
          <cell r="K123">
            <v>12</v>
          </cell>
          <cell r="L123">
            <v>132545460</v>
          </cell>
          <cell r="M123">
            <v>0</v>
          </cell>
          <cell r="N123">
            <v>11045455</v>
          </cell>
          <cell r="O123">
            <v>11045455</v>
          </cell>
          <cell r="P123">
            <v>11045455</v>
          </cell>
          <cell r="Q123">
            <v>11045455</v>
          </cell>
          <cell r="R123">
            <v>11045455</v>
          </cell>
          <cell r="S123">
            <v>11045455</v>
          </cell>
          <cell r="T123">
            <v>11045455</v>
          </cell>
          <cell r="U123">
            <v>11045455</v>
          </cell>
          <cell r="V123">
            <v>11045455</v>
          </cell>
          <cell r="W123">
            <v>11045455</v>
          </cell>
          <cell r="X123">
            <v>11045455</v>
          </cell>
          <cell r="Y123">
            <v>11045455</v>
          </cell>
        </row>
        <row r="124">
          <cell r="B124">
            <v>145</v>
          </cell>
          <cell r="C124">
            <v>20</v>
          </cell>
          <cell r="D124">
            <v>401</v>
          </cell>
          <cell r="E124">
            <v>99</v>
          </cell>
          <cell r="F124">
            <v>0</v>
          </cell>
          <cell r="G124">
            <v>0</v>
          </cell>
          <cell r="H124" t="str">
            <v>Especialista Urbanistico - RU</v>
          </cell>
          <cell r="I124">
            <v>11045454.545454545</v>
          </cell>
          <cell r="J124">
            <v>1</v>
          </cell>
          <cell r="K124">
            <v>12</v>
          </cell>
          <cell r="L124">
            <v>132545454.54545453</v>
          </cell>
          <cell r="M124">
            <v>0</v>
          </cell>
          <cell r="N124">
            <v>11045454.545454545</v>
          </cell>
          <cell r="O124">
            <v>11045454.545454545</v>
          </cell>
          <cell r="P124">
            <v>11045454.545454545</v>
          </cell>
          <cell r="Q124">
            <v>11045454.545454545</v>
          </cell>
          <cell r="R124">
            <v>11045454.545454545</v>
          </cell>
          <cell r="S124">
            <v>11045454.545454545</v>
          </cell>
          <cell r="T124">
            <v>11045454.545454545</v>
          </cell>
          <cell r="U124">
            <v>11045454.545454545</v>
          </cell>
          <cell r="V124">
            <v>11045454.545454545</v>
          </cell>
          <cell r="W124">
            <v>11045454.545454545</v>
          </cell>
          <cell r="X124">
            <v>11045454.545454545</v>
          </cell>
          <cell r="Y124">
            <v>11045454.545454545</v>
          </cell>
        </row>
        <row r="125">
          <cell r="B125">
            <v>145</v>
          </cell>
          <cell r="C125">
            <v>20</v>
          </cell>
          <cell r="D125">
            <v>401</v>
          </cell>
          <cell r="E125">
            <v>99</v>
          </cell>
          <cell r="F125">
            <v>0</v>
          </cell>
          <cell r="G125">
            <v>0</v>
          </cell>
          <cell r="H125" t="str">
            <v xml:space="preserve"> Oficial Urbanistico - RU</v>
          </cell>
          <cell r="I125">
            <v>9409090.9090909082</v>
          </cell>
          <cell r="J125">
            <v>1</v>
          </cell>
          <cell r="K125">
            <v>12</v>
          </cell>
          <cell r="L125">
            <v>112909090.90909091</v>
          </cell>
          <cell r="M125">
            <v>0</v>
          </cell>
          <cell r="N125">
            <v>9409090.9090909082</v>
          </cell>
          <cell r="O125">
            <v>9409090.9090909082</v>
          </cell>
          <cell r="P125">
            <v>9409090.9090909082</v>
          </cell>
          <cell r="Q125">
            <v>9409090.9090909082</v>
          </cell>
          <cell r="R125">
            <v>9409090.9090909082</v>
          </cell>
          <cell r="S125">
            <v>9409090.9090909082</v>
          </cell>
          <cell r="T125">
            <v>9409090.9090909082</v>
          </cell>
          <cell r="U125">
            <v>9409090.9090909082</v>
          </cell>
          <cell r="V125">
            <v>9409090.9090909082</v>
          </cell>
          <cell r="W125">
            <v>9409090.9090909082</v>
          </cell>
          <cell r="X125">
            <v>9409090.9090909082</v>
          </cell>
          <cell r="Y125">
            <v>9409090.9090909082</v>
          </cell>
        </row>
        <row r="126">
          <cell r="B126">
            <v>145</v>
          </cell>
          <cell r="C126">
            <v>20</v>
          </cell>
          <cell r="D126">
            <v>401</v>
          </cell>
          <cell r="E126">
            <v>99</v>
          </cell>
          <cell r="F126">
            <v>0</v>
          </cell>
          <cell r="G126">
            <v>0</v>
          </cell>
          <cell r="H126" t="str">
            <v>Especialista en insfraestructura y obras civiles - RU</v>
          </cell>
          <cell r="I126">
            <v>11045455</v>
          </cell>
          <cell r="J126">
            <v>1</v>
          </cell>
          <cell r="K126">
            <v>12</v>
          </cell>
          <cell r="L126">
            <v>132545460</v>
          </cell>
          <cell r="M126">
            <v>0</v>
          </cell>
          <cell r="N126">
            <v>11045455</v>
          </cell>
          <cell r="O126">
            <v>11045455</v>
          </cell>
          <cell r="P126">
            <v>11045455</v>
          </cell>
          <cell r="Q126">
            <v>11045455</v>
          </cell>
          <cell r="R126">
            <v>11045455</v>
          </cell>
          <cell r="S126">
            <v>11045455</v>
          </cell>
          <cell r="T126">
            <v>11045455</v>
          </cell>
          <cell r="U126">
            <v>11045455</v>
          </cell>
          <cell r="V126">
            <v>11045455</v>
          </cell>
          <cell r="W126">
            <v>11045455</v>
          </cell>
          <cell r="X126">
            <v>11045455</v>
          </cell>
          <cell r="Y126">
            <v>11045455</v>
          </cell>
        </row>
        <row r="127">
          <cell r="B127">
            <v>145</v>
          </cell>
          <cell r="C127">
            <v>20</v>
          </cell>
          <cell r="D127">
            <v>401</v>
          </cell>
          <cell r="E127">
            <v>99</v>
          </cell>
          <cell r="F127">
            <v>0</v>
          </cell>
          <cell r="G127">
            <v>0</v>
          </cell>
          <cell r="H127" t="str">
            <v xml:space="preserve"> Oficial en insfraestructura y obras civiles - RU</v>
          </cell>
          <cell r="I127">
            <v>9409091</v>
          </cell>
          <cell r="J127">
            <v>1</v>
          </cell>
          <cell r="K127">
            <v>12</v>
          </cell>
          <cell r="L127">
            <v>112909092</v>
          </cell>
          <cell r="M127">
            <v>0</v>
          </cell>
          <cell r="N127">
            <v>9409091</v>
          </cell>
          <cell r="O127">
            <v>9409091</v>
          </cell>
          <cell r="P127">
            <v>9409091</v>
          </cell>
          <cell r="Q127">
            <v>9409091</v>
          </cell>
          <cell r="R127">
            <v>9409091</v>
          </cell>
          <cell r="S127">
            <v>9409091</v>
          </cell>
          <cell r="T127">
            <v>9409091</v>
          </cell>
          <cell r="U127">
            <v>9409091</v>
          </cell>
          <cell r="V127">
            <v>9409091</v>
          </cell>
          <cell r="W127">
            <v>9409091</v>
          </cell>
          <cell r="X127">
            <v>9409091</v>
          </cell>
          <cell r="Y127">
            <v>9409091</v>
          </cell>
        </row>
        <row r="128">
          <cell r="B128">
            <v>145</v>
          </cell>
          <cell r="C128">
            <v>20</v>
          </cell>
          <cell r="D128">
            <v>401</v>
          </cell>
          <cell r="E128">
            <v>99</v>
          </cell>
          <cell r="F128">
            <v>0</v>
          </cell>
          <cell r="G128">
            <v>0</v>
          </cell>
          <cell r="H128" t="str">
            <v>Gerente Programa RU-BRT</v>
          </cell>
          <cell r="I128">
            <v>18000000</v>
          </cell>
          <cell r="J128">
            <v>1</v>
          </cell>
          <cell r="K128">
            <v>12</v>
          </cell>
          <cell r="L128">
            <v>216000000</v>
          </cell>
          <cell r="M128">
            <v>0</v>
          </cell>
          <cell r="N128">
            <v>18000000</v>
          </cell>
          <cell r="O128">
            <v>18000000</v>
          </cell>
          <cell r="P128">
            <v>18000000</v>
          </cell>
          <cell r="Q128">
            <v>18000000</v>
          </cell>
          <cell r="R128">
            <v>18000000</v>
          </cell>
          <cell r="S128">
            <v>18000000</v>
          </cell>
          <cell r="T128">
            <v>18000000</v>
          </cell>
          <cell r="U128">
            <v>18000000</v>
          </cell>
          <cell r="V128">
            <v>18000000</v>
          </cell>
          <cell r="W128">
            <v>18000000</v>
          </cell>
          <cell r="X128">
            <v>18000000</v>
          </cell>
          <cell r="Y128">
            <v>18000000</v>
          </cell>
        </row>
        <row r="129">
          <cell r="B129">
            <v>145</v>
          </cell>
          <cell r="C129">
            <v>20</v>
          </cell>
          <cell r="D129">
            <v>401</v>
          </cell>
          <cell r="E129">
            <v>99</v>
          </cell>
          <cell r="F129">
            <v>0</v>
          </cell>
          <cell r="G129">
            <v>0</v>
          </cell>
          <cell r="H129" t="str">
            <v>Especialista en adquisiciones SENIOR - RU-BTR</v>
          </cell>
          <cell r="I129">
            <v>11045454</v>
          </cell>
          <cell r="J129">
            <v>1</v>
          </cell>
          <cell r="K129">
            <v>12</v>
          </cell>
          <cell r="L129">
            <v>132545448</v>
          </cell>
          <cell r="M129">
            <v>0</v>
          </cell>
          <cell r="N129">
            <v>11045454</v>
          </cell>
          <cell r="O129">
            <v>11045454</v>
          </cell>
          <cell r="P129">
            <v>11045454</v>
          </cell>
          <cell r="Q129">
            <v>11045454</v>
          </cell>
          <cell r="R129">
            <v>11045454</v>
          </cell>
          <cell r="S129">
            <v>11045454</v>
          </cell>
          <cell r="T129">
            <v>11045454</v>
          </cell>
          <cell r="U129">
            <v>11045454</v>
          </cell>
          <cell r="V129">
            <v>11045454</v>
          </cell>
          <cell r="W129">
            <v>11045454</v>
          </cell>
          <cell r="X129">
            <v>11045454</v>
          </cell>
          <cell r="Y129">
            <v>11045454</v>
          </cell>
        </row>
        <row r="130">
          <cell r="B130">
            <v>145</v>
          </cell>
          <cell r="C130">
            <v>20</v>
          </cell>
          <cell r="D130">
            <v>401</v>
          </cell>
          <cell r="E130">
            <v>99</v>
          </cell>
          <cell r="F130">
            <v>0</v>
          </cell>
          <cell r="G130">
            <v>0</v>
          </cell>
          <cell r="H130" t="str">
            <v>Oficial de Adquisiciones  - RU</v>
          </cell>
          <cell r="I130">
            <v>9409090</v>
          </cell>
          <cell r="J130">
            <v>1</v>
          </cell>
          <cell r="K130">
            <v>12</v>
          </cell>
          <cell r="L130">
            <v>112909080</v>
          </cell>
          <cell r="M130">
            <v>0</v>
          </cell>
          <cell r="N130">
            <v>9409090</v>
          </cell>
          <cell r="O130">
            <v>9409090</v>
          </cell>
          <cell r="P130">
            <v>9409090</v>
          </cell>
          <cell r="Q130">
            <v>9409090</v>
          </cell>
          <cell r="R130">
            <v>9409090</v>
          </cell>
          <cell r="S130">
            <v>9409090</v>
          </cell>
          <cell r="T130">
            <v>9409090</v>
          </cell>
          <cell r="U130">
            <v>9409090</v>
          </cell>
          <cell r="V130">
            <v>9409090</v>
          </cell>
          <cell r="W130">
            <v>9409090</v>
          </cell>
          <cell r="X130">
            <v>9409090</v>
          </cell>
          <cell r="Y130">
            <v>9409090</v>
          </cell>
        </row>
        <row r="131">
          <cell r="B131">
            <v>145</v>
          </cell>
          <cell r="C131">
            <v>20</v>
          </cell>
          <cell r="D131">
            <v>401</v>
          </cell>
          <cell r="E131">
            <v>99</v>
          </cell>
          <cell r="F131">
            <v>0</v>
          </cell>
          <cell r="G131">
            <v>0</v>
          </cell>
          <cell r="H131" t="str">
            <v>Oficial de  Adquisiciones  - BTR</v>
          </cell>
          <cell r="I131">
            <v>9409090</v>
          </cell>
          <cell r="J131">
            <v>1</v>
          </cell>
          <cell r="K131">
            <v>12</v>
          </cell>
          <cell r="L131">
            <v>112909080</v>
          </cell>
          <cell r="M131">
            <v>0</v>
          </cell>
          <cell r="N131">
            <v>9409090</v>
          </cell>
          <cell r="O131">
            <v>9409090</v>
          </cell>
          <cell r="P131">
            <v>9409090</v>
          </cell>
          <cell r="Q131">
            <v>9409090</v>
          </cell>
          <cell r="R131">
            <v>9409090</v>
          </cell>
          <cell r="S131">
            <v>9409090</v>
          </cell>
          <cell r="T131">
            <v>9409090</v>
          </cell>
          <cell r="U131">
            <v>9409090</v>
          </cell>
          <cell r="V131">
            <v>9409090</v>
          </cell>
          <cell r="W131">
            <v>9409090</v>
          </cell>
          <cell r="X131">
            <v>9409090</v>
          </cell>
          <cell r="Y131">
            <v>9409090</v>
          </cell>
        </row>
        <row r="132">
          <cell r="B132">
            <v>145</v>
          </cell>
          <cell r="C132">
            <v>20</v>
          </cell>
          <cell r="D132">
            <v>401</v>
          </cell>
          <cell r="E132">
            <v>99</v>
          </cell>
          <cell r="F132">
            <v>0</v>
          </cell>
          <cell r="G132">
            <v>0</v>
          </cell>
          <cell r="H132" t="str">
            <v xml:space="preserve"> Especialista Ambiental y Social - RU-BTR</v>
          </cell>
          <cell r="I132">
            <v>11045454</v>
          </cell>
          <cell r="J132">
            <v>1</v>
          </cell>
          <cell r="K132">
            <v>12</v>
          </cell>
          <cell r="L132">
            <v>132545448</v>
          </cell>
          <cell r="M132">
            <v>0</v>
          </cell>
          <cell r="N132">
            <v>11045454</v>
          </cell>
          <cell r="O132">
            <v>11045454</v>
          </cell>
          <cell r="P132">
            <v>11045454</v>
          </cell>
          <cell r="Q132">
            <v>11045454</v>
          </cell>
          <cell r="R132">
            <v>11045454</v>
          </cell>
          <cell r="S132">
            <v>11045454</v>
          </cell>
          <cell r="T132">
            <v>11045454</v>
          </cell>
          <cell r="U132">
            <v>11045454</v>
          </cell>
          <cell r="V132">
            <v>11045454</v>
          </cell>
          <cell r="W132">
            <v>11045454</v>
          </cell>
          <cell r="X132">
            <v>11045454</v>
          </cell>
          <cell r="Y132">
            <v>11045454</v>
          </cell>
        </row>
        <row r="133">
          <cell r="B133">
            <v>145</v>
          </cell>
          <cell r="C133">
            <v>20</v>
          </cell>
          <cell r="D133">
            <v>401</v>
          </cell>
          <cell r="E133">
            <v>99</v>
          </cell>
          <cell r="F133">
            <v>0</v>
          </cell>
          <cell r="G133">
            <v>0</v>
          </cell>
          <cell r="H133" t="str">
            <v>Especialista Jurídico - RU-BTR</v>
          </cell>
          <cell r="I133">
            <v>11045454</v>
          </cell>
          <cell r="J133">
            <v>1</v>
          </cell>
          <cell r="K133">
            <v>12</v>
          </cell>
          <cell r="L133">
            <v>132545448</v>
          </cell>
          <cell r="M133">
            <v>0</v>
          </cell>
          <cell r="N133">
            <v>11045454</v>
          </cell>
          <cell r="O133">
            <v>11045454</v>
          </cell>
          <cell r="P133">
            <v>11045454</v>
          </cell>
          <cell r="Q133">
            <v>11045454</v>
          </cell>
          <cell r="R133">
            <v>11045454</v>
          </cell>
          <cell r="S133">
            <v>11045454</v>
          </cell>
          <cell r="T133">
            <v>11045454</v>
          </cell>
          <cell r="U133">
            <v>11045454</v>
          </cell>
          <cell r="V133">
            <v>11045454</v>
          </cell>
          <cell r="W133">
            <v>11045454</v>
          </cell>
          <cell r="X133">
            <v>11045454</v>
          </cell>
          <cell r="Y133">
            <v>11045454</v>
          </cell>
        </row>
        <row r="134">
          <cell r="B134">
            <v>145</v>
          </cell>
          <cell r="C134">
            <v>20</v>
          </cell>
          <cell r="D134">
            <v>401</v>
          </cell>
          <cell r="E134">
            <v>99</v>
          </cell>
          <cell r="F134">
            <v>0</v>
          </cell>
          <cell r="G134">
            <v>0</v>
          </cell>
          <cell r="H134" t="str">
            <v>Especialista Financiero RU-BTR</v>
          </cell>
          <cell r="I134">
            <v>11045454</v>
          </cell>
          <cell r="J134">
            <v>1</v>
          </cell>
          <cell r="K134">
            <v>12</v>
          </cell>
          <cell r="L134">
            <v>132545448</v>
          </cell>
          <cell r="M134">
            <v>0</v>
          </cell>
          <cell r="N134">
            <v>11045454</v>
          </cell>
          <cell r="O134">
            <v>11045454</v>
          </cell>
          <cell r="P134">
            <v>11045454</v>
          </cell>
          <cell r="Q134">
            <v>11045454</v>
          </cell>
          <cell r="R134">
            <v>11045454</v>
          </cell>
          <cell r="S134">
            <v>11045454</v>
          </cell>
          <cell r="T134">
            <v>11045454</v>
          </cell>
          <cell r="U134">
            <v>11045454</v>
          </cell>
          <cell r="V134">
            <v>11045454</v>
          </cell>
          <cell r="W134">
            <v>11045454</v>
          </cell>
          <cell r="X134">
            <v>11045454</v>
          </cell>
          <cell r="Y134">
            <v>11045454</v>
          </cell>
        </row>
        <row r="135">
          <cell r="B135">
            <v>145</v>
          </cell>
          <cell r="C135">
            <v>20</v>
          </cell>
          <cell r="D135">
            <v>401</v>
          </cell>
          <cell r="E135">
            <v>99</v>
          </cell>
          <cell r="F135">
            <v>0</v>
          </cell>
          <cell r="G135">
            <v>0</v>
          </cell>
          <cell r="H135" t="str">
            <v>Especialista Administrativo RU-BTR</v>
          </cell>
          <cell r="I135">
            <v>11045454</v>
          </cell>
          <cell r="J135">
            <v>1</v>
          </cell>
          <cell r="K135">
            <v>12</v>
          </cell>
          <cell r="L135">
            <v>132545448</v>
          </cell>
          <cell r="M135">
            <v>0</v>
          </cell>
          <cell r="N135">
            <v>11045454</v>
          </cell>
          <cell r="O135">
            <v>11045454</v>
          </cell>
          <cell r="P135">
            <v>11045454</v>
          </cell>
          <cell r="Q135">
            <v>11045454</v>
          </cell>
          <cell r="R135">
            <v>11045454</v>
          </cell>
          <cell r="S135">
            <v>11045454</v>
          </cell>
          <cell r="T135">
            <v>11045454</v>
          </cell>
          <cell r="U135">
            <v>11045454</v>
          </cell>
          <cell r="V135">
            <v>11045454</v>
          </cell>
          <cell r="W135">
            <v>11045454</v>
          </cell>
          <cell r="X135">
            <v>11045454</v>
          </cell>
          <cell r="Y135">
            <v>11045454</v>
          </cell>
        </row>
        <row r="136">
          <cell r="B136">
            <v>145</v>
          </cell>
          <cell r="C136">
            <v>20</v>
          </cell>
          <cell r="D136">
            <v>401</v>
          </cell>
          <cell r="E136">
            <v>99</v>
          </cell>
          <cell r="F136">
            <v>0</v>
          </cell>
          <cell r="G136">
            <v>0</v>
          </cell>
          <cell r="H136" t="str">
            <v>Especialista en Estrategia Comunicacional RU - BTR</v>
          </cell>
          <cell r="I136">
            <v>11045454</v>
          </cell>
          <cell r="J136">
            <v>1</v>
          </cell>
          <cell r="K136">
            <v>12</v>
          </cell>
          <cell r="L136">
            <v>132545448</v>
          </cell>
          <cell r="M136">
            <v>0</v>
          </cell>
          <cell r="N136">
            <v>11045454</v>
          </cell>
          <cell r="O136">
            <v>11045454</v>
          </cell>
          <cell r="P136">
            <v>11045454</v>
          </cell>
          <cell r="Q136">
            <v>11045454</v>
          </cell>
          <cell r="R136">
            <v>11045454</v>
          </cell>
          <cell r="S136">
            <v>11045454</v>
          </cell>
          <cell r="T136">
            <v>11045454</v>
          </cell>
          <cell r="U136">
            <v>11045454</v>
          </cell>
          <cell r="V136">
            <v>11045454</v>
          </cell>
          <cell r="W136">
            <v>11045454</v>
          </cell>
          <cell r="X136">
            <v>11045454</v>
          </cell>
          <cell r="Y136">
            <v>11045454</v>
          </cell>
        </row>
        <row r="137">
          <cell r="B137">
            <v>145</v>
          </cell>
          <cell r="C137">
            <v>20</v>
          </cell>
          <cell r="D137">
            <v>401</v>
          </cell>
          <cell r="E137">
            <v>99</v>
          </cell>
          <cell r="F137">
            <v>0</v>
          </cell>
          <cell r="G137">
            <v>0</v>
          </cell>
          <cell r="H137" t="str">
            <v>Especialista en Planificación Y Monitoreo RU-BTR</v>
          </cell>
          <cell r="I137">
            <v>11045454</v>
          </cell>
          <cell r="J137">
            <v>1</v>
          </cell>
          <cell r="K137">
            <v>12</v>
          </cell>
          <cell r="L137">
            <v>132545448</v>
          </cell>
          <cell r="M137">
            <v>0</v>
          </cell>
          <cell r="N137">
            <v>11045454</v>
          </cell>
          <cell r="O137">
            <v>11045454</v>
          </cell>
          <cell r="P137">
            <v>11045454</v>
          </cell>
          <cell r="Q137">
            <v>11045454</v>
          </cell>
          <cell r="R137">
            <v>11045454</v>
          </cell>
          <cell r="S137">
            <v>11045454</v>
          </cell>
          <cell r="T137">
            <v>11045454</v>
          </cell>
          <cell r="U137">
            <v>11045454</v>
          </cell>
          <cell r="V137">
            <v>11045454</v>
          </cell>
          <cell r="W137">
            <v>11045454</v>
          </cell>
          <cell r="X137">
            <v>11045454</v>
          </cell>
          <cell r="Y137">
            <v>11045454</v>
          </cell>
        </row>
        <row r="138">
          <cell r="B138">
            <v>145</v>
          </cell>
          <cell r="C138">
            <v>20</v>
          </cell>
          <cell r="D138">
            <v>401</v>
          </cell>
          <cell r="E138">
            <v>99</v>
          </cell>
          <cell r="F138">
            <v>0</v>
          </cell>
          <cell r="G138">
            <v>0</v>
          </cell>
          <cell r="H138" t="str">
            <v xml:space="preserve"> Especialista en el área de arquitectura, urbanismo y catastro - RU/BTR</v>
          </cell>
          <cell r="I138">
            <v>11045454</v>
          </cell>
          <cell r="J138">
            <v>1</v>
          </cell>
          <cell r="K138">
            <v>12</v>
          </cell>
          <cell r="L138">
            <v>132545448</v>
          </cell>
          <cell r="M138">
            <v>0</v>
          </cell>
          <cell r="N138">
            <v>11045454</v>
          </cell>
          <cell r="O138">
            <v>11045454</v>
          </cell>
          <cell r="P138">
            <v>11045454</v>
          </cell>
          <cell r="Q138">
            <v>11045454</v>
          </cell>
          <cell r="R138">
            <v>11045454</v>
          </cell>
          <cell r="S138">
            <v>11045454</v>
          </cell>
          <cell r="T138">
            <v>11045454</v>
          </cell>
          <cell r="U138">
            <v>11045454</v>
          </cell>
          <cell r="V138">
            <v>11045454</v>
          </cell>
          <cell r="W138">
            <v>11045454</v>
          </cell>
          <cell r="X138">
            <v>11045454</v>
          </cell>
          <cell r="Y138">
            <v>11045454</v>
          </cell>
        </row>
        <row r="139">
          <cell r="B139">
            <v>145</v>
          </cell>
          <cell r="C139">
            <v>20</v>
          </cell>
          <cell r="D139">
            <v>401</v>
          </cell>
          <cell r="E139">
            <v>99</v>
          </cell>
          <cell r="F139">
            <v>0</v>
          </cell>
          <cell r="G139">
            <v>0</v>
          </cell>
          <cell r="H139" t="str">
            <v>Coordinador Tecnico de la Unidad -BRT</v>
          </cell>
          <cell r="I139">
            <v>14318182</v>
          </cell>
          <cell r="J139">
            <v>1</v>
          </cell>
          <cell r="K139">
            <v>12</v>
          </cell>
          <cell r="L139">
            <v>171818184</v>
          </cell>
          <cell r="M139">
            <v>0</v>
          </cell>
          <cell r="N139">
            <v>14318182</v>
          </cell>
          <cell r="O139">
            <v>14318182</v>
          </cell>
          <cell r="P139">
            <v>14318182</v>
          </cell>
          <cell r="Q139">
            <v>14318182</v>
          </cell>
          <cell r="R139">
            <v>14318182</v>
          </cell>
          <cell r="S139">
            <v>14318182</v>
          </cell>
          <cell r="T139">
            <v>14318182</v>
          </cell>
          <cell r="U139">
            <v>14318182</v>
          </cell>
          <cell r="V139">
            <v>14318182</v>
          </cell>
          <cell r="W139">
            <v>14318182</v>
          </cell>
          <cell r="X139">
            <v>14318182</v>
          </cell>
          <cell r="Y139">
            <v>14318182</v>
          </cell>
        </row>
        <row r="140">
          <cell r="B140">
            <v>145</v>
          </cell>
          <cell r="C140">
            <v>20</v>
          </cell>
          <cell r="D140">
            <v>401</v>
          </cell>
          <cell r="E140">
            <v>99</v>
          </cell>
          <cell r="F140">
            <v>0</v>
          </cell>
          <cell r="G140">
            <v>0</v>
          </cell>
          <cell r="H140" t="str">
            <v xml:space="preserve">Apoyo Coordinador Tecnico de la Unidad </v>
          </cell>
          <cell r="I140">
            <v>8181818</v>
          </cell>
          <cell r="J140">
            <v>1</v>
          </cell>
          <cell r="K140">
            <v>12</v>
          </cell>
          <cell r="L140">
            <v>98181816</v>
          </cell>
          <cell r="M140">
            <v>0</v>
          </cell>
          <cell r="N140">
            <v>8181818</v>
          </cell>
          <cell r="O140">
            <v>8181818</v>
          </cell>
          <cell r="P140">
            <v>8181818</v>
          </cell>
          <cell r="Q140">
            <v>8181818</v>
          </cell>
          <cell r="R140">
            <v>8181818</v>
          </cell>
          <cell r="S140">
            <v>8181818</v>
          </cell>
          <cell r="T140">
            <v>8181818</v>
          </cell>
          <cell r="U140">
            <v>8181818</v>
          </cell>
          <cell r="V140">
            <v>8181818</v>
          </cell>
          <cell r="W140">
            <v>8181818</v>
          </cell>
          <cell r="X140">
            <v>8181818</v>
          </cell>
          <cell r="Y140">
            <v>8181818</v>
          </cell>
        </row>
        <row r="141">
          <cell r="B141">
            <v>145</v>
          </cell>
          <cell r="C141">
            <v>20</v>
          </cell>
          <cell r="D141">
            <v>401</v>
          </cell>
          <cell r="E141">
            <v>99</v>
          </cell>
          <cell r="F141">
            <v>0</v>
          </cell>
          <cell r="G141">
            <v>0</v>
          </cell>
          <cell r="H141" t="str">
            <v xml:space="preserve"> Especialista en Infraestructura - BTR</v>
          </cell>
          <cell r="I141">
            <v>11045454</v>
          </cell>
          <cell r="J141">
            <v>1</v>
          </cell>
          <cell r="K141">
            <v>12</v>
          </cell>
          <cell r="L141">
            <v>132545448</v>
          </cell>
          <cell r="M141">
            <v>0</v>
          </cell>
          <cell r="N141">
            <v>11045454</v>
          </cell>
          <cell r="O141">
            <v>11045454</v>
          </cell>
          <cell r="P141">
            <v>11045454</v>
          </cell>
          <cell r="Q141">
            <v>11045454</v>
          </cell>
          <cell r="R141">
            <v>11045454</v>
          </cell>
          <cell r="S141">
            <v>11045454</v>
          </cell>
          <cell r="T141">
            <v>11045454</v>
          </cell>
          <cell r="U141">
            <v>11045454</v>
          </cell>
          <cell r="V141">
            <v>11045454</v>
          </cell>
          <cell r="W141">
            <v>11045454</v>
          </cell>
          <cell r="X141">
            <v>11045454</v>
          </cell>
          <cell r="Y141">
            <v>11045454</v>
          </cell>
        </row>
        <row r="142">
          <cell r="B142">
            <v>145</v>
          </cell>
          <cell r="C142">
            <v>20</v>
          </cell>
          <cell r="D142">
            <v>401</v>
          </cell>
          <cell r="E142">
            <v>99</v>
          </cell>
          <cell r="F142">
            <v>0</v>
          </cell>
          <cell r="G142">
            <v>0</v>
          </cell>
          <cell r="H142" t="str">
            <v xml:space="preserve"> Especialista en Operaciones </v>
          </cell>
          <cell r="I142">
            <v>11045454</v>
          </cell>
          <cell r="J142">
            <v>1</v>
          </cell>
          <cell r="K142">
            <v>12</v>
          </cell>
          <cell r="L142">
            <v>132545448</v>
          </cell>
          <cell r="M142">
            <v>0</v>
          </cell>
          <cell r="N142">
            <v>11045454</v>
          </cell>
          <cell r="O142">
            <v>11045454</v>
          </cell>
          <cell r="P142">
            <v>11045454</v>
          </cell>
          <cell r="Q142">
            <v>11045454</v>
          </cell>
          <cell r="R142">
            <v>11045454</v>
          </cell>
          <cell r="S142">
            <v>11045454</v>
          </cell>
          <cell r="T142">
            <v>11045454</v>
          </cell>
          <cell r="U142">
            <v>11045454</v>
          </cell>
          <cell r="V142">
            <v>11045454</v>
          </cell>
          <cell r="W142">
            <v>11045454</v>
          </cell>
          <cell r="X142">
            <v>11045454</v>
          </cell>
          <cell r="Y142">
            <v>11045454</v>
          </cell>
        </row>
        <row r="143">
          <cell r="B143">
            <v>145</v>
          </cell>
          <cell r="C143">
            <v>20</v>
          </cell>
          <cell r="D143">
            <v>401</v>
          </cell>
          <cell r="E143">
            <v>99</v>
          </cell>
          <cell r="F143">
            <v>0</v>
          </cell>
          <cell r="G143">
            <v>0</v>
          </cell>
          <cell r="H143" t="str">
            <v xml:space="preserve">Oficial de  Operaciones </v>
          </cell>
          <cell r="I143">
            <v>8181818</v>
          </cell>
          <cell r="J143">
            <v>1</v>
          </cell>
          <cell r="K143">
            <v>12</v>
          </cell>
          <cell r="L143">
            <v>98181816</v>
          </cell>
          <cell r="M143">
            <v>0</v>
          </cell>
          <cell r="N143">
            <v>8181818</v>
          </cell>
          <cell r="O143">
            <v>8181818</v>
          </cell>
          <cell r="P143">
            <v>8181818</v>
          </cell>
          <cell r="Q143">
            <v>8181818</v>
          </cell>
          <cell r="R143">
            <v>8181818</v>
          </cell>
          <cell r="S143">
            <v>8181818</v>
          </cell>
          <cell r="T143">
            <v>8181818</v>
          </cell>
          <cell r="U143">
            <v>8181818</v>
          </cell>
          <cell r="V143">
            <v>8181818</v>
          </cell>
          <cell r="W143">
            <v>8181818</v>
          </cell>
          <cell r="X143">
            <v>8181818</v>
          </cell>
          <cell r="Y143">
            <v>8181818</v>
          </cell>
        </row>
        <row r="144">
          <cell r="B144">
            <v>145</v>
          </cell>
          <cell r="C144">
            <v>20</v>
          </cell>
          <cell r="D144">
            <v>401</v>
          </cell>
          <cell r="E144">
            <v>99</v>
          </cell>
          <cell r="F144">
            <v>0</v>
          </cell>
          <cell r="G144">
            <v>0</v>
          </cell>
          <cell r="H144" t="str">
            <v>Especialista -Tecnologico</v>
          </cell>
          <cell r="I144">
            <v>11045454</v>
          </cell>
          <cell r="J144">
            <v>1</v>
          </cell>
          <cell r="K144">
            <v>12</v>
          </cell>
          <cell r="L144">
            <v>132545448</v>
          </cell>
          <cell r="M144">
            <v>0</v>
          </cell>
          <cell r="N144">
            <v>11045454</v>
          </cell>
          <cell r="O144">
            <v>11045454</v>
          </cell>
          <cell r="P144">
            <v>11045454</v>
          </cell>
          <cell r="Q144">
            <v>11045454</v>
          </cell>
          <cell r="R144">
            <v>11045454</v>
          </cell>
          <cell r="S144">
            <v>11045454</v>
          </cell>
          <cell r="T144">
            <v>11045454</v>
          </cell>
          <cell r="U144">
            <v>11045454</v>
          </cell>
          <cell r="V144">
            <v>11045454</v>
          </cell>
          <cell r="W144">
            <v>11045454</v>
          </cell>
          <cell r="X144">
            <v>11045454</v>
          </cell>
          <cell r="Y144">
            <v>11045454</v>
          </cell>
        </row>
        <row r="145">
          <cell r="B145">
            <v>145</v>
          </cell>
          <cell r="C145">
            <v>20</v>
          </cell>
          <cell r="D145">
            <v>401</v>
          </cell>
          <cell r="E145">
            <v>99</v>
          </cell>
          <cell r="F145">
            <v>0</v>
          </cell>
          <cell r="G145">
            <v>0</v>
          </cell>
          <cell r="H145" t="str">
            <v>Oficial de  Especialista -Tecnológico</v>
          </cell>
          <cell r="I145">
            <v>8181818</v>
          </cell>
          <cell r="J145">
            <v>1</v>
          </cell>
          <cell r="K145">
            <v>12</v>
          </cell>
          <cell r="L145">
            <v>98181816</v>
          </cell>
          <cell r="M145">
            <v>0</v>
          </cell>
          <cell r="N145">
            <v>8181818</v>
          </cell>
          <cell r="O145">
            <v>8181818</v>
          </cell>
          <cell r="P145">
            <v>8181818</v>
          </cell>
          <cell r="Q145">
            <v>8181818</v>
          </cell>
          <cell r="R145">
            <v>8181818</v>
          </cell>
          <cell r="S145">
            <v>8181818</v>
          </cell>
          <cell r="T145">
            <v>8181818</v>
          </cell>
          <cell r="U145">
            <v>8181818</v>
          </cell>
          <cell r="V145">
            <v>8181818</v>
          </cell>
          <cell r="W145">
            <v>8181818</v>
          </cell>
          <cell r="X145">
            <v>8181818</v>
          </cell>
          <cell r="Y145">
            <v>8181818</v>
          </cell>
        </row>
        <row r="146">
          <cell r="B146">
            <v>145</v>
          </cell>
          <cell r="C146">
            <v>20</v>
          </cell>
          <cell r="D146">
            <v>401</v>
          </cell>
          <cell r="E146">
            <v>99</v>
          </cell>
          <cell r="F146">
            <v>0</v>
          </cell>
          <cell r="G146">
            <v>0</v>
          </cell>
          <cell r="H146" t="str">
            <v>Especialista Economico-Financiero</v>
          </cell>
          <cell r="I146">
            <v>11045454</v>
          </cell>
          <cell r="J146">
            <v>1</v>
          </cell>
          <cell r="K146">
            <v>12</v>
          </cell>
          <cell r="L146">
            <v>132545448</v>
          </cell>
          <cell r="M146">
            <v>0</v>
          </cell>
          <cell r="N146">
            <v>11045454</v>
          </cell>
          <cell r="O146">
            <v>11045454</v>
          </cell>
          <cell r="P146">
            <v>11045454</v>
          </cell>
          <cell r="Q146">
            <v>11045454</v>
          </cell>
          <cell r="R146">
            <v>11045454</v>
          </cell>
          <cell r="S146">
            <v>11045454</v>
          </cell>
          <cell r="T146">
            <v>11045454</v>
          </cell>
          <cell r="U146">
            <v>11045454</v>
          </cell>
          <cell r="V146">
            <v>11045454</v>
          </cell>
          <cell r="W146">
            <v>11045454</v>
          </cell>
          <cell r="X146">
            <v>11045454</v>
          </cell>
          <cell r="Y146">
            <v>11045454</v>
          </cell>
        </row>
        <row r="147">
          <cell r="B147">
            <v>145</v>
          </cell>
          <cell r="C147">
            <v>20</v>
          </cell>
          <cell r="D147">
            <v>401</v>
          </cell>
          <cell r="E147">
            <v>99</v>
          </cell>
          <cell r="F147">
            <v>0</v>
          </cell>
          <cell r="G147">
            <v>0</v>
          </cell>
          <cell r="H147" t="str">
            <v>Asistente Economico-Financiero</v>
          </cell>
          <cell r="I147">
            <v>8181818</v>
          </cell>
          <cell r="J147">
            <v>1</v>
          </cell>
          <cell r="K147">
            <v>12</v>
          </cell>
          <cell r="L147">
            <v>98181816</v>
          </cell>
          <cell r="M147">
            <v>0</v>
          </cell>
          <cell r="N147">
            <v>8181818</v>
          </cell>
          <cell r="O147">
            <v>8181818</v>
          </cell>
          <cell r="P147">
            <v>8181818</v>
          </cell>
          <cell r="Q147">
            <v>8181818</v>
          </cell>
          <cell r="R147">
            <v>8181818</v>
          </cell>
          <cell r="S147">
            <v>8181818</v>
          </cell>
          <cell r="T147">
            <v>8181818</v>
          </cell>
          <cell r="U147">
            <v>8181818</v>
          </cell>
          <cell r="V147">
            <v>8181818</v>
          </cell>
          <cell r="W147">
            <v>8181818</v>
          </cell>
          <cell r="X147">
            <v>8181818</v>
          </cell>
          <cell r="Y147">
            <v>8181818</v>
          </cell>
        </row>
        <row r="148">
          <cell r="B148">
            <v>145</v>
          </cell>
          <cell r="C148">
            <v>20</v>
          </cell>
          <cell r="D148">
            <v>401</v>
          </cell>
          <cell r="E148">
            <v>99</v>
          </cell>
          <cell r="F148">
            <v>0</v>
          </cell>
          <cell r="G148">
            <v>0</v>
          </cell>
          <cell r="H148" t="str">
            <v>Especialista en Gestión de Flota</v>
          </cell>
          <cell r="I148">
            <v>11045454</v>
          </cell>
          <cell r="J148">
            <v>1</v>
          </cell>
          <cell r="K148">
            <v>12</v>
          </cell>
          <cell r="L148">
            <v>132545448</v>
          </cell>
          <cell r="M148">
            <v>0</v>
          </cell>
          <cell r="N148">
            <v>11045454</v>
          </cell>
          <cell r="O148">
            <v>11045454</v>
          </cell>
          <cell r="P148">
            <v>11045454</v>
          </cell>
          <cell r="Q148">
            <v>11045454</v>
          </cell>
          <cell r="R148">
            <v>11045454</v>
          </cell>
          <cell r="S148">
            <v>11045454</v>
          </cell>
          <cell r="T148">
            <v>11045454</v>
          </cell>
          <cell r="U148">
            <v>11045454</v>
          </cell>
          <cell r="V148">
            <v>11045454</v>
          </cell>
          <cell r="W148">
            <v>11045454</v>
          </cell>
          <cell r="X148">
            <v>11045454</v>
          </cell>
          <cell r="Y148">
            <v>11045454</v>
          </cell>
        </row>
        <row r="149">
          <cell r="B149">
            <v>145</v>
          </cell>
          <cell r="C149">
            <v>20</v>
          </cell>
          <cell r="D149">
            <v>401</v>
          </cell>
          <cell r="E149">
            <v>99</v>
          </cell>
          <cell r="F149">
            <v>0</v>
          </cell>
          <cell r="G149">
            <v>0</v>
          </cell>
          <cell r="H149" t="str">
            <v>Especialista en Control operacional</v>
          </cell>
          <cell r="I149">
            <v>11045454</v>
          </cell>
          <cell r="J149">
            <v>1</v>
          </cell>
          <cell r="K149">
            <v>12</v>
          </cell>
          <cell r="L149">
            <v>132545448</v>
          </cell>
          <cell r="M149">
            <v>0</v>
          </cell>
          <cell r="N149">
            <v>11045454</v>
          </cell>
          <cell r="O149">
            <v>11045454</v>
          </cell>
          <cell r="P149">
            <v>11045454</v>
          </cell>
          <cell r="Q149">
            <v>11045454</v>
          </cell>
          <cell r="R149">
            <v>11045454</v>
          </cell>
          <cell r="S149">
            <v>11045454</v>
          </cell>
          <cell r="T149">
            <v>11045454</v>
          </cell>
          <cell r="U149">
            <v>11045454</v>
          </cell>
          <cell r="V149">
            <v>11045454</v>
          </cell>
          <cell r="W149">
            <v>11045454</v>
          </cell>
          <cell r="X149">
            <v>11045454</v>
          </cell>
          <cell r="Y149">
            <v>11045454</v>
          </cell>
        </row>
        <row r="150">
          <cell r="B150">
            <v>145</v>
          </cell>
          <cell r="C150">
            <v>20</v>
          </cell>
          <cell r="D150">
            <v>401</v>
          </cell>
          <cell r="E150">
            <v>99</v>
          </cell>
          <cell r="F150">
            <v>0</v>
          </cell>
          <cell r="G150">
            <v>0</v>
          </cell>
          <cell r="H150" t="str">
            <v>Especialista en Billetaje</v>
          </cell>
          <cell r="I150">
            <v>11045454</v>
          </cell>
          <cell r="J150">
            <v>1</v>
          </cell>
          <cell r="K150">
            <v>12</v>
          </cell>
          <cell r="L150">
            <v>132545448</v>
          </cell>
          <cell r="M150">
            <v>0</v>
          </cell>
          <cell r="N150">
            <v>11045454</v>
          </cell>
          <cell r="O150">
            <v>11045454</v>
          </cell>
          <cell r="P150">
            <v>11045454</v>
          </cell>
          <cell r="Q150">
            <v>11045454</v>
          </cell>
          <cell r="R150">
            <v>11045454</v>
          </cell>
          <cell r="S150">
            <v>11045454</v>
          </cell>
          <cell r="T150">
            <v>11045454</v>
          </cell>
          <cell r="U150">
            <v>11045454</v>
          </cell>
          <cell r="V150">
            <v>11045454</v>
          </cell>
          <cell r="W150">
            <v>11045454</v>
          </cell>
          <cell r="X150">
            <v>11045454</v>
          </cell>
          <cell r="Y150">
            <v>11045454</v>
          </cell>
        </row>
        <row r="151">
          <cell r="B151">
            <v>145</v>
          </cell>
          <cell r="C151">
            <v>20</v>
          </cell>
          <cell r="D151">
            <v>401</v>
          </cell>
          <cell r="E151">
            <v>99</v>
          </cell>
          <cell r="F151">
            <v>0</v>
          </cell>
          <cell r="G151">
            <v>0</v>
          </cell>
          <cell r="H151" t="str">
            <v>Especialista Social BTR</v>
          </cell>
          <cell r="I151">
            <v>11045454</v>
          </cell>
          <cell r="J151">
            <v>1</v>
          </cell>
          <cell r="K151">
            <v>12</v>
          </cell>
          <cell r="L151">
            <v>132545448</v>
          </cell>
          <cell r="M151">
            <v>0</v>
          </cell>
          <cell r="N151">
            <v>11045454</v>
          </cell>
          <cell r="O151">
            <v>11045454</v>
          </cell>
          <cell r="P151">
            <v>11045454</v>
          </cell>
          <cell r="Q151">
            <v>11045454</v>
          </cell>
          <cell r="R151">
            <v>11045454</v>
          </cell>
          <cell r="S151">
            <v>11045454</v>
          </cell>
          <cell r="T151">
            <v>11045454</v>
          </cell>
          <cell r="U151">
            <v>11045454</v>
          </cell>
          <cell r="V151">
            <v>11045454</v>
          </cell>
          <cell r="W151">
            <v>11045454</v>
          </cell>
          <cell r="X151">
            <v>11045454</v>
          </cell>
          <cell r="Y151">
            <v>11045454</v>
          </cell>
        </row>
        <row r="152">
          <cell r="B152">
            <v>145</v>
          </cell>
          <cell r="C152">
            <v>20</v>
          </cell>
          <cell r="D152">
            <v>401</v>
          </cell>
          <cell r="E152">
            <v>99</v>
          </cell>
          <cell r="F152">
            <v>0</v>
          </cell>
          <cell r="G152">
            <v>0</v>
          </cell>
          <cell r="H152" t="str">
            <v xml:space="preserve">Oficial de Obras Civiles BTR </v>
          </cell>
          <cell r="I152">
            <v>8181818</v>
          </cell>
          <cell r="J152">
            <v>1</v>
          </cell>
          <cell r="K152">
            <v>12</v>
          </cell>
          <cell r="L152">
            <v>98181816</v>
          </cell>
          <cell r="M152">
            <v>0</v>
          </cell>
          <cell r="N152">
            <v>8181818</v>
          </cell>
          <cell r="O152">
            <v>8181818</v>
          </cell>
          <cell r="P152">
            <v>8181818</v>
          </cell>
          <cell r="Q152">
            <v>8181818</v>
          </cell>
          <cell r="R152">
            <v>8181818</v>
          </cell>
          <cell r="S152">
            <v>8181818</v>
          </cell>
          <cell r="T152">
            <v>8181818</v>
          </cell>
          <cell r="U152">
            <v>8181818</v>
          </cell>
          <cell r="V152">
            <v>8181818</v>
          </cell>
          <cell r="W152">
            <v>8181818</v>
          </cell>
          <cell r="X152">
            <v>8181818</v>
          </cell>
          <cell r="Y152">
            <v>8181818</v>
          </cell>
        </row>
        <row r="153">
          <cell r="B153">
            <v>145</v>
          </cell>
          <cell r="C153">
            <v>20</v>
          </cell>
          <cell r="D153">
            <v>401</v>
          </cell>
          <cell r="E153">
            <v>99</v>
          </cell>
          <cell r="F153">
            <v>0</v>
          </cell>
          <cell r="G153">
            <v>0</v>
          </cell>
          <cell r="H153" t="str">
            <v xml:space="preserve">Especialista Juridico BRT </v>
          </cell>
          <cell r="I153">
            <v>11045454</v>
          </cell>
          <cell r="J153">
            <v>1</v>
          </cell>
          <cell r="K153">
            <v>12</v>
          </cell>
          <cell r="L153">
            <v>132545448</v>
          </cell>
          <cell r="M153">
            <v>0</v>
          </cell>
          <cell r="N153">
            <v>11045454</v>
          </cell>
          <cell r="O153">
            <v>11045454</v>
          </cell>
          <cell r="P153">
            <v>11045454</v>
          </cell>
          <cell r="Q153">
            <v>11045454</v>
          </cell>
          <cell r="R153">
            <v>11045454</v>
          </cell>
          <cell r="S153">
            <v>11045454</v>
          </cell>
          <cell r="T153">
            <v>11045454</v>
          </cell>
          <cell r="U153">
            <v>11045454</v>
          </cell>
          <cell r="V153">
            <v>11045454</v>
          </cell>
          <cell r="W153">
            <v>11045454</v>
          </cell>
          <cell r="X153">
            <v>11045454</v>
          </cell>
          <cell r="Y153">
            <v>11045454</v>
          </cell>
        </row>
        <row r="154">
          <cell r="B154">
            <v>145</v>
          </cell>
          <cell r="C154">
            <v>20</v>
          </cell>
          <cell r="D154">
            <v>401</v>
          </cell>
          <cell r="E154">
            <v>99</v>
          </cell>
          <cell r="F154">
            <v>0</v>
          </cell>
          <cell r="G154">
            <v>0</v>
          </cell>
          <cell r="H154" t="str">
            <v>Asistente del Especialista Social BTR</v>
          </cell>
          <cell r="I154">
            <v>3681818</v>
          </cell>
          <cell r="J154">
            <v>1</v>
          </cell>
          <cell r="K154">
            <v>12</v>
          </cell>
          <cell r="L154">
            <v>44181816</v>
          </cell>
          <cell r="M154">
            <v>0</v>
          </cell>
          <cell r="N154">
            <v>3681818</v>
          </cell>
          <cell r="O154">
            <v>3681818</v>
          </cell>
          <cell r="P154">
            <v>3681818</v>
          </cell>
          <cell r="Q154">
            <v>3681818</v>
          </cell>
          <cell r="R154">
            <v>3681818</v>
          </cell>
          <cell r="S154">
            <v>3681818</v>
          </cell>
          <cell r="T154">
            <v>3681818</v>
          </cell>
          <cell r="U154">
            <v>3681818</v>
          </cell>
          <cell r="V154">
            <v>3681818</v>
          </cell>
          <cell r="W154">
            <v>3681818</v>
          </cell>
          <cell r="X154">
            <v>3681818</v>
          </cell>
          <cell r="Y154">
            <v>3681818</v>
          </cell>
        </row>
        <row r="155">
          <cell r="B155">
            <v>145</v>
          </cell>
          <cell r="C155">
            <v>20</v>
          </cell>
          <cell r="D155">
            <v>401</v>
          </cell>
          <cell r="E155">
            <v>99</v>
          </cell>
          <cell r="F155">
            <v>0</v>
          </cell>
          <cell r="G155">
            <v>0</v>
          </cell>
          <cell r="H155" t="str">
            <v>Asistente del Especialista Social BTR</v>
          </cell>
          <cell r="I155">
            <v>3681818</v>
          </cell>
          <cell r="J155">
            <v>1</v>
          </cell>
          <cell r="K155">
            <v>12</v>
          </cell>
          <cell r="L155">
            <v>44181816</v>
          </cell>
          <cell r="M155">
            <v>0</v>
          </cell>
          <cell r="N155">
            <v>3681818</v>
          </cell>
          <cell r="O155">
            <v>3681818</v>
          </cell>
          <cell r="P155">
            <v>3681818</v>
          </cell>
          <cell r="Q155">
            <v>3681818</v>
          </cell>
          <cell r="R155">
            <v>3681818</v>
          </cell>
          <cell r="S155">
            <v>3681818</v>
          </cell>
          <cell r="T155">
            <v>3681818</v>
          </cell>
          <cell r="U155">
            <v>3681818</v>
          </cell>
          <cell r="V155">
            <v>3681818</v>
          </cell>
          <cell r="W155">
            <v>3681818</v>
          </cell>
          <cell r="X155">
            <v>3681818</v>
          </cell>
          <cell r="Y155">
            <v>3681818</v>
          </cell>
        </row>
        <row r="156">
          <cell r="B156">
            <v>145</v>
          </cell>
          <cell r="C156">
            <v>20</v>
          </cell>
          <cell r="D156">
            <v>401</v>
          </cell>
          <cell r="E156">
            <v>99</v>
          </cell>
          <cell r="F156">
            <v>0</v>
          </cell>
          <cell r="G156">
            <v>0</v>
          </cell>
          <cell r="H156" t="str">
            <v>Asistente del Especialista Social BTR</v>
          </cell>
          <cell r="I156">
            <v>3681818</v>
          </cell>
          <cell r="J156">
            <v>1</v>
          </cell>
          <cell r="K156">
            <v>12</v>
          </cell>
          <cell r="L156">
            <v>44181816</v>
          </cell>
          <cell r="M156">
            <v>0</v>
          </cell>
          <cell r="N156">
            <v>3681818</v>
          </cell>
          <cell r="O156">
            <v>3681818</v>
          </cell>
          <cell r="P156">
            <v>3681818</v>
          </cell>
          <cell r="Q156">
            <v>3681818</v>
          </cell>
          <cell r="R156">
            <v>3681818</v>
          </cell>
          <cell r="S156">
            <v>3681818</v>
          </cell>
          <cell r="T156">
            <v>3681818</v>
          </cell>
          <cell r="U156">
            <v>3681818</v>
          </cell>
          <cell r="V156">
            <v>3681818</v>
          </cell>
          <cell r="W156">
            <v>3681818</v>
          </cell>
          <cell r="X156">
            <v>3681818</v>
          </cell>
          <cell r="Y156">
            <v>3681818</v>
          </cell>
        </row>
        <row r="157">
          <cell r="B157">
            <v>145</v>
          </cell>
          <cell r="C157">
            <v>20</v>
          </cell>
          <cell r="D157">
            <v>401</v>
          </cell>
          <cell r="E157">
            <v>99</v>
          </cell>
          <cell r="F157">
            <v>0</v>
          </cell>
          <cell r="G157">
            <v>0</v>
          </cell>
          <cell r="H157" t="str">
            <v>Asistente del Especialista Social BTR</v>
          </cell>
          <cell r="I157">
            <v>3681818</v>
          </cell>
          <cell r="J157">
            <v>1</v>
          </cell>
          <cell r="K157">
            <v>12</v>
          </cell>
          <cell r="L157">
            <v>44181816</v>
          </cell>
          <cell r="M157">
            <v>0</v>
          </cell>
          <cell r="N157">
            <v>3681818</v>
          </cell>
          <cell r="O157">
            <v>3681818</v>
          </cell>
          <cell r="P157">
            <v>3681818</v>
          </cell>
          <cell r="Q157">
            <v>3681818</v>
          </cell>
          <cell r="R157">
            <v>3681818</v>
          </cell>
          <cell r="S157">
            <v>3681818</v>
          </cell>
          <cell r="T157">
            <v>3681818</v>
          </cell>
          <cell r="U157">
            <v>3681818</v>
          </cell>
          <cell r="V157">
            <v>3681818</v>
          </cell>
          <cell r="W157">
            <v>3681818</v>
          </cell>
          <cell r="X157">
            <v>3681818</v>
          </cell>
          <cell r="Y157">
            <v>3681818</v>
          </cell>
        </row>
        <row r="158">
          <cell r="B158">
            <v>145</v>
          </cell>
          <cell r="C158">
            <v>20</v>
          </cell>
          <cell r="D158">
            <v>401</v>
          </cell>
          <cell r="E158">
            <v>99</v>
          </cell>
          <cell r="F158">
            <v>0</v>
          </cell>
          <cell r="G158">
            <v>0</v>
          </cell>
          <cell r="H158" t="str">
            <v>Asistente del Especialista Social BTR</v>
          </cell>
          <cell r="I158">
            <v>3681818</v>
          </cell>
          <cell r="J158">
            <v>1</v>
          </cell>
          <cell r="K158">
            <v>12</v>
          </cell>
          <cell r="L158">
            <v>44181816</v>
          </cell>
          <cell r="M158">
            <v>0</v>
          </cell>
          <cell r="N158">
            <v>3681818</v>
          </cell>
          <cell r="O158">
            <v>3681818</v>
          </cell>
          <cell r="P158">
            <v>3681818</v>
          </cell>
          <cell r="Q158">
            <v>3681818</v>
          </cell>
          <cell r="R158">
            <v>3681818</v>
          </cell>
          <cell r="S158">
            <v>3681818</v>
          </cell>
          <cell r="T158">
            <v>3681818</v>
          </cell>
          <cell r="U158">
            <v>3681818</v>
          </cell>
          <cell r="V158">
            <v>3681818</v>
          </cell>
          <cell r="W158">
            <v>3681818</v>
          </cell>
          <cell r="X158">
            <v>3681818</v>
          </cell>
          <cell r="Y158">
            <v>3681818</v>
          </cell>
        </row>
        <row r="159">
          <cell r="B159">
            <v>145</v>
          </cell>
          <cell r="C159">
            <v>20</v>
          </cell>
          <cell r="D159">
            <v>401</v>
          </cell>
          <cell r="E159">
            <v>99</v>
          </cell>
          <cell r="F159">
            <v>0</v>
          </cell>
          <cell r="G159">
            <v>0</v>
          </cell>
          <cell r="H159" t="str">
            <v>Asistente del Especialista Social BTR</v>
          </cell>
          <cell r="I159">
            <v>3681818</v>
          </cell>
          <cell r="J159">
            <v>1</v>
          </cell>
          <cell r="K159">
            <v>12</v>
          </cell>
          <cell r="L159">
            <v>44181816</v>
          </cell>
          <cell r="M159">
            <v>0</v>
          </cell>
          <cell r="N159">
            <v>3681818</v>
          </cell>
          <cell r="O159">
            <v>3681818</v>
          </cell>
          <cell r="P159">
            <v>3681818</v>
          </cell>
          <cell r="Q159">
            <v>3681818</v>
          </cell>
          <cell r="R159">
            <v>3681818</v>
          </cell>
          <cell r="S159">
            <v>3681818</v>
          </cell>
          <cell r="T159">
            <v>3681818</v>
          </cell>
          <cell r="U159">
            <v>3681818</v>
          </cell>
          <cell r="V159">
            <v>3681818</v>
          </cell>
          <cell r="W159">
            <v>3681818</v>
          </cell>
          <cell r="X159">
            <v>3681818</v>
          </cell>
          <cell r="Y159">
            <v>3681818</v>
          </cell>
        </row>
        <row r="160">
          <cell r="B160">
            <v>145</v>
          </cell>
          <cell r="C160">
            <v>20</v>
          </cell>
          <cell r="D160">
            <v>401</v>
          </cell>
          <cell r="E160">
            <v>99</v>
          </cell>
          <cell r="F160">
            <v>0</v>
          </cell>
          <cell r="G160">
            <v>0</v>
          </cell>
          <cell r="H160" t="str">
            <v>Asistente del Especialista Social BTR</v>
          </cell>
          <cell r="I160">
            <v>3681818</v>
          </cell>
          <cell r="J160">
            <v>1</v>
          </cell>
          <cell r="K160">
            <v>12</v>
          </cell>
          <cell r="L160">
            <v>44181816</v>
          </cell>
          <cell r="M160">
            <v>0</v>
          </cell>
          <cell r="N160">
            <v>3681818</v>
          </cell>
          <cell r="O160">
            <v>3681818</v>
          </cell>
          <cell r="P160">
            <v>3681818</v>
          </cell>
          <cell r="Q160">
            <v>3681818</v>
          </cell>
          <cell r="R160">
            <v>3681818</v>
          </cell>
          <cell r="S160">
            <v>3681818</v>
          </cell>
          <cell r="T160">
            <v>3681818</v>
          </cell>
          <cell r="U160">
            <v>3681818</v>
          </cell>
          <cell r="V160">
            <v>3681818</v>
          </cell>
          <cell r="W160">
            <v>3681818</v>
          </cell>
          <cell r="X160">
            <v>3681818</v>
          </cell>
          <cell r="Y160">
            <v>3681818</v>
          </cell>
        </row>
        <row r="161">
          <cell r="B161">
            <v>260</v>
          </cell>
          <cell r="C161">
            <v>20</v>
          </cell>
          <cell r="D161">
            <v>13</v>
          </cell>
          <cell r="E161">
            <v>99</v>
          </cell>
          <cell r="F161" t="str">
            <v>SERVICIOS TECNICOS Y PROFESIONALES</v>
          </cell>
          <cell r="G161">
            <v>0</v>
          </cell>
          <cell r="H161">
            <v>0</v>
          </cell>
          <cell r="I161">
            <v>0</v>
          </cell>
          <cell r="J161">
            <v>0</v>
          </cell>
          <cell r="K161">
            <v>0</v>
          </cell>
          <cell r="L161">
            <v>1185825000</v>
          </cell>
          <cell r="M161">
            <v>0</v>
          </cell>
          <cell r="N161">
            <v>0</v>
          </cell>
          <cell r="O161">
            <v>0</v>
          </cell>
          <cell r="P161">
            <v>4500000</v>
          </cell>
          <cell r="Q161">
            <v>28500000</v>
          </cell>
          <cell r="R161">
            <v>38500000</v>
          </cell>
          <cell r="S161">
            <v>61000000</v>
          </cell>
          <cell r="T161">
            <v>56480000</v>
          </cell>
          <cell r="U161">
            <v>73770000</v>
          </cell>
          <cell r="V161">
            <v>141500000</v>
          </cell>
          <cell r="W161">
            <v>267625000</v>
          </cell>
          <cell r="X161">
            <v>283630000</v>
          </cell>
          <cell r="Y161">
            <v>230320000</v>
          </cell>
        </row>
        <row r="162">
          <cell r="B162">
            <v>260</v>
          </cell>
          <cell r="C162">
            <v>20</v>
          </cell>
          <cell r="D162">
            <v>13</v>
          </cell>
          <cell r="E162">
            <v>99</v>
          </cell>
          <cell r="F162">
            <v>0</v>
          </cell>
          <cell r="G162">
            <v>0</v>
          </cell>
          <cell r="H162" t="str">
            <v>Proyecto de cuartel de la patrulla caminera</v>
          </cell>
          <cell r="I162">
            <v>19320000</v>
          </cell>
          <cell r="J162">
            <v>1</v>
          </cell>
          <cell r="K162">
            <v>1</v>
          </cell>
          <cell r="L162">
            <v>19320000</v>
          </cell>
          <cell r="M162">
            <v>0</v>
          </cell>
          <cell r="N162">
            <v>0</v>
          </cell>
          <cell r="O162">
            <v>0</v>
          </cell>
          <cell r="P162">
            <v>0</v>
          </cell>
          <cell r="Q162">
            <v>0</v>
          </cell>
          <cell r="R162">
            <v>0</v>
          </cell>
          <cell r="S162">
            <v>0</v>
          </cell>
          <cell r="T162">
            <v>0</v>
          </cell>
          <cell r="U162">
            <v>10000000</v>
          </cell>
          <cell r="V162">
            <v>3000000</v>
          </cell>
          <cell r="W162">
            <v>3000000</v>
          </cell>
          <cell r="X162">
            <v>3320000</v>
          </cell>
          <cell r="Y162">
            <v>0</v>
          </cell>
        </row>
        <row r="163">
          <cell r="B163">
            <v>260</v>
          </cell>
          <cell r="C163">
            <v>20</v>
          </cell>
          <cell r="D163">
            <v>13</v>
          </cell>
          <cell r="E163">
            <v>99</v>
          </cell>
          <cell r="F163">
            <v>0</v>
          </cell>
          <cell r="G163">
            <v>0</v>
          </cell>
          <cell r="H163" t="str">
            <v xml:space="preserve"> Fiscalización para la Concesión de Transporte</v>
          </cell>
          <cell r="I163">
            <v>145455000</v>
          </cell>
          <cell r="J163">
            <v>1</v>
          </cell>
          <cell r="K163">
            <v>1</v>
          </cell>
          <cell r="L163">
            <v>145455000</v>
          </cell>
          <cell r="M163">
            <v>0</v>
          </cell>
          <cell r="N163">
            <v>0</v>
          </cell>
          <cell r="O163">
            <v>0</v>
          </cell>
          <cell r="P163">
            <v>0</v>
          </cell>
          <cell r="Q163">
            <v>0</v>
          </cell>
          <cell r="R163">
            <v>0</v>
          </cell>
          <cell r="S163">
            <v>0</v>
          </cell>
          <cell r="T163">
            <v>0</v>
          </cell>
          <cell r="U163">
            <v>0</v>
          </cell>
          <cell r="V163">
            <v>15000000</v>
          </cell>
          <cell r="W163">
            <v>50000000</v>
          </cell>
          <cell r="X163">
            <v>50000000</v>
          </cell>
          <cell r="Y163">
            <v>30455000</v>
          </cell>
        </row>
        <row r="164">
          <cell r="B164">
            <v>260</v>
          </cell>
          <cell r="C164">
            <v>20</v>
          </cell>
          <cell r="D164">
            <v>13</v>
          </cell>
          <cell r="E164">
            <v>99</v>
          </cell>
          <cell r="F164">
            <v>0</v>
          </cell>
          <cell r="G164">
            <v>0</v>
          </cell>
          <cell r="H164" t="str">
            <v>Fiscalización de la Concesión de Billetaje</v>
          </cell>
          <cell r="I164">
            <v>163635000</v>
          </cell>
          <cell r="J164">
            <v>1</v>
          </cell>
          <cell r="K164">
            <v>1</v>
          </cell>
          <cell r="L164">
            <v>163635000</v>
          </cell>
          <cell r="M164">
            <v>0</v>
          </cell>
          <cell r="N164">
            <v>0</v>
          </cell>
          <cell r="O164">
            <v>0</v>
          </cell>
          <cell r="P164">
            <v>0</v>
          </cell>
          <cell r="Q164">
            <v>0</v>
          </cell>
          <cell r="R164">
            <v>0</v>
          </cell>
          <cell r="S164">
            <v>0</v>
          </cell>
          <cell r="T164">
            <v>0</v>
          </cell>
          <cell r="U164">
            <v>0</v>
          </cell>
          <cell r="V164">
            <v>16000000</v>
          </cell>
          <cell r="W164">
            <v>60000000</v>
          </cell>
          <cell r="X164">
            <v>60000000</v>
          </cell>
          <cell r="Y164">
            <v>27635000</v>
          </cell>
        </row>
        <row r="165">
          <cell r="B165">
            <v>260</v>
          </cell>
          <cell r="C165">
            <v>20</v>
          </cell>
          <cell r="D165">
            <v>13</v>
          </cell>
          <cell r="E165">
            <v>99</v>
          </cell>
          <cell r="F165">
            <v>0</v>
          </cell>
          <cell r="G165">
            <v>0</v>
          </cell>
          <cell r="H165" t="str">
            <v>Servicios de fiscalización (Optimización de la flota excedente)</v>
          </cell>
          <cell r="I165">
            <v>352000000</v>
          </cell>
          <cell r="J165">
            <v>1</v>
          </cell>
          <cell r="K165">
            <v>1</v>
          </cell>
          <cell r="L165">
            <v>352000000</v>
          </cell>
          <cell r="M165">
            <v>0</v>
          </cell>
          <cell r="N165">
            <v>0</v>
          </cell>
          <cell r="O165">
            <v>0</v>
          </cell>
          <cell r="P165">
            <v>0</v>
          </cell>
          <cell r="Q165">
            <v>0</v>
          </cell>
          <cell r="R165">
            <v>0</v>
          </cell>
          <cell r="S165">
            <v>0</v>
          </cell>
          <cell r="T165">
            <v>0</v>
          </cell>
          <cell r="U165">
            <v>0</v>
          </cell>
          <cell r="V165">
            <v>50000000</v>
          </cell>
          <cell r="W165">
            <v>90000000</v>
          </cell>
          <cell r="X165">
            <v>90000000</v>
          </cell>
          <cell r="Y165">
            <v>122000000</v>
          </cell>
        </row>
        <row r="166">
          <cell r="B166">
            <v>260</v>
          </cell>
          <cell r="C166">
            <v>20</v>
          </cell>
          <cell r="D166">
            <v>13</v>
          </cell>
          <cell r="E166">
            <v>99</v>
          </cell>
          <cell r="F166">
            <v>0</v>
          </cell>
          <cell r="G166" t="str">
            <v>Nuevo</v>
          </cell>
          <cell r="H166" t="str">
            <v xml:space="preserve">Asesoría para la implementación del sistema </v>
          </cell>
          <cell r="I166">
            <v>45455000</v>
          </cell>
          <cell r="J166">
            <v>1</v>
          </cell>
          <cell r="K166">
            <v>1</v>
          </cell>
          <cell r="L166">
            <v>45455000</v>
          </cell>
          <cell r="M166">
            <v>0</v>
          </cell>
          <cell r="N166">
            <v>0</v>
          </cell>
          <cell r="O166">
            <v>0</v>
          </cell>
          <cell r="P166">
            <v>0</v>
          </cell>
          <cell r="Q166">
            <v>0</v>
          </cell>
          <cell r="R166">
            <v>0</v>
          </cell>
          <cell r="S166">
            <v>0</v>
          </cell>
          <cell r="T166">
            <v>0</v>
          </cell>
          <cell r="U166">
            <v>5000000</v>
          </cell>
          <cell r="V166">
            <v>10000000</v>
          </cell>
          <cell r="W166">
            <v>10000000</v>
          </cell>
          <cell r="X166">
            <v>10000000</v>
          </cell>
          <cell r="Y166">
            <v>10455000</v>
          </cell>
        </row>
        <row r="167">
          <cell r="B167">
            <v>260</v>
          </cell>
          <cell r="C167">
            <v>20</v>
          </cell>
          <cell r="D167">
            <v>13</v>
          </cell>
          <cell r="E167">
            <v>99</v>
          </cell>
          <cell r="F167">
            <v>0</v>
          </cell>
          <cell r="G167">
            <v>0</v>
          </cell>
          <cell r="H167" t="str">
            <v>Desarrollo de capacidad de investigación en la Universidad</v>
          </cell>
          <cell r="I167">
            <v>56820000</v>
          </cell>
          <cell r="J167">
            <v>1</v>
          </cell>
          <cell r="K167">
            <v>1</v>
          </cell>
          <cell r="L167">
            <v>56820000</v>
          </cell>
          <cell r="M167">
            <v>0</v>
          </cell>
          <cell r="N167">
            <v>0</v>
          </cell>
          <cell r="O167">
            <v>0</v>
          </cell>
          <cell r="P167">
            <v>0</v>
          </cell>
          <cell r="Q167">
            <v>0</v>
          </cell>
          <cell r="R167">
            <v>0</v>
          </cell>
          <cell r="S167">
            <v>0</v>
          </cell>
          <cell r="T167">
            <v>5000000</v>
          </cell>
          <cell r="U167">
            <v>5000000</v>
          </cell>
          <cell r="V167">
            <v>5000000</v>
          </cell>
          <cell r="W167">
            <v>15000000</v>
          </cell>
          <cell r="X167">
            <v>15000000</v>
          </cell>
          <cell r="Y167">
            <v>11820000</v>
          </cell>
        </row>
        <row r="168">
          <cell r="B168">
            <v>260</v>
          </cell>
          <cell r="C168">
            <v>20</v>
          </cell>
          <cell r="D168">
            <v>13</v>
          </cell>
          <cell r="E168">
            <v>99</v>
          </cell>
          <cell r="F168">
            <v>0</v>
          </cell>
          <cell r="G168">
            <v>0</v>
          </cell>
          <cell r="H168" t="str">
            <v>Manuales de Procedimiento de Operación del Sistema BRT</v>
          </cell>
          <cell r="I168">
            <v>56820000</v>
          </cell>
          <cell r="J168">
            <v>1</v>
          </cell>
          <cell r="K168">
            <v>1</v>
          </cell>
          <cell r="L168">
            <v>56820000</v>
          </cell>
          <cell r="M168">
            <v>0</v>
          </cell>
          <cell r="N168">
            <v>0</v>
          </cell>
          <cell r="O168">
            <v>0</v>
          </cell>
          <cell r="P168">
            <v>0</v>
          </cell>
          <cell r="Q168">
            <v>0</v>
          </cell>
          <cell r="R168">
            <v>0</v>
          </cell>
          <cell r="S168">
            <v>0</v>
          </cell>
          <cell r="T168">
            <v>0</v>
          </cell>
          <cell r="U168">
            <v>0</v>
          </cell>
          <cell r="V168">
            <v>0</v>
          </cell>
          <cell r="W168">
            <v>0</v>
          </cell>
          <cell r="X168">
            <v>30000000</v>
          </cell>
          <cell r="Y168">
            <v>26820000</v>
          </cell>
        </row>
        <row r="169">
          <cell r="B169">
            <v>260</v>
          </cell>
          <cell r="C169">
            <v>20</v>
          </cell>
          <cell r="D169">
            <v>13</v>
          </cell>
          <cell r="E169">
            <v>99</v>
          </cell>
          <cell r="F169">
            <v>0</v>
          </cell>
          <cell r="G169">
            <v>0</v>
          </cell>
          <cell r="H169" t="str">
            <v>Capacitación Empresarial y Asistencia Técnica a Empresas de Transporte</v>
          </cell>
          <cell r="I169">
            <v>13635000</v>
          </cell>
          <cell r="J169">
            <v>1</v>
          </cell>
          <cell r="K169">
            <v>1</v>
          </cell>
          <cell r="L169">
            <v>13635000</v>
          </cell>
          <cell r="M169">
            <v>0</v>
          </cell>
          <cell r="N169">
            <v>0</v>
          </cell>
          <cell r="O169">
            <v>0</v>
          </cell>
          <cell r="P169">
            <v>0</v>
          </cell>
          <cell r="Q169">
            <v>0</v>
          </cell>
          <cell r="R169">
            <v>0</v>
          </cell>
          <cell r="S169">
            <v>0</v>
          </cell>
          <cell r="T169">
            <v>0</v>
          </cell>
          <cell r="U169">
            <v>5000000</v>
          </cell>
          <cell r="V169">
            <v>2500000</v>
          </cell>
          <cell r="W169">
            <v>2500000</v>
          </cell>
          <cell r="X169">
            <v>2500000</v>
          </cell>
          <cell r="Y169">
            <v>1135000</v>
          </cell>
        </row>
        <row r="170">
          <cell r="B170">
            <v>260</v>
          </cell>
          <cell r="C170">
            <v>20</v>
          </cell>
          <cell r="D170">
            <v>13</v>
          </cell>
          <cell r="E170">
            <v>99</v>
          </cell>
          <cell r="F170">
            <v>0</v>
          </cell>
          <cell r="G170">
            <v>0</v>
          </cell>
          <cell r="H170" t="str">
            <v xml:space="preserve">Ejecución del Plan Estrategico de Comunicación </v>
          </cell>
          <cell r="I170">
            <v>202125000</v>
          </cell>
          <cell r="J170">
            <v>1</v>
          </cell>
          <cell r="K170">
            <v>1</v>
          </cell>
          <cell r="L170">
            <v>202125000</v>
          </cell>
          <cell r="M170">
            <v>0</v>
          </cell>
          <cell r="N170">
            <v>0</v>
          </cell>
          <cell r="O170">
            <v>0</v>
          </cell>
          <cell r="P170">
            <v>0</v>
          </cell>
          <cell r="Q170">
            <v>25000000</v>
          </cell>
          <cell r="R170">
            <v>30000000</v>
          </cell>
          <cell r="S170">
            <v>30000000</v>
          </cell>
          <cell r="T170">
            <v>30000000</v>
          </cell>
          <cell r="U170">
            <v>30000000</v>
          </cell>
          <cell r="V170">
            <v>30000000</v>
          </cell>
          <cell r="W170">
            <v>27125000</v>
          </cell>
          <cell r="X170">
            <v>0</v>
          </cell>
          <cell r="Y170">
            <v>0</v>
          </cell>
        </row>
        <row r="171">
          <cell r="B171">
            <v>260</v>
          </cell>
          <cell r="C171">
            <v>20</v>
          </cell>
          <cell r="D171">
            <v>13</v>
          </cell>
          <cell r="E171">
            <v>99</v>
          </cell>
          <cell r="F171">
            <v>0</v>
          </cell>
          <cell r="G171">
            <v>0</v>
          </cell>
          <cell r="H171" t="str">
            <v>Diseño de Implementación Social</v>
          </cell>
          <cell r="I171">
            <v>19090000</v>
          </cell>
          <cell r="J171">
            <v>1</v>
          </cell>
          <cell r="K171">
            <v>1</v>
          </cell>
          <cell r="L171">
            <v>19090000</v>
          </cell>
          <cell r="M171">
            <v>0</v>
          </cell>
          <cell r="N171">
            <v>0</v>
          </cell>
          <cell r="O171">
            <v>0</v>
          </cell>
          <cell r="P171">
            <v>3000000</v>
          </cell>
          <cell r="Q171">
            <v>2000000</v>
          </cell>
          <cell r="R171">
            <v>2000000</v>
          </cell>
          <cell r="S171">
            <v>2000000</v>
          </cell>
          <cell r="T171">
            <v>2000000</v>
          </cell>
          <cell r="U171">
            <v>8090000</v>
          </cell>
          <cell r="V171">
            <v>0</v>
          </cell>
          <cell r="W171">
            <v>0</v>
          </cell>
          <cell r="X171">
            <v>0</v>
          </cell>
          <cell r="Y171">
            <v>0</v>
          </cell>
        </row>
        <row r="172">
          <cell r="B172">
            <v>260</v>
          </cell>
          <cell r="C172">
            <v>20</v>
          </cell>
          <cell r="D172">
            <v>13</v>
          </cell>
          <cell r="E172">
            <v>99</v>
          </cell>
          <cell r="F172">
            <v>0</v>
          </cell>
          <cell r="G172">
            <v>0</v>
          </cell>
          <cell r="H172" t="str">
            <v>Diseño de Implementación Social</v>
          </cell>
          <cell r="I172">
            <v>8180000</v>
          </cell>
          <cell r="J172">
            <v>1</v>
          </cell>
          <cell r="K172">
            <v>1</v>
          </cell>
          <cell r="L172">
            <v>8180000</v>
          </cell>
          <cell r="M172">
            <v>0</v>
          </cell>
          <cell r="N172">
            <v>0</v>
          </cell>
          <cell r="O172">
            <v>0</v>
          </cell>
          <cell r="P172">
            <v>1500000</v>
          </cell>
          <cell r="Q172">
            <v>1500000</v>
          </cell>
          <cell r="R172">
            <v>1500000</v>
          </cell>
          <cell r="S172">
            <v>1500000</v>
          </cell>
          <cell r="T172">
            <v>1500000</v>
          </cell>
          <cell r="U172">
            <v>680000</v>
          </cell>
          <cell r="V172">
            <v>0</v>
          </cell>
          <cell r="W172">
            <v>0</v>
          </cell>
          <cell r="X172">
            <v>0</v>
          </cell>
          <cell r="Y172">
            <v>0</v>
          </cell>
        </row>
        <row r="173">
          <cell r="B173">
            <v>260</v>
          </cell>
          <cell r="C173">
            <v>20</v>
          </cell>
          <cell r="D173">
            <v>13</v>
          </cell>
          <cell r="E173">
            <v>99</v>
          </cell>
          <cell r="F173">
            <v>0</v>
          </cell>
          <cell r="G173">
            <v>0</v>
          </cell>
          <cell r="H173" t="str">
            <v>Consultorías externas para la UEEP</v>
          </cell>
          <cell r="I173">
            <v>35765000</v>
          </cell>
          <cell r="J173">
            <v>1</v>
          </cell>
          <cell r="K173">
            <v>1</v>
          </cell>
          <cell r="L173">
            <v>35765000</v>
          </cell>
          <cell r="M173">
            <v>0</v>
          </cell>
          <cell r="N173">
            <v>0</v>
          </cell>
          <cell r="O173">
            <v>0</v>
          </cell>
          <cell r="P173">
            <v>0</v>
          </cell>
          <cell r="Q173">
            <v>0</v>
          </cell>
          <cell r="R173">
            <v>0</v>
          </cell>
          <cell r="S173">
            <v>10000000</v>
          </cell>
          <cell r="T173">
            <v>5000000</v>
          </cell>
          <cell r="U173">
            <v>5000000</v>
          </cell>
          <cell r="V173">
            <v>5000000</v>
          </cell>
          <cell r="W173">
            <v>5000000</v>
          </cell>
          <cell r="X173">
            <v>5765000</v>
          </cell>
          <cell r="Y173">
            <v>0</v>
          </cell>
        </row>
        <row r="174">
          <cell r="B174">
            <v>260</v>
          </cell>
          <cell r="C174">
            <v>20</v>
          </cell>
          <cell r="D174">
            <v>13</v>
          </cell>
          <cell r="E174">
            <v>99</v>
          </cell>
          <cell r="F174">
            <v>0</v>
          </cell>
          <cell r="G174">
            <v>0</v>
          </cell>
          <cell r="H174" t="str">
            <v xml:space="preserve"> Consultoría de apoyo para supervisiones</v>
          </cell>
          <cell r="I174">
            <v>47045000</v>
          </cell>
          <cell r="J174">
            <v>1</v>
          </cell>
          <cell r="K174">
            <v>1</v>
          </cell>
          <cell r="L174">
            <v>47045000</v>
          </cell>
          <cell r="M174">
            <v>0</v>
          </cell>
          <cell r="N174">
            <v>0</v>
          </cell>
          <cell r="O174">
            <v>0</v>
          </cell>
          <cell r="P174">
            <v>0</v>
          </cell>
          <cell r="Q174">
            <v>0</v>
          </cell>
          <cell r="R174">
            <v>0</v>
          </cell>
          <cell r="S174">
            <v>10000000</v>
          </cell>
          <cell r="T174">
            <v>5000000</v>
          </cell>
          <cell r="U174">
            <v>5000000</v>
          </cell>
          <cell r="V174">
            <v>5000000</v>
          </cell>
          <cell r="W174">
            <v>5000000</v>
          </cell>
          <cell r="X174">
            <v>17045000</v>
          </cell>
          <cell r="Y174">
            <v>0</v>
          </cell>
        </row>
        <row r="175">
          <cell r="B175">
            <v>260</v>
          </cell>
          <cell r="C175">
            <v>20</v>
          </cell>
          <cell r="D175">
            <v>13</v>
          </cell>
          <cell r="E175">
            <v>99</v>
          </cell>
          <cell r="F175">
            <v>0</v>
          </cell>
          <cell r="G175">
            <v>0</v>
          </cell>
          <cell r="H175" t="str">
            <v>Contratación de firma independiente para auditoría de Estados Financieros del Programa</v>
          </cell>
          <cell r="I175">
            <v>20480000</v>
          </cell>
          <cell r="J175">
            <v>1</v>
          </cell>
          <cell r="K175">
            <v>1</v>
          </cell>
          <cell r="L175">
            <v>20480000</v>
          </cell>
          <cell r="M175">
            <v>0</v>
          </cell>
          <cell r="N175">
            <v>0</v>
          </cell>
          <cell r="O175">
            <v>0</v>
          </cell>
          <cell r="P175">
            <v>0</v>
          </cell>
          <cell r="Q175">
            <v>0</v>
          </cell>
          <cell r="R175">
            <v>5000000</v>
          </cell>
          <cell r="S175">
            <v>7500000</v>
          </cell>
          <cell r="T175">
            <v>7980000</v>
          </cell>
          <cell r="U175">
            <v>0</v>
          </cell>
          <cell r="V175">
            <v>0</v>
          </cell>
          <cell r="W175">
            <v>0</v>
          </cell>
          <cell r="X175">
            <v>0</v>
          </cell>
          <cell r="Y175">
            <v>0</v>
          </cell>
        </row>
        <row r="176">
          <cell r="B176">
            <v>260</v>
          </cell>
          <cell r="C176">
            <v>20</v>
          </cell>
          <cell r="D176">
            <v>401</v>
          </cell>
          <cell r="E176">
            <v>99</v>
          </cell>
          <cell r="F176" t="str">
            <v>SERVICIOS TECNICOS Y PROFESIONALES</v>
          </cell>
          <cell r="G176">
            <v>0</v>
          </cell>
          <cell r="H176">
            <v>0</v>
          </cell>
          <cell r="I176">
            <v>0</v>
          </cell>
          <cell r="J176">
            <v>0</v>
          </cell>
          <cell r="K176">
            <v>0</v>
          </cell>
          <cell r="L176">
            <v>6000225000</v>
          </cell>
          <cell r="M176">
            <v>0</v>
          </cell>
          <cell r="N176">
            <v>0</v>
          </cell>
          <cell r="O176">
            <v>0</v>
          </cell>
          <cell r="P176">
            <v>40000000</v>
          </cell>
          <cell r="Q176">
            <v>125000000</v>
          </cell>
          <cell r="R176">
            <v>325000000</v>
          </cell>
          <cell r="S176">
            <v>525000000</v>
          </cell>
          <cell r="T176">
            <v>489670000</v>
          </cell>
          <cell r="U176">
            <v>670910000</v>
          </cell>
          <cell r="V176">
            <v>946820000</v>
          </cell>
          <cell r="W176">
            <v>930375000</v>
          </cell>
          <cell r="X176">
            <v>1176270000</v>
          </cell>
          <cell r="Y176">
            <v>771180000</v>
          </cell>
        </row>
        <row r="177">
          <cell r="B177">
            <v>260</v>
          </cell>
          <cell r="C177">
            <v>20</v>
          </cell>
          <cell r="D177">
            <v>401</v>
          </cell>
          <cell r="E177">
            <v>99</v>
          </cell>
          <cell r="F177">
            <v>0</v>
          </cell>
          <cell r="G177">
            <v>0</v>
          </cell>
          <cell r="H177" t="str">
            <v>Proyecto de cuartel de la patrulla caminera</v>
          </cell>
          <cell r="I177">
            <v>193180000</v>
          </cell>
          <cell r="J177">
            <v>1</v>
          </cell>
          <cell r="K177">
            <v>1</v>
          </cell>
          <cell r="L177">
            <v>193180000</v>
          </cell>
          <cell r="M177">
            <v>0</v>
          </cell>
          <cell r="N177">
            <v>0</v>
          </cell>
          <cell r="O177">
            <v>0</v>
          </cell>
          <cell r="P177">
            <v>0</v>
          </cell>
          <cell r="Q177">
            <v>0</v>
          </cell>
          <cell r="R177">
            <v>0</v>
          </cell>
          <cell r="S177">
            <v>0</v>
          </cell>
          <cell r="T177">
            <v>0</v>
          </cell>
          <cell r="U177">
            <v>100000000</v>
          </cell>
          <cell r="V177">
            <v>30000000</v>
          </cell>
          <cell r="W177">
            <v>30000000</v>
          </cell>
          <cell r="X177">
            <v>33180000</v>
          </cell>
          <cell r="Y177">
            <v>0</v>
          </cell>
        </row>
        <row r="178">
          <cell r="B178">
            <v>260</v>
          </cell>
          <cell r="C178">
            <v>20</v>
          </cell>
          <cell r="D178">
            <v>401</v>
          </cell>
          <cell r="E178">
            <v>99</v>
          </cell>
          <cell r="F178">
            <v>0</v>
          </cell>
          <cell r="G178">
            <v>0</v>
          </cell>
          <cell r="H178" t="str">
            <v xml:space="preserve"> Fiscalización para la Concesión de Transporte</v>
          </cell>
          <cell r="I178">
            <v>354545000</v>
          </cell>
          <cell r="J178">
            <v>1</v>
          </cell>
          <cell r="K178">
            <v>1</v>
          </cell>
          <cell r="L178">
            <v>354545000</v>
          </cell>
          <cell r="M178">
            <v>0</v>
          </cell>
          <cell r="N178">
            <v>0</v>
          </cell>
          <cell r="O178">
            <v>0</v>
          </cell>
          <cell r="P178">
            <v>0</v>
          </cell>
          <cell r="Q178">
            <v>0</v>
          </cell>
          <cell r="R178">
            <v>0</v>
          </cell>
          <cell r="S178">
            <v>0</v>
          </cell>
          <cell r="T178">
            <v>0</v>
          </cell>
          <cell r="U178">
            <v>0</v>
          </cell>
          <cell r="V178">
            <v>150000000</v>
          </cell>
          <cell r="W178">
            <v>75000000</v>
          </cell>
          <cell r="X178">
            <v>75000000</v>
          </cell>
          <cell r="Y178">
            <v>54545000</v>
          </cell>
        </row>
        <row r="179">
          <cell r="B179">
            <v>260</v>
          </cell>
          <cell r="C179">
            <v>20</v>
          </cell>
          <cell r="D179">
            <v>401</v>
          </cell>
          <cell r="E179">
            <v>99</v>
          </cell>
          <cell r="F179">
            <v>0</v>
          </cell>
          <cell r="G179">
            <v>0</v>
          </cell>
          <cell r="H179" t="str">
            <v>Fiscalización de la Concesión de Billetaje</v>
          </cell>
          <cell r="I179">
            <v>536365000</v>
          </cell>
          <cell r="J179">
            <v>1</v>
          </cell>
          <cell r="K179">
            <v>1</v>
          </cell>
          <cell r="L179">
            <v>536365000</v>
          </cell>
          <cell r="M179">
            <v>0</v>
          </cell>
          <cell r="N179">
            <v>0</v>
          </cell>
          <cell r="O179">
            <v>0</v>
          </cell>
          <cell r="P179">
            <v>0</v>
          </cell>
          <cell r="Q179">
            <v>0</v>
          </cell>
          <cell r="R179">
            <v>0</v>
          </cell>
          <cell r="S179">
            <v>0</v>
          </cell>
          <cell r="T179">
            <v>0</v>
          </cell>
          <cell r="U179">
            <v>0</v>
          </cell>
          <cell r="V179">
            <v>160000000</v>
          </cell>
          <cell r="W179">
            <v>100000000</v>
          </cell>
          <cell r="X179">
            <v>100000000</v>
          </cell>
          <cell r="Y179">
            <v>176365000</v>
          </cell>
        </row>
        <row r="180">
          <cell r="B180">
            <v>260</v>
          </cell>
          <cell r="C180">
            <v>20</v>
          </cell>
          <cell r="D180">
            <v>401</v>
          </cell>
          <cell r="E180">
            <v>99</v>
          </cell>
          <cell r="F180">
            <v>0</v>
          </cell>
          <cell r="G180">
            <v>0</v>
          </cell>
          <cell r="H180" t="str">
            <v>Servicios de fiscalización (Optimización de la flota excedente)</v>
          </cell>
          <cell r="I180">
            <v>248000000</v>
          </cell>
          <cell r="J180">
            <v>1</v>
          </cell>
          <cell r="K180">
            <v>1</v>
          </cell>
          <cell r="L180">
            <v>248000000</v>
          </cell>
          <cell r="M180">
            <v>0</v>
          </cell>
          <cell r="N180">
            <v>0</v>
          </cell>
          <cell r="O180">
            <v>0</v>
          </cell>
          <cell r="P180">
            <v>0</v>
          </cell>
          <cell r="Q180">
            <v>0</v>
          </cell>
          <cell r="R180">
            <v>0</v>
          </cell>
          <cell r="S180">
            <v>0</v>
          </cell>
          <cell r="T180">
            <v>0</v>
          </cell>
          <cell r="U180">
            <v>0</v>
          </cell>
          <cell r="V180">
            <v>50000000</v>
          </cell>
          <cell r="W180">
            <v>80000000</v>
          </cell>
          <cell r="X180">
            <v>80000000</v>
          </cell>
          <cell r="Y180">
            <v>38000000</v>
          </cell>
        </row>
        <row r="181">
          <cell r="B181">
            <v>260</v>
          </cell>
          <cell r="C181">
            <v>20</v>
          </cell>
          <cell r="D181">
            <v>401</v>
          </cell>
          <cell r="E181">
            <v>99</v>
          </cell>
          <cell r="F181">
            <v>0</v>
          </cell>
          <cell r="G181">
            <v>0</v>
          </cell>
          <cell r="H181" t="str">
            <v xml:space="preserve">Asesoría para la implementación del sistema </v>
          </cell>
          <cell r="I181">
            <v>454545000</v>
          </cell>
          <cell r="J181">
            <v>1</v>
          </cell>
          <cell r="K181">
            <v>1</v>
          </cell>
          <cell r="L181">
            <v>454545000</v>
          </cell>
          <cell r="M181">
            <v>0</v>
          </cell>
          <cell r="N181">
            <v>0</v>
          </cell>
          <cell r="O181">
            <v>0</v>
          </cell>
          <cell r="P181">
            <v>0</v>
          </cell>
          <cell r="Q181">
            <v>0</v>
          </cell>
          <cell r="R181">
            <v>0</v>
          </cell>
          <cell r="S181">
            <v>0</v>
          </cell>
          <cell r="T181">
            <v>0</v>
          </cell>
          <cell r="U181">
            <v>50000000</v>
          </cell>
          <cell r="V181">
            <v>100000000</v>
          </cell>
          <cell r="W181">
            <v>100000000</v>
          </cell>
          <cell r="X181">
            <v>100000000</v>
          </cell>
          <cell r="Y181">
            <v>104545000</v>
          </cell>
        </row>
        <row r="182">
          <cell r="B182">
            <v>260</v>
          </cell>
          <cell r="C182">
            <v>20</v>
          </cell>
          <cell r="D182">
            <v>401</v>
          </cell>
          <cell r="E182">
            <v>99</v>
          </cell>
          <cell r="F182">
            <v>0</v>
          </cell>
          <cell r="G182">
            <v>0</v>
          </cell>
          <cell r="H182" t="str">
            <v>Desarrollo de capacidad de investigación en la Universidad</v>
          </cell>
          <cell r="I182">
            <v>568180000</v>
          </cell>
          <cell r="J182">
            <v>1</v>
          </cell>
          <cell r="K182">
            <v>1</v>
          </cell>
          <cell r="L182">
            <v>568180000</v>
          </cell>
          <cell r="M182">
            <v>0</v>
          </cell>
          <cell r="N182">
            <v>0</v>
          </cell>
          <cell r="O182">
            <v>0</v>
          </cell>
          <cell r="P182">
            <v>0</v>
          </cell>
          <cell r="Q182">
            <v>0</v>
          </cell>
          <cell r="R182">
            <v>0</v>
          </cell>
          <cell r="S182">
            <v>0</v>
          </cell>
          <cell r="T182">
            <v>50000000</v>
          </cell>
          <cell r="U182">
            <v>50000000</v>
          </cell>
          <cell r="V182">
            <v>50000000</v>
          </cell>
          <cell r="W182">
            <v>150000000</v>
          </cell>
          <cell r="X182">
            <v>150000000</v>
          </cell>
          <cell r="Y182">
            <v>118180000</v>
          </cell>
        </row>
        <row r="183">
          <cell r="B183">
            <v>260</v>
          </cell>
          <cell r="C183">
            <v>20</v>
          </cell>
          <cell r="D183">
            <v>401</v>
          </cell>
          <cell r="E183">
            <v>99</v>
          </cell>
          <cell r="F183">
            <v>0</v>
          </cell>
          <cell r="G183">
            <v>0</v>
          </cell>
          <cell r="H183" t="str">
            <v>Manuales de Procedimiento de Operación del Sistema BRT</v>
          </cell>
          <cell r="I183">
            <v>568180000</v>
          </cell>
          <cell r="J183">
            <v>1</v>
          </cell>
          <cell r="K183">
            <v>1</v>
          </cell>
          <cell r="L183">
            <v>568180000</v>
          </cell>
          <cell r="M183">
            <v>0</v>
          </cell>
          <cell r="N183">
            <v>0</v>
          </cell>
          <cell r="O183">
            <v>0</v>
          </cell>
          <cell r="P183">
            <v>0</v>
          </cell>
          <cell r="Q183">
            <v>0</v>
          </cell>
          <cell r="R183">
            <v>0</v>
          </cell>
          <cell r="S183">
            <v>0</v>
          </cell>
          <cell r="T183">
            <v>0</v>
          </cell>
          <cell r="U183">
            <v>0</v>
          </cell>
          <cell r="V183">
            <v>0</v>
          </cell>
          <cell r="W183">
            <v>0</v>
          </cell>
          <cell r="X183">
            <v>300000000</v>
          </cell>
          <cell r="Y183">
            <v>268180000</v>
          </cell>
        </row>
        <row r="184">
          <cell r="B184">
            <v>260</v>
          </cell>
          <cell r="C184">
            <v>20</v>
          </cell>
          <cell r="D184">
            <v>401</v>
          </cell>
          <cell r="E184">
            <v>99</v>
          </cell>
          <cell r="F184">
            <v>0</v>
          </cell>
          <cell r="G184">
            <v>0</v>
          </cell>
          <cell r="H184" t="str">
            <v>Capacitación Empresarial y Asistencia Técnica a Empresas de Transporte</v>
          </cell>
          <cell r="I184">
            <v>136365000</v>
          </cell>
          <cell r="J184">
            <v>1</v>
          </cell>
          <cell r="K184">
            <v>1</v>
          </cell>
          <cell r="L184">
            <v>136365000</v>
          </cell>
          <cell r="M184">
            <v>0</v>
          </cell>
          <cell r="N184">
            <v>0</v>
          </cell>
          <cell r="O184">
            <v>0</v>
          </cell>
          <cell r="P184">
            <v>0</v>
          </cell>
          <cell r="Q184">
            <v>0</v>
          </cell>
          <cell r="R184">
            <v>0</v>
          </cell>
          <cell r="S184">
            <v>0</v>
          </cell>
          <cell r="T184">
            <v>0</v>
          </cell>
          <cell r="U184">
            <v>50000000</v>
          </cell>
          <cell r="V184">
            <v>25000000</v>
          </cell>
          <cell r="W184">
            <v>25000000</v>
          </cell>
          <cell r="X184">
            <v>25000000</v>
          </cell>
          <cell r="Y184">
            <v>11365000</v>
          </cell>
        </row>
        <row r="185">
          <cell r="B185">
            <v>260</v>
          </cell>
          <cell r="C185">
            <v>20</v>
          </cell>
          <cell r="D185">
            <v>401</v>
          </cell>
          <cell r="E185">
            <v>99</v>
          </cell>
          <cell r="F185">
            <v>0</v>
          </cell>
          <cell r="G185">
            <v>0</v>
          </cell>
          <cell r="H185" t="str">
            <v xml:space="preserve">Ejecución del Plan Estrategico de Comunicación </v>
          </cell>
          <cell r="I185">
            <v>1635375000</v>
          </cell>
          <cell r="J185">
            <v>1</v>
          </cell>
          <cell r="K185">
            <v>1</v>
          </cell>
          <cell r="L185">
            <v>1635375000</v>
          </cell>
          <cell r="M185">
            <v>0</v>
          </cell>
          <cell r="N185">
            <v>0</v>
          </cell>
          <cell r="O185">
            <v>0</v>
          </cell>
          <cell r="P185">
            <v>0</v>
          </cell>
          <cell r="Q185">
            <v>100000000</v>
          </cell>
          <cell r="R185">
            <v>250000000</v>
          </cell>
          <cell r="S185">
            <v>250000000</v>
          </cell>
          <cell r="T185">
            <v>250000000</v>
          </cell>
          <cell r="U185">
            <v>250000000</v>
          </cell>
          <cell r="V185">
            <v>250000000</v>
          </cell>
          <cell r="W185">
            <v>285375000</v>
          </cell>
          <cell r="X185">
            <v>0</v>
          </cell>
          <cell r="Y185">
            <v>0</v>
          </cell>
        </row>
        <row r="186">
          <cell r="B186">
            <v>260</v>
          </cell>
          <cell r="C186">
            <v>20</v>
          </cell>
          <cell r="D186">
            <v>401</v>
          </cell>
          <cell r="E186">
            <v>99</v>
          </cell>
          <cell r="F186">
            <v>0</v>
          </cell>
          <cell r="G186">
            <v>0</v>
          </cell>
          <cell r="H186" t="str">
            <v>Diseño de Implementación Social</v>
          </cell>
          <cell r="I186">
            <v>190910000</v>
          </cell>
          <cell r="J186">
            <v>1</v>
          </cell>
          <cell r="K186">
            <v>1</v>
          </cell>
          <cell r="L186">
            <v>190910000</v>
          </cell>
          <cell r="M186">
            <v>0</v>
          </cell>
          <cell r="N186">
            <v>0</v>
          </cell>
          <cell r="O186">
            <v>0</v>
          </cell>
          <cell r="P186">
            <v>30000000</v>
          </cell>
          <cell r="Q186">
            <v>20000000</v>
          </cell>
          <cell r="R186">
            <v>20000000</v>
          </cell>
          <cell r="S186">
            <v>20000000</v>
          </cell>
          <cell r="T186">
            <v>20000000</v>
          </cell>
          <cell r="U186">
            <v>80910000</v>
          </cell>
          <cell r="V186">
            <v>0</v>
          </cell>
          <cell r="W186">
            <v>0</v>
          </cell>
          <cell r="X186">
            <v>0</v>
          </cell>
          <cell r="Y186">
            <v>0</v>
          </cell>
        </row>
        <row r="187">
          <cell r="B187">
            <v>260</v>
          </cell>
          <cell r="C187">
            <v>20</v>
          </cell>
          <cell r="D187">
            <v>401</v>
          </cell>
          <cell r="E187">
            <v>99</v>
          </cell>
          <cell r="F187">
            <v>0</v>
          </cell>
          <cell r="G187">
            <v>0</v>
          </cell>
          <cell r="H187" t="str">
            <v>Diseño de Implementación Social</v>
          </cell>
          <cell r="I187">
            <v>81820000</v>
          </cell>
          <cell r="J187">
            <v>1</v>
          </cell>
          <cell r="K187">
            <v>1</v>
          </cell>
          <cell r="L187">
            <v>81820000</v>
          </cell>
          <cell r="M187">
            <v>0</v>
          </cell>
          <cell r="N187">
            <v>0</v>
          </cell>
          <cell r="O187">
            <v>0</v>
          </cell>
          <cell r="P187">
            <v>10000000</v>
          </cell>
          <cell r="Q187">
            <v>5000000</v>
          </cell>
          <cell r="R187">
            <v>5000000</v>
          </cell>
          <cell r="S187">
            <v>5000000</v>
          </cell>
          <cell r="T187">
            <v>5000000</v>
          </cell>
          <cell r="U187">
            <v>5000000</v>
          </cell>
          <cell r="V187">
            <v>46820000</v>
          </cell>
          <cell r="W187">
            <v>0</v>
          </cell>
          <cell r="X187">
            <v>0</v>
          </cell>
          <cell r="Y187">
            <v>0</v>
          </cell>
        </row>
        <row r="188">
          <cell r="B188">
            <v>260</v>
          </cell>
          <cell r="C188">
            <v>20</v>
          </cell>
          <cell r="D188">
            <v>401</v>
          </cell>
          <cell r="E188">
            <v>99</v>
          </cell>
          <cell r="F188">
            <v>0</v>
          </cell>
          <cell r="G188">
            <v>0</v>
          </cell>
          <cell r="H188" t="str">
            <v>Consultorías externas para la UEEP</v>
          </cell>
          <cell r="I188">
            <v>357635000</v>
          </cell>
          <cell r="J188">
            <v>1</v>
          </cell>
          <cell r="K188">
            <v>1</v>
          </cell>
          <cell r="L188">
            <v>357635000</v>
          </cell>
          <cell r="M188">
            <v>0</v>
          </cell>
          <cell r="N188">
            <v>0</v>
          </cell>
          <cell r="O188">
            <v>0</v>
          </cell>
          <cell r="P188">
            <v>0</v>
          </cell>
          <cell r="Q188">
            <v>0</v>
          </cell>
          <cell r="R188">
            <v>0</v>
          </cell>
          <cell r="S188">
            <v>75000000</v>
          </cell>
          <cell r="T188">
            <v>35000000</v>
          </cell>
          <cell r="U188">
            <v>35000000</v>
          </cell>
          <cell r="V188">
            <v>35000000</v>
          </cell>
          <cell r="W188">
            <v>35000000</v>
          </cell>
          <cell r="X188">
            <v>142635000</v>
          </cell>
          <cell r="Y188">
            <v>0</v>
          </cell>
        </row>
        <row r="189">
          <cell r="B189">
            <v>260</v>
          </cell>
          <cell r="C189">
            <v>20</v>
          </cell>
          <cell r="D189">
            <v>401</v>
          </cell>
          <cell r="E189">
            <v>99</v>
          </cell>
          <cell r="F189">
            <v>0</v>
          </cell>
          <cell r="G189">
            <v>0</v>
          </cell>
          <cell r="H189" t="str">
            <v xml:space="preserve"> Consultoría de apoyo para supervisiones</v>
          </cell>
          <cell r="I189">
            <v>470455000</v>
          </cell>
          <cell r="J189">
            <v>1</v>
          </cell>
          <cell r="K189">
            <v>1</v>
          </cell>
          <cell r="L189">
            <v>470455000</v>
          </cell>
          <cell r="M189">
            <v>0</v>
          </cell>
          <cell r="N189">
            <v>0</v>
          </cell>
          <cell r="O189">
            <v>0</v>
          </cell>
          <cell r="P189">
            <v>0</v>
          </cell>
          <cell r="Q189">
            <v>0</v>
          </cell>
          <cell r="R189">
            <v>0</v>
          </cell>
          <cell r="S189">
            <v>100000000</v>
          </cell>
          <cell r="T189">
            <v>50000000</v>
          </cell>
          <cell r="U189">
            <v>50000000</v>
          </cell>
          <cell r="V189">
            <v>50000000</v>
          </cell>
          <cell r="W189">
            <v>50000000</v>
          </cell>
          <cell r="X189">
            <v>170455000</v>
          </cell>
          <cell r="Y189">
            <v>0</v>
          </cell>
        </row>
        <row r="190">
          <cell r="B190">
            <v>260</v>
          </cell>
          <cell r="C190">
            <v>20</v>
          </cell>
          <cell r="D190">
            <v>401</v>
          </cell>
          <cell r="E190">
            <v>99</v>
          </cell>
          <cell r="F190">
            <v>0</v>
          </cell>
          <cell r="G190">
            <v>0</v>
          </cell>
          <cell r="H190" t="str">
            <v>Contratación de firma independiente para auditoría de Estados Financieros del Programa</v>
          </cell>
          <cell r="I190">
            <v>204670000</v>
          </cell>
          <cell r="J190">
            <v>1</v>
          </cell>
          <cell r="K190">
            <v>1</v>
          </cell>
          <cell r="L190">
            <v>204670000</v>
          </cell>
          <cell r="M190">
            <v>0</v>
          </cell>
          <cell r="N190">
            <v>0</v>
          </cell>
          <cell r="O190">
            <v>0</v>
          </cell>
          <cell r="P190">
            <v>0</v>
          </cell>
          <cell r="Q190">
            <v>0</v>
          </cell>
          <cell r="R190">
            <v>50000000</v>
          </cell>
          <cell r="S190">
            <v>75000000</v>
          </cell>
          <cell r="T190">
            <v>79670000</v>
          </cell>
          <cell r="U190">
            <v>0</v>
          </cell>
          <cell r="V190">
            <v>0</v>
          </cell>
          <cell r="W190">
            <v>0</v>
          </cell>
          <cell r="X190">
            <v>0</v>
          </cell>
          <cell r="Y190">
            <v>0</v>
          </cell>
        </row>
        <row r="191">
          <cell r="B191">
            <v>510</v>
          </cell>
          <cell r="C191">
            <v>20</v>
          </cell>
          <cell r="D191">
            <v>4</v>
          </cell>
          <cell r="E191">
            <v>99</v>
          </cell>
          <cell r="F191" t="str">
            <v>ADQUISICION DE INMUEBLES</v>
          </cell>
          <cell r="G191">
            <v>0</v>
          </cell>
          <cell r="H191">
            <v>0</v>
          </cell>
          <cell r="I191">
            <v>0</v>
          </cell>
          <cell r="J191">
            <v>0</v>
          </cell>
          <cell r="K191">
            <v>0</v>
          </cell>
          <cell r="L191">
            <v>19528425000</v>
          </cell>
          <cell r="M191">
            <v>0</v>
          </cell>
          <cell r="N191">
            <v>0</v>
          </cell>
          <cell r="O191">
            <v>0</v>
          </cell>
          <cell r="P191">
            <v>0</v>
          </cell>
          <cell r="Q191">
            <v>0</v>
          </cell>
          <cell r="R191">
            <v>0</v>
          </cell>
          <cell r="S191">
            <v>0</v>
          </cell>
          <cell r="T191">
            <v>0</v>
          </cell>
          <cell r="U191">
            <v>19528425000</v>
          </cell>
          <cell r="V191">
            <v>0</v>
          </cell>
          <cell r="W191">
            <v>0</v>
          </cell>
          <cell r="X191">
            <v>0</v>
          </cell>
          <cell r="Y191">
            <v>0</v>
          </cell>
        </row>
        <row r="192">
          <cell r="B192">
            <v>510</v>
          </cell>
          <cell r="C192">
            <v>20</v>
          </cell>
          <cell r="D192">
            <v>4</v>
          </cell>
          <cell r="E192">
            <v>99</v>
          </cell>
          <cell r="F192">
            <v>0</v>
          </cell>
          <cell r="G192">
            <v>0</v>
          </cell>
          <cell r="H192" t="str">
            <v>Adquisición de Predios para Patios</v>
          </cell>
          <cell r="I192">
            <v>19528425000</v>
          </cell>
          <cell r="J192">
            <v>1</v>
          </cell>
          <cell r="K192">
            <v>1</v>
          </cell>
          <cell r="L192">
            <v>19528425000</v>
          </cell>
          <cell r="M192">
            <v>0</v>
          </cell>
          <cell r="N192">
            <v>0</v>
          </cell>
          <cell r="O192">
            <v>0</v>
          </cell>
          <cell r="P192">
            <v>0</v>
          </cell>
          <cell r="Q192">
            <v>0</v>
          </cell>
          <cell r="R192">
            <v>0</v>
          </cell>
          <cell r="S192">
            <v>0</v>
          </cell>
          <cell r="T192">
            <v>0</v>
          </cell>
          <cell r="U192">
            <v>19528425000</v>
          </cell>
          <cell r="V192">
            <v>0</v>
          </cell>
          <cell r="W192">
            <v>0</v>
          </cell>
          <cell r="X192">
            <v>0</v>
          </cell>
          <cell r="Y192">
            <v>0</v>
          </cell>
        </row>
        <row r="193">
          <cell r="B193">
            <v>520</v>
          </cell>
          <cell r="C193">
            <v>20</v>
          </cell>
          <cell r="D193">
            <v>13</v>
          </cell>
          <cell r="E193">
            <v>99</v>
          </cell>
          <cell r="F193" t="str">
            <v>CONSTRUCCIONES</v>
          </cell>
          <cell r="G193">
            <v>0</v>
          </cell>
          <cell r="H193">
            <v>0</v>
          </cell>
          <cell r="I193">
            <v>0</v>
          </cell>
          <cell r="J193">
            <v>0</v>
          </cell>
          <cell r="K193">
            <v>0</v>
          </cell>
          <cell r="L193">
            <v>17104708614.545456</v>
          </cell>
          <cell r="M193">
            <v>0</v>
          </cell>
          <cell r="N193">
            <v>0</v>
          </cell>
          <cell r="O193">
            <v>0</v>
          </cell>
          <cell r="P193">
            <v>0</v>
          </cell>
          <cell r="Q193">
            <v>864242424.24242425</v>
          </cell>
          <cell r="R193">
            <v>441060606.06060606</v>
          </cell>
          <cell r="S193">
            <v>441060606.06060606</v>
          </cell>
          <cell r="T193">
            <v>2389560106.060606</v>
          </cell>
          <cell r="U193">
            <v>904143856.060606</v>
          </cell>
          <cell r="V193">
            <v>904143856.060606</v>
          </cell>
          <cell r="W193">
            <v>1637671106.060606</v>
          </cell>
          <cell r="X193">
            <v>1256987037.878788</v>
          </cell>
          <cell r="Y193">
            <v>8265839016.060606</v>
          </cell>
        </row>
        <row r="194">
          <cell r="B194">
            <v>520</v>
          </cell>
          <cell r="C194">
            <v>20</v>
          </cell>
          <cell r="D194">
            <v>13</v>
          </cell>
          <cell r="E194">
            <v>99</v>
          </cell>
          <cell r="F194">
            <v>0</v>
          </cell>
          <cell r="G194">
            <v>0</v>
          </cell>
          <cell r="H194" t="str">
            <v>Obra Mejoramiento Vial B° San Jeronimo y redes de servicios básicos</v>
          </cell>
          <cell r="I194">
            <v>1092727272.7272727</v>
          </cell>
          <cell r="J194">
            <v>1</v>
          </cell>
          <cell r="K194">
            <v>1</v>
          </cell>
          <cell r="L194">
            <v>1092727272.7272727</v>
          </cell>
          <cell r="M194">
            <v>0</v>
          </cell>
          <cell r="N194">
            <v>0</v>
          </cell>
          <cell r="O194">
            <v>0</v>
          </cell>
          <cell r="P194">
            <v>0</v>
          </cell>
          <cell r="Q194">
            <v>364242424.24242425</v>
          </cell>
          <cell r="R194">
            <v>91060606.060606062</v>
          </cell>
          <cell r="S194">
            <v>91060606.060606062</v>
          </cell>
          <cell r="T194">
            <v>91060606.060606062</v>
          </cell>
          <cell r="U194">
            <v>91060606.060606062</v>
          </cell>
          <cell r="V194">
            <v>91060606.060606062</v>
          </cell>
          <cell r="W194">
            <v>91060606.060606062</v>
          </cell>
          <cell r="X194">
            <v>91060606.060606062</v>
          </cell>
          <cell r="Y194">
            <v>91060606.060606062</v>
          </cell>
        </row>
        <row r="195">
          <cell r="B195">
            <v>520</v>
          </cell>
          <cell r="C195">
            <v>20</v>
          </cell>
          <cell r="D195">
            <v>13</v>
          </cell>
          <cell r="E195">
            <v>99</v>
          </cell>
          <cell r="F195">
            <v>0</v>
          </cell>
          <cell r="G195">
            <v>0</v>
          </cell>
          <cell r="H195" t="str">
            <v>Construccion del Centro Comunal, incluye provision e instalacion del mobiliario urbano</v>
          </cell>
          <cell r="I195">
            <v>1565499960.0000002</v>
          </cell>
          <cell r="J195">
            <v>1</v>
          </cell>
          <cell r="K195">
            <v>1</v>
          </cell>
          <cell r="L195">
            <v>1565499960.0000002</v>
          </cell>
          <cell r="M195">
            <v>0</v>
          </cell>
          <cell r="N195">
            <v>0</v>
          </cell>
          <cell r="O195">
            <v>0</v>
          </cell>
          <cell r="P195">
            <v>0</v>
          </cell>
          <cell r="Q195">
            <v>0</v>
          </cell>
          <cell r="R195">
            <v>0</v>
          </cell>
          <cell r="S195">
            <v>0</v>
          </cell>
          <cell r="T195">
            <v>782749500</v>
          </cell>
          <cell r="U195">
            <v>130458250</v>
          </cell>
          <cell r="V195">
            <v>130458250</v>
          </cell>
          <cell r="W195">
            <v>260916500</v>
          </cell>
          <cell r="X195">
            <v>130458250</v>
          </cell>
          <cell r="Y195">
            <v>130459210</v>
          </cell>
        </row>
        <row r="196">
          <cell r="B196">
            <v>520</v>
          </cell>
          <cell r="C196">
            <v>20</v>
          </cell>
          <cell r="D196">
            <v>13</v>
          </cell>
          <cell r="E196">
            <v>99</v>
          </cell>
          <cell r="F196">
            <v>0</v>
          </cell>
          <cell r="G196">
            <v>0</v>
          </cell>
          <cell r="H196" t="str">
            <v>Obra: Construccion de espacios abiertos de uso publico</v>
          </cell>
          <cell r="I196">
            <v>2136750000</v>
          </cell>
          <cell r="J196">
            <v>1</v>
          </cell>
          <cell r="K196">
            <v>1</v>
          </cell>
          <cell r="L196">
            <v>2136750000</v>
          </cell>
          <cell r="M196">
            <v>0</v>
          </cell>
          <cell r="N196">
            <v>0</v>
          </cell>
          <cell r="O196">
            <v>0</v>
          </cell>
          <cell r="P196">
            <v>0</v>
          </cell>
          <cell r="Q196">
            <v>0</v>
          </cell>
          <cell r="R196">
            <v>0</v>
          </cell>
          <cell r="S196">
            <v>0</v>
          </cell>
          <cell r="T196">
            <v>915750000</v>
          </cell>
          <cell r="U196">
            <v>152625000</v>
          </cell>
          <cell r="V196">
            <v>152625000</v>
          </cell>
          <cell r="W196">
            <v>305250000</v>
          </cell>
          <cell r="X196">
            <v>305250000</v>
          </cell>
          <cell r="Y196">
            <v>305250000</v>
          </cell>
        </row>
        <row r="197">
          <cell r="B197">
            <v>520</v>
          </cell>
          <cell r="C197">
            <v>20</v>
          </cell>
          <cell r="D197">
            <v>13</v>
          </cell>
          <cell r="E197">
            <v>99</v>
          </cell>
          <cell r="F197">
            <v>0</v>
          </cell>
          <cell r="G197">
            <v>0</v>
          </cell>
          <cell r="H197" t="str">
            <v>Obra: Mejoramiento Vial y Redes de Servicios Basicos en el Par Binario</v>
          </cell>
          <cell r="I197">
            <v>675665700.00000012</v>
          </cell>
          <cell r="J197">
            <v>1</v>
          </cell>
          <cell r="K197">
            <v>1</v>
          </cell>
          <cell r="L197">
            <v>675665700.00000012</v>
          </cell>
          <cell r="M197">
            <v>0</v>
          </cell>
          <cell r="N197">
            <v>0</v>
          </cell>
          <cell r="O197">
            <v>0</v>
          </cell>
          <cell r="P197">
            <v>0</v>
          </cell>
          <cell r="Q197">
            <v>0</v>
          </cell>
          <cell r="R197">
            <v>0</v>
          </cell>
          <cell r="S197">
            <v>0</v>
          </cell>
          <cell r="T197">
            <v>0</v>
          </cell>
          <cell r="U197">
            <v>0</v>
          </cell>
          <cell r="V197">
            <v>0</v>
          </cell>
          <cell r="W197">
            <v>450444000</v>
          </cell>
          <cell r="X197">
            <v>0</v>
          </cell>
          <cell r="Y197">
            <v>225221700</v>
          </cell>
        </row>
        <row r="198">
          <cell r="B198">
            <v>520</v>
          </cell>
          <cell r="C198">
            <v>20</v>
          </cell>
          <cell r="D198">
            <v>13</v>
          </cell>
          <cell r="E198">
            <v>99</v>
          </cell>
          <cell r="F198">
            <v>0</v>
          </cell>
          <cell r="G198">
            <v>0</v>
          </cell>
          <cell r="H198" t="str">
            <v>Obra: Construccion de las Oficinas de Gobierno, incluye demoliciones</v>
          </cell>
          <cell r="I198">
            <v>790727500</v>
          </cell>
          <cell r="J198">
            <v>1</v>
          </cell>
          <cell r="K198">
            <v>1</v>
          </cell>
          <cell r="L198">
            <v>790727500</v>
          </cell>
          <cell r="M198">
            <v>0</v>
          </cell>
          <cell r="N198">
            <v>0</v>
          </cell>
          <cell r="O198">
            <v>0</v>
          </cell>
          <cell r="P198">
            <v>0</v>
          </cell>
          <cell r="Q198">
            <v>0</v>
          </cell>
          <cell r="R198">
            <v>0</v>
          </cell>
          <cell r="S198">
            <v>0</v>
          </cell>
          <cell r="T198">
            <v>0</v>
          </cell>
          <cell r="U198">
            <v>0</v>
          </cell>
          <cell r="V198">
            <v>0</v>
          </cell>
          <cell r="W198">
            <v>0</v>
          </cell>
          <cell r="X198">
            <v>0</v>
          </cell>
          <cell r="Y198">
            <v>790727500</v>
          </cell>
        </row>
        <row r="199">
          <cell r="B199">
            <v>520</v>
          </cell>
          <cell r="C199">
            <v>20</v>
          </cell>
          <cell r="D199">
            <v>13</v>
          </cell>
          <cell r="E199">
            <v>99</v>
          </cell>
          <cell r="F199">
            <v>0</v>
          </cell>
          <cell r="G199">
            <v>0</v>
          </cell>
          <cell r="H199" t="str">
            <v>Obra Restauración de Edificio Histórico</v>
          </cell>
          <cell r="I199">
            <v>200218181.81818184</v>
          </cell>
          <cell r="J199">
            <v>1</v>
          </cell>
          <cell r="K199">
            <v>1</v>
          </cell>
          <cell r="L199">
            <v>200218181.81818184</v>
          </cell>
          <cell r="M199">
            <v>0</v>
          </cell>
          <cell r="N199">
            <v>0</v>
          </cell>
          <cell r="O199">
            <v>0</v>
          </cell>
          <cell r="P199">
            <v>0</v>
          </cell>
          <cell r="Q199">
            <v>0</v>
          </cell>
          <cell r="R199">
            <v>0</v>
          </cell>
          <cell r="S199">
            <v>0</v>
          </cell>
          <cell r="T199">
            <v>0</v>
          </cell>
          <cell r="U199">
            <v>0</v>
          </cell>
          <cell r="V199">
            <v>0</v>
          </cell>
          <cell r="W199">
            <v>0</v>
          </cell>
          <cell r="X199">
            <v>200218181.81818184</v>
          </cell>
          <cell r="Y199">
            <v>0</v>
          </cell>
        </row>
        <row r="200">
          <cell r="B200">
            <v>520</v>
          </cell>
          <cell r="C200">
            <v>20</v>
          </cell>
          <cell r="D200">
            <v>13</v>
          </cell>
          <cell r="E200">
            <v>99</v>
          </cell>
          <cell r="F200">
            <v>0</v>
          </cell>
          <cell r="G200">
            <v>0</v>
          </cell>
          <cell r="H200" t="str">
            <v>Construcción del Corredor troncal</v>
          </cell>
          <cell r="I200">
            <v>3516480000</v>
          </cell>
          <cell r="J200">
            <v>1</v>
          </cell>
          <cell r="K200">
            <v>1</v>
          </cell>
          <cell r="L200">
            <v>3516480000</v>
          </cell>
          <cell r="M200">
            <v>0</v>
          </cell>
          <cell r="N200">
            <v>0</v>
          </cell>
          <cell r="O200">
            <v>0</v>
          </cell>
          <cell r="P200">
            <v>0</v>
          </cell>
          <cell r="Q200">
            <v>500000000</v>
          </cell>
          <cell r="R200">
            <v>350000000</v>
          </cell>
          <cell r="S200">
            <v>350000000</v>
          </cell>
          <cell r="T200">
            <v>350000000</v>
          </cell>
          <cell r="U200">
            <v>350000000</v>
          </cell>
          <cell r="V200">
            <v>350000000</v>
          </cell>
          <cell r="W200">
            <v>350000000</v>
          </cell>
          <cell r="X200">
            <v>350000000</v>
          </cell>
          <cell r="Y200">
            <v>566480000</v>
          </cell>
        </row>
        <row r="201">
          <cell r="B201">
            <v>520</v>
          </cell>
          <cell r="C201">
            <v>20</v>
          </cell>
          <cell r="D201">
            <v>13</v>
          </cell>
          <cell r="E201">
            <v>99</v>
          </cell>
          <cell r="F201">
            <v>0</v>
          </cell>
          <cell r="G201">
            <v>0</v>
          </cell>
          <cell r="H201" t="str">
            <v>Construcción del Corredor troncal ( Tramo 1 y 4)</v>
          </cell>
          <cell r="I201">
            <v>1641410000</v>
          </cell>
          <cell r="J201">
            <v>1</v>
          </cell>
          <cell r="K201">
            <v>1</v>
          </cell>
          <cell r="L201">
            <v>1641410000</v>
          </cell>
          <cell r="M201">
            <v>0</v>
          </cell>
          <cell r="N201">
            <v>0</v>
          </cell>
          <cell r="O201">
            <v>0</v>
          </cell>
          <cell r="P201">
            <v>0</v>
          </cell>
          <cell r="Q201">
            <v>0</v>
          </cell>
          <cell r="R201">
            <v>0</v>
          </cell>
          <cell r="S201">
            <v>0</v>
          </cell>
          <cell r="T201">
            <v>250000000</v>
          </cell>
          <cell r="U201">
            <v>180000000</v>
          </cell>
          <cell r="V201">
            <v>180000000</v>
          </cell>
          <cell r="W201">
            <v>180000000</v>
          </cell>
          <cell r="X201">
            <v>180000000</v>
          </cell>
          <cell r="Y201">
            <v>671410000</v>
          </cell>
        </row>
        <row r="202">
          <cell r="B202">
            <v>520</v>
          </cell>
          <cell r="C202">
            <v>20</v>
          </cell>
          <cell r="D202">
            <v>13</v>
          </cell>
          <cell r="E202">
            <v>99</v>
          </cell>
          <cell r="F202">
            <v>0</v>
          </cell>
          <cell r="G202">
            <v>0</v>
          </cell>
          <cell r="H202" t="str">
            <v>Construcción de la Terminal Asunción y San Lorenzo</v>
          </cell>
          <cell r="I202">
            <v>5485230000</v>
          </cell>
          <cell r="J202">
            <v>1</v>
          </cell>
          <cell r="K202">
            <v>1</v>
          </cell>
          <cell r="L202">
            <v>5485230000</v>
          </cell>
          <cell r="M202">
            <v>0</v>
          </cell>
          <cell r="N202">
            <v>0</v>
          </cell>
          <cell r="O202">
            <v>0</v>
          </cell>
          <cell r="P202">
            <v>0</v>
          </cell>
          <cell r="Q202">
            <v>0</v>
          </cell>
          <cell r="R202">
            <v>0</v>
          </cell>
          <cell r="S202">
            <v>0</v>
          </cell>
          <cell r="T202">
            <v>0</v>
          </cell>
          <cell r="U202">
            <v>0</v>
          </cell>
          <cell r="V202">
            <v>0</v>
          </cell>
          <cell r="W202">
            <v>0</v>
          </cell>
          <cell r="X202">
            <v>0</v>
          </cell>
          <cell r="Y202">
            <v>5485230000</v>
          </cell>
        </row>
        <row r="203">
          <cell r="B203">
            <v>520</v>
          </cell>
          <cell r="C203">
            <v>20</v>
          </cell>
          <cell r="D203">
            <v>4</v>
          </cell>
          <cell r="E203">
            <v>99</v>
          </cell>
          <cell r="F203" t="str">
            <v>CONSTRUCCIONES</v>
          </cell>
          <cell r="G203">
            <v>0</v>
          </cell>
          <cell r="H203">
            <v>0</v>
          </cell>
          <cell r="I203">
            <v>0</v>
          </cell>
          <cell r="J203">
            <v>0</v>
          </cell>
          <cell r="K203">
            <v>0</v>
          </cell>
          <cell r="L203">
            <v>114131559118.18182</v>
          </cell>
          <cell r="M203">
            <v>0</v>
          </cell>
          <cell r="N203">
            <v>0</v>
          </cell>
          <cell r="O203">
            <v>0</v>
          </cell>
          <cell r="P203">
            <v>0</v>
          </cell>
          <cell r="Q203">
            <v>5750000000</v>
          </cell>
          <cell r="R203">
            <v>7850000000</v>
          </cell>
          <cell r="S203">
            <v>7850000000</v>
          </cell>
          <cell r="T203">
            <v>11350000000</v>
          </cell>
          <cell r="U203">
            <v>11850000000</v>
          </cell>
          <cell r="V203">
            <v>11871755000</v>
          </cell>
          <cell r="W203">
            <v>11959090909.090908</v>
          </cell>
          <cell r="X203">
            <v>11850000000</v>
          </cell>
          <cell r="Y203">
            <v>33800713209</v>
          </cell>
        </row>
        <row r="204">
          <cell r="B204">
            <v>520</v>
          </cell>
          <cell r="C204">
            <v>20</v>
          </cell>
          <cell r="D204">
            <v>4</v>
          </cell>
          <cell r="E204">
            <v>99</v>
          </cell>
          <cell r="F204">
            <v>0</v>
          </cell>
          <cell r="G204">
            <v>0</v>
          </cell>
          <cell r="H204" t="str">
            <v xml:space="preserve"> Fiscalización de la obra Mejoramiento Vial y Redes de Servicios Basicos en el Par Binario</v>
          </cell>
          <cell r="I204">
            <v>32633209.090909094</v>
          </cell>
          <cell r="J204">
            <v>1</v>
          </cell>
          <cell r="K204">
            <v>1</v>
          </cell>
          <cell r="L204">
            <v>32633209.090909094</v>
          </cell>
          <cell r="M204">
            <v>0</v>
          </cell>
          <cell r="N204">
            <v>0</v>
          </cell>
          <cell r="O204">
            <v>0</v>
          </cell>
          <cell r="P204">
            <v>0</v>
          </cell>
          <cell r="Q204">
            <v>0</v>
          </cell>
          <cell r="R204">
            <v>0</v>
          </cell>
          <cell r="S204">
            <v>0</v>
          </cell>
          <cell r="T204">
            <v>0</v>
          </cell>
          <cell r="U204">
            <v>0</v>
          </cell>
          <cell r="V204">
            <v>21755000</v>
          </cell>
          <cell r="W204">
            <v>0</v>
          </cell>
          <cell r="X204">
            <v>0</v>
          </cell>
          <cell r="Y204">
            <v>10878209</v>
          </cell>
        </row>
        <row r="205">
          <cell r="B205">
            <v>520</v>
          </cell>
          <cell r="C205">
            <v>20</v>
          </cell>
          <cell r="D205">
            <v>4</v>
          </cell>
          <cell r="E205">
            <v>99</v>
          </cell>
          <cell r="F205">
            <v>0</v>
          </cell>
          <cell r="G205">
            <v>0</v>
          </cell>
          <cell r="H205" t="str">
            <v>Fiscalizacion Oficina de Gobierno</v>
          </cell>
          <cell r="I205">
            <v>90909090.909090921</v>
          </cell>
          <cell r="J205">
            <v>1</v>
          </cell>
          <cell r="K205">
            <v>1</v>
          </cell>
          <cell r="L205">
            <v>90909090.909090921</v>
          </cell>
          <cell r="M205">
            <v>0</v>
          </cell>
          <cell r="N205">
            <v>0</v>
          </cell>
          <cell r="O205">
            <v>0</v>
          </cell>
          <cell r="P205">
            <v>0</v>
          </cell>
          <cell r="Q205">
            <v>0</v>
          </cell>
          <cell r="R205">
            <v>0</v>
          </cell>
          <cell r="S205">
            <v>0</v>
          </cell>
          <cell r="T205">
            <v>0</v>
          </cell>
          <cell r="U205">
            <v>0</v>
          </cell>
          <cell r="V205">
            <v>0</v>
          </cell>
          <cell r="W205">
            <v>90909090.909090921</v>
          </cell>
          <cell r="X205">
            <v>0</v>
          </cell>
          <cell r="Y205">
            <v>0</v>
          </cell>
        </row>
        <row r="206">
          <cell r="B206">
            <v>520</v>
          </cell>
          <cell r="C206">
            <v>20</v>
          </cell>
          <cell r="D206">
            <v>4</v>
          </cell>
          <cell r="E206">
            <v>99</v>
          </cell>
          <cell r="F206">
            <v>0</v>
          </cell>
          <cell r="G206">
            <v>0</v>
          </cell>
          <cell r="H206" t="str">
            <v xml:space="preserve">Fiscalizacion Restauración de Edificio Histórico </v>
          </cell>
          <cell r="I206">
            <v>18181818.18181818</v>
          </cell>
          <cell r="J206">
            <v>1</v>
          </cell>
          <cell r="K206">
            <v>1</v>
          </cell>
          <cell r="L206">
            <v>18181818.18181818</v>
          </cell>
          <cell r="M206">
            <v>0</v>
          </cell>
          <cell r="N206">
            <v>0</v>
          </cell>
          <cell r="O206">
            <v>0</v>
          </cell>
          <cell r="P206">
            <v>0</v>
          </cell>
          <cell r="Q206">
            <v>0</v>
          </cell>
          <cell r="R206">
            <v>0</v>
          </cell>
          <cell r="S206">
            <v>0</v>
          </cell>
          <cell r="T206">
            <v>0</v>
          </cell>
          <cell r="U206">
            <v>0</v>
          </cell>
          <cell r="V206">
            <v>0</v>
          </cell>
          <cell r="W206">
            <v>18181818.18181818</v>
          </cell>
          <cell r="X206">
            <v>0</v>
          </cell>
          <cell r="Y206">
            <v>0</v>
          </cell>
        </row>
        <row r="207">
          <cell r="B207">
            <v>520</v>
          </cell>
          <cell r="C207">
            <v>20</v>
          </cell>
          <cell r="D207">
            <v>4</v>
          </cell>
          <cell r="E207">
            <v>99</v>
          </cell>
          <cell r="F207">
            <v>0</v>
          </cell>
          <cell r="G207">
            <v>0</v>
          </cell>
          <cell r="H207" t="str">
            <v>Construcción del Corredor troncal</v>
          </cell>
          <cell r="I207">
            <v>69839965000</v>
          </cell>
          <cell r="J207">
            <v>1</v>
          </cell>
          <cell r="K207">
            <v>1</v>
          </cell>
          <cell r="L207">
            <v>69839965000</v>
          </cell>
          <cell r="M207">
            <v>0</v>
          </cell>
          <cell r="N207">
            <v>0</v>
          </cell>
          <cell r="O207">
            <v>0</v>
          </cell>
          <cell r="P207">
            <v>0</v>
          </cell>
          <cell r="Q207">
            <v>5000000000</v>
          </cell>
          <cell r="R207">
            <v>7500000000</v>
          </cell>
          <cell r="S207">
            <v>7500000000</v>
          </cell>
          <cell r="T207">
            <v>7500000000</v>
          </cell>
          <cell r="U207">
            <v>7500000000</v>
          </cell>
          <cell r="V207">
            <v>7500000000</v>
          </cell>
          <cell r="W207">
            <v>7500000000</v>
          </cell>
          <cell r="X207">
            <v>7500000000</v>
          </cell>
          <cell r="Y207">
            <v>12339965000</v>
          </cell>
        </row>
        <row r="208">
          <cell r="B208">
            <v>520</v>
          </cell>
          <cell r="C208">
            <v>20</v>
          </cell>
          <cell r="D208">
            <v>4</v>
          </cell>
          <cell r="E208">
            <v>99</v>
          </cell>
          <cell r="F208">
            <v>0</v>
          </cell>
          <cell r="G208">
            <v>0</v>
          </cell>
          <cell r="H208" t="str">
            <v>Construcción del Corredor troncal ( Tramo 1 y 4)</v>
          </cell>
          <cell r="I208">
            <v>35451010000</v>
          </cell>
          <cell r="J208">
            <v>1</v>
          </cell>
          <cell r="K208">
            <v>1</v>
          </cell>
          <cell r="L208">
            <v>35451010000</v>
          </cell>
          <cell r="M208">
            <v>0</v>
          </cell>
          <cell r="N208">
            <v>0</v>
          </cell>
          <cell r="O208">
            <v>0</v>
          </cell>
          <cell r="P208">
            <v>0</v>
          </cell>
          <cell r="Q208">
            <v>0</v>
          </cell>
          <cell r="R208">
            <v>0</v>
          </cell>
          <cell r="S208">
            <v>0</v>
          </cell>
          <cell r="T208">
            <v>2500000000</v>
          </cell>
          <cell r="U208">
            <v>3500000000</v>
          </cell>
          <cell r="V208">
            <v>3500000000</v>
          </cell>
          <cell r="W208">
            <v>3500000000</v>
          </cell>
          <cell r="X208">
            <v>3500000000</v>
          </cell>
          <cell r="Y208">
            <v>18951010000</v>
          </cell>
        </row>
        <row r="209">
          <cell r="B209">
            <v>520</v>
          </cell>
          <cell r="C209">
            <v>20</v>
          </cell>
          <cell r="D209">
            <v>4</v>
          </cell>
          <cell r="E209">
            <v>99</v>
          </cell>
          <cell r="F209">
            <v>0</v>
          </cell>
          <cell r="G209">
            <v>0</v>
          </cell>
          <cell r="H209" t="str">
            <v>Fiscalizadoras Sistema Troncal y Redes ( 11 km)</v>
          </cell>
          <cell r="I209">
            <v>4255680000</v>
          </cell>
          <cell r="J209">
            <v>1</v>
          </cell>
          <cell r="K209">
            <v>1</v>
          </cell>
          <cell r="L209">
            <v>4255680000</v>
          </cell>
          <cell r="M209">
            <v>0</v>
          </cell>
          <cell r="N209">
            <v>0</v>
          </cell>
          <cell r="O209">
            <v>0</v>
          </cell>
          <cell r="P209">
            <v>0</v>
          </cell>
          <cell r="Q209">
            <v>750000000</v>
          </cell>
          <cell r="R209">
            <v>350000000</v>
          </cell>
          <cell r="S209">
            <v>350000000</v>
          </cell>
          <cell r="T209">
            <v>350000000</v>
          </cell>
          <cell r="U209">
            <v>350000000</v>
          </cell>
          <cell r="V209">
            <v>350000000</v>
          </cell>
          <cell r="W209">
            <v>350000000</v>
          </cell>
          <cell r="X209">
            <v>350000000</v>
          </cell>
          <cell r="Y209">
            <v>1055680000</v>
          </cell>
        </row>
        <row r="210">
          <cell r="B210">
            <v>520</v>
          </cell>
          <cell r="C210">
            <v>20</v>
          </cell>
          <cell r="D210">
            <v>4</v>
          </cell>
          <cell r="E210">
            <v>99</v>
          </cell>
          <cell r="F210">
            <v>0</v>
          </cell>
          <cell r="G210">
            <v>0</v>
          </cell>
          <cell r="H210" t="str">
            <v xml:space="preserve"> Fiscalizadoras Sistema Troncal y Redes ( Puntas )</v>
          </cell>
          <cell r="I210">
            <v>4443180000</v>
          </cell>
          <cell r="J210">
            <v>1</v>
          </cell>
          <cell r="K210">
            <v>1</v>
          </cell>
          <cell r="L210">
            <v>4443180000</v>
          </cell>
          <cell r="M210">
            <v>0</v>
          </cell>
          <cell r="N210">
            <v>0</v>
          </cell>
          <cell r="O210">
            <v>0</v>
          </cell>
          <cell r="P210">
            <v>0</v>
          </cell>
          <cell r="Q210">
            <v>0</v>
          </cell>
          <cell r="R210">
            <v>0</v>
          </cell>
          <cell r="S210">
            <v>0</v>
          </cell>
          <cell r="T210">
            <v>1000000000</v>
          </cell>
          <cell r="U210">
            <v>500000000</v>
          </cell>
          <cell r="V210">
            <v>500000000</v>
          </cell>
          <cell r="W210">
            <v>500000000</v>
          </cell>
          <cell r="X210">
            <v>500000000</v>
          </cell>
          <cell r="Y210">
            <v>1443180000</v>
          </cell>
        </row>
        <row r="211">
          <cell r="B211">
            <v>520</v>
          </cell>
          <cell r="C211">
            <v>20</v>
          </cell>
          <cell r="D211">
            <v>303</v>
          </cell>
          <cell r="E211">
            <v>99</v>
          </cell>
          <cell r="F211" t="str">
            <v>CONSTRUCCIONES</v>
          </cell>
          <cell r="G211">
            <v>0</v>
          </cell>
          <cell r="H211">
            <v>0</v>
          </cell>
          <cell r="I211">
            <v>0</v>
          </cell>
          <cell r="J211">
            <v>0</v>
          </cell>
          <cell r="K211">
            <v>0</v>
          </cell>
          <cell r="L211">
            <v>35000000000</v>
          </cell>
          <cell r="M211">
            <v>0</v>
          </cell>
          <cell r="N211">
            <v>0</v>
          </cell>
          <cell r="O211">
            <v>0</v>
          </cell>
          <cell r="P211">
            <v>0</v>
          </cell>
          <cell r="Q211">
            <v>2000000000</v>
          </cell>
          <cell r="R211">
            <v>1500000000</v>
          </cell>
          <cell r="S211">
            <v>1500000000</v>
          </cell>
          <cell r="T211">
            <v>4000000000</v>
          </cell>
          <cell r="U211">
            <v>3500000000</v>
          </cell>
          <cell r="V211">
            <v>3500000000</v>
          </cell>
          <cell r="W211">
            <v>3500000000</v>
          </cell>
          <cell r="X211">
            <v>3500000000</v>
          </cell>
          <cell r="Y211">
            <v>12000000000</v>
          </cell>
        </row>
        <row r="212">
          <cell r="B212">
            <v>520</v>
          </cell>
          <cell r="C212">
            <v>20</v>
          </cell>
          <cell r="D212">
            <v>303</v>
          </cell>
          <cell r="E212">
            <v>99</v>
          </cell>
          <cell r="F212">
            <v>0</v>
          </cell>
          <cell r="G212">
            <v>0</v>
          </cell>
          <cell r="H212" t="str">
            <v>Obra: Construccion de las Oficinas de Gobierno, incluye demoliciones</v>
          </cell>
          <cell r="I212">
            <v>2000000000</v>
          </cell>
          <cell r="J212">
            <v>1</v>
          </cell>
          <cell r="K212">
            <v>1</v>
          </cell>
          <cell r="L212">
            <v>2000000000</v>
          </cell>
          <cell r="M212">
            <v>0</v>
          </cell>
          <cell r="N212">
            <v>0</v>
          </cell>
          <cell r="O212">
            <v>0</v>
          </cell>
          <cell r="P212">
            <v>0</v>
          </cell>
          <cell r="Q212">
            <v>0</v>
          </cell>
          <cell r="R212">
            <v>0</v>
          </cell>
          <cell r="S212">
            <v>0</v>
          </cell>
          <cell r="T212">
            <v>0</v>
          </cell>
          <cell r="U212">
            <v>0</v>
          </cell>
          <cell r="V212">
            <v>0</v>
          </cell>
          <cell r="W212">
            <v>0</v>
          </cell>
          <cell r="X212">
            <v>0</v>
          </cell>
          <cell r="Y212">
            <v>2000000000</v>
          </cell>
        </row>
        <row r="213">
          <cell r="B213">
            <v>520</v>
          </cell>
          <cell r="C213">
            <v>20</v>
          </cell>
          <cell r="D213">
            <v>303</v>
          </cell>
          <cell r="E213">
            <v>99</v>
          </cell>
          <cell r="F213">
            <v>0</v>
          </cell>
          <cell r="G213">
            <v>0</v>
          </cell>
          <cell r="H213" t="str">
            <v>Construcción del Corredor troncal</v>
          </cell>
          <cell r="I213">
            <v>18000000000</v>
          </cell>
          <cell r="J213">
            <v>1</v>
          </cell>
          <cell r="K213">
            <v>1</v>
          </cell>
          <cell r="L213">
            <v>18000000000</v>
          </cell>
          <cell r="M213">
            <v>0</v>
          </cell>
          <cell r="N213">
            <v>0</v>
          </cell>
          <cell r="O213">
            <v>0</v>
          </cell>
          <cell r="P213">
            <v>0</v>
          </cell>
          <cell r="Q213">
            <v>2000000000</v>
          </cell>
          <cell r="R213">
            <v>1500000000</v>
          </cell>
          <cell r="S213">
            <v>1500000000</v>
          </cell>
          <cell r="T213">
            <v>1500000000</v>
          </cell>
          <cell r="U213">
            <v>1500000000</v>
          </cell>
          <cell r="V213">
            <v>1500000000</v>
          </cell>
          <cell r="W213">
            <v>1500000000</v>
          </cell>
          <cell r="X213">
            <v>1500000000</v>
          </cell>
          <cell r="Y213">
            <v>5500000000</v>
          </cell>
        </row>
        <row r="214">
          <cell r="B214">
            <v>520</v>
          </cell>
          <cell r="C214">
            <v>20</v>
          </cell>
          <cell r="D214">
            <v>303</v>
          </cell>
          <cell r="E214">
            <v>99</v>
          </cell>
          <cell r="F214">
            <v>0</v>
          </cell>
          <cell r="G214">
            <v>0</v>
          </cell>
          <cell r="H214" t="str">
            <v>Construcción del Corredor troncal ( Tramo 1 y 4)</v>
          </cell>
          <cell r="I214">
            <v>15000000000</v>
          </cell>
          <cell r="J214">
            <v>1</v>
          </cell>
          <cell r="K214">
            <v>1</v>
          </cell>
          <cell r="L214">
            <v>15000000000</v>
          </cell>
          <cell r="M214">
            <v>0</v>
          </cell>
          <cell r="N214">
            <v>0</v>
          </cell>
          <cell r="O214">
            <v>0</v>
          </cell>
          <cell r="P214">
            <v>0</v>
          </cell>
          <cell r="Q214">
            <v>0</v>
          </cell>
          <cell r="R214">
            <v>0</v>
          </cell>
          <cell r="S214">
            <v>0</v>
          </cell>
          <cell r="T214">
            <v>2500000000</v>
          </cell>
          <cell r="U214">
            <v>2000000000</v>
          </cell>
          <cell r="V214">
            <v>2000000000</v>
          </cell>
          <cell r="W214">
            <v>2000000000</v>
          </cell>
          <cell r="X214">
            <v>2000000000</v>
          </cell>
          <cell r="Y214">
            <v>4500000000</v>
          </cell>
        </row>
        <row r="215">
          <cell r="B215">
            <v>520</v>
          </cell>
          <cell r="C215">
            <v>20</v>
          </cell>
          <cell r="D215">
            <v>401</v>
          </cell>
          <cell r="E215">
            <v>99</v>
          </cell>
          <cell r="F215" t="str">
            <v>CONSTRUCCIONES</v>
          </cell>
          <cell r="G215">
            <v>0</v>
          </cell>
          <cell r="H215">
            <v>0</v>
          </cell>
          <cell r="I215">
            <v>0</v>
          </cell>
          <cell r="J215">
            <v>0</v>
          </cell>
          <cell r="K215">
            <v>0</v>
          </cell>
          <cell r="L215">
            <v>127960151267.27274</v>
          </cell>
          <cell r="M215">
            <v>0</v>
          </cell>
          <cell r="N215">
            <v>0</v>
          </cell>
          <cell r="O215">
            <v>0</v>
          </cell>
          <cell r="P215">
            <v>0</v>
          </cell>
          <cell r="Q215">
            <v>5109090000</v>
          </cell>
          <cell r="R215">
            <v>5477272500</v>
          </cell>
          <cell r="S215">
            <v>5477272500</v>
          </cell>
          <cell r="T215">
            <v>11551560000</v>
          </cell>
          <cell r="U215">
            <v>12114653750</v>
          </cell>
          <cell r="V215">
            <v>12311371750</v>
          </cell>
          <cell r="W215">
            <v>17849227090.909092</v>
          </cell>
          <cell r="X215">
            <v>14143085568.181818</v>
          </cell>
          <cell r="Y215">
            <v>43926618108</v>
          </cell>
        </row>
        <row r="216">
          <cell r="B216">
            <v>520</v>
          </cell>
          <cell r="C216">
            <v>20</v>
          </cell>
          <cell r="D216">
            <v>401</v>
          </cell>
          <cell r="E216">
            <v>99</v>
          </cell>
          <cell r="F216">
            <v>0</v>
          </cell>
          <cell r="G216">
            <v>0</v>
          </cell>
          <cell r="H216" t="str">
            <v>Obra Mejoramiento Vial B° San Jeronimo y redes de servicios básicos</v>
          </cell>
          <cell r="I216">
            <v>927272727.27272725</v>
          </cell>
          <cell r="J216">
            <v>1</v>
          </cell>
          <cell r="K216">
            <v>1</v>
          </cell>
          <cell r="L216">
            <v>927272727.27272725</v>
          </cell>
          <cell r="M216">
            <v>0</v>
          </cell>
          <cell r="N216">
            <v>0</v>
          </cell>
          <cell r="O216">
            <v>0</v>
          </cell>
          <cell r="P216">
            <v>0</v>
          </cell>
          <cell r="Q216">
            <v>309090000</v>
          </cell>
          <cell r="R216">
            <v>77272500</v>
          </cell>
          <cell r="S216">
            <v>77272500</v>
          </cell>
          <cell r="T216">
            <v>77272500</v>
          </cell>
          <cell r="U216">
            <v>77272500</v>
          </cell>
          <cell r="V216">
            <v>77272500</v>
          </cell>
          <cell r="W216">
            <v>77272500</v>
          </cell>
          <cell r="X216">
            <v>77272500</v>
          </cell>
          <cell r="Y216">
            <v>77275227</v>
          </cell>
        </row>
        <row r="217">
          <cell r="B217">
            <v>520</v>
          </cell>
          <cell r="C217">
            <v>20</v>
          </cell>
          <cell r="D217">
            <v>401</v>
          </cell>
          <cell r="E217">
            <v>99</v>
          </cell>
          <cell r="F217">
            <v>0</v>
          </cell>
          <cell r="G217">
            <v>0</v>
          </cell>
          <cell r="H217" t="str">
            <v>Construccion del Centro Comunal, incluye provision e instalacion del mobiliario urbano</v>
          </cell>
          <cell r="I217">
            <v>1333574040</v>
          </cell>
          <cell r="J217">
            <v>1</v>
          </cell>
          <cell r="K217">
            <v>1</v>
          </cell>
          <cell r="L217">
            <v>1333574040</v>
          </cell>
          <cell r="M217">
            <v>0</v>
          </cell>
          <cell r="N217">
            <v>0</v>
          </cell>
          <cell r="O217">
            <v>0</v>
          </cell>
          <cell r="P217">
            <v>0</v>
          </cell>
          <cell r="Q217">
            <v>0</v>
          </cell>
          <cell r="R217">
            <v>0</v>
          </cell>
          <cell r="S217">
            <v>0</v>
          </cell>
          <cell r="T217">
            <v>666787500</v>
          </cell>
          <cell r="U217">
            <v>111131250</v>
          </cell>
          <cell r="V217">
            <v>111131250</v>
          </cell>
          <cell r="W217">
            <v>222262500</v>
          </cell>
          <cell r="X217">
            <v>111131250</v>
          </cell>
          <cell r="Y217">
            <v>111130290</v>
          </cell>
        </row>
        <row r="218">
          <cell r="B218">
            <v>520</v>
          </cell>
          <cell r="C218">
            <v>20</v>
          </cell>
          <cell r="D218">
            <v>401</v>
          </cell>
          <cell r="E218">
            <v>99</v>
          </cell>
          <cell r="F218">
            <v>0</v>
          </cell>
          <cell r="G218">
            <v>0</v>
          </cell>
          <cell r="H218" t="str">
            <v>Obra: Construccion de espacios abiertos de uso publico</v>
          </cell>
          <cell r="I218">
            <v>367500000</v>
          </cell>
          <cell r="J218">
            <v>1</v>
          </cell>
          <cell r="K218">
            <v>1</v>
          </cell>
          <cell r="L218">
            <v>367500000</v>
          </cell>
          <cell r="M218">
            <v>0</v>
          </cell>
          <cell r="N218">
            <v>0</v>
          </cell>
          <cell r="O218">
            <v>0</v>
          </cell>
          <cell r="P218">
            <v>0</v>
          </cell>
          <cell r="Q218">
            <v>0</v>
          </cell>
          <cell r="R218">
            <v>0</v>
          </cell>
          <cell r="S218">
            <v>0</v>
          </cell>
          <cell r="T218">
            <v>157500000</v>
          </cell>
          <cell r="U218">
            <v>26250000</v>
          </cell>
          <cell r="V218">
            <v>26250000</v>
          </cell>
          <cell r="W218">
            <v>52500000</v>
          </cell>
          <cell r="X218">
            <v>52500000</v>
          </cell>
          <cell r="Y218">
            <v>52500000</v>
          </cell>
        </row>
        <row r="219">
          <cell r="B219">
            <v>520</v>
          </cell>
          <cell r="C219">
            <v>20</v>
          </cell>
          <cell r="D219">
            <v>401</v>
          </cell>
          <cell r="E219">
            <v>99</v>
          </cell>
          <cell r="F219">
            <v>0</v>
          </cell>
          <cell r="G219">
            <v>0</v>
          </cell>
          <cell r="H219" t="str">
            <v>Obra: Mejoramiento Vial y Redes de Servicios Basicos en el Par Binario</v>
          </cell>
          <cell r="I219">
            <v>6759424500</v>
          </cell>
          <cell r="J219">
            <v>1</v>
          </cell>
          <cell r="K219">
            <v>1</v>
          </cell>
          <cell r="L219">
            <v>6759424500</v>
          </cell>
          <cell r="M219">
            <v>0</v>
          </cell>
          <cell r="N219">
            <v>0</v>
          </cell>
          <cell r="O219">
            <v>0</v>
          </cell>
          <cell r="P219">
            <v>0</v>
          </cell>
          <cell r="Q219">
            <v>0</v>
          </cell>
          <cell r="R219">
            <v>0</v>
          </cell>
          <cell r="S219">
            <v>0</v>
          </cell>
          <cell r="T219">
            <v>0</v>
          </cell>
          <cell r="U219">
            <v>0</v>
          </cell>
          <cell r="V219">
            <v>0</v>
          </cell>
          <cell r="W219">
            <v>4506283000</v>
          </cell>
          <cell r="X219">
            <v>0</v>
          </cell>
          <cell r="Y219">
            <v>2253141500</v>
          </cell>
        </row>
        <row r="220">
          <cell r="B220">
            <v>520</v>
          </cell>
          <cell r="C220">
            <v>20</v>
          </cell>
          <cell r="D220">
            <v>401</v>
          </cell>
          <cell r="E220">
            <v>99</v>
          </cell>
          <cell r="F220">
            <v>0</v>
          </cell>
          <cell r="G220">
            <v>0</v>
          </cell>
          <cell r="H220" t="str">
            <v xml:space="preserve"> Fiscalización de la obra Mejoramiento Vial y Redes de Servicios Basicos en el Par Binario</v>
          </cell>
          <cell r="I220">
            <v>295076590.90909094</v>
          </cell>
          <cell r="J220">
            <v>1</v>
          </cell>
          <cell r="K220">
            <v>1</v>
          </cell>
          <cell r="L220">
            <v>295076590.90909094</v>
          </cell>
          <cell r="M220">
            <v>0</v>
          </cell>
          <cell r="N220">
            <v>0</v>
          </cell>
          <cell r="O220">
            <v>0</v>
          </cell>
          <cell r="P220">
            <v>0</v>
          </cell>
          <cell r="Q220">
            <v>0</v>
          </cell>
          <cell r="R220">
            <v>0</v>
          </cell>
          <cell r="S220">
            <v>0</v>
          </cell>
          <cell r="T220">
            <v>0</v>
          </cell>
          <cell r="U220">
            <v>0</v>
          </cell>
          <cell r="V220">
            <v>196718000</v>
          </cell>
          <cell r="W220">
            <v>0</v>
          </cell>
          <cell r="X220">
            <v>0</v>
          </cell>
          <cell r="Y220">
            <v>98358591</v>
          </cell>
        </row>
        <row r="221">
          <cell r="B221">
            <v>520</v>
          </cell>
          <cell r="C221">
            <v>20</v>
          </cell>
          <cell r="D221">
            <v>401</v>
          </cell>
          <cell r="E221">
            <v>99</v>
          </cell>
          <cell r="F221">
            <v>0</v>
          </cell>
          <cell r="G221">
            <v>0</v>
          </cell>
          <cell r="H221" t="str">
            <v>Obra: Construccion de las Oficinas de Gobierno, incluye demoliciones</v>
          </cell>
          <cell r="I221">
            <v>5907272500</v>
          </cell>
          <cell r="J221">
            <v>1</v>
          </cell>
          <cell r="K221">
            <v>1</v>
          </cell>
          <cell r="L221">
            <v>5907272500</v>
          </cell>
          <cell r="M221">
            <v>0</v>
          </cell>
          <cell r="N221">
            <v>0</v>
          </cell>
          <cell r="O221">
            <v>0</v>
          </cell>
          <cell r="P221">
            <v>0</v>
          </cell>
          <cell r="Q221">
            <v>0</v>
          </cell>
          <cell r="R221">
            <v>0</v>
          </cell>
          <cell r="S221">
            <v>0</v>
          </cell>
          <cell r="T221">
            <v>0</v>
          </cell>
          <cell r="U221">
            <v>0</v>
          </cell>
          <cell r="V221">
            <v>0</v>
          </cell>
          <cell r="W221">
            <v>0</v>
          </cell>
          <cell r="X221">
            <v>0</v>
          </cell>
          <cell r="Y221">
            <v>5907272500</v>
          </cell>
        </row>
        <row r="222">
          <cell r="B222">
            <v>520</v>
          </cell>
          <cell r="C222">
            <v>20</v>
          </cell>
          <cell r="D222">
            <v>401</v>
          </cell>
          <cell r="E222">
            <v>99</v>
          </cell>
          <cell r="F222">
            <v>0</v>
          </cell>
          <cell r="G222">
            <v>0</v>
          </cell>
          <cell r="H222" t="str">
            <v>Fiscalizacion Oficina de Gobierno</v>
          </cell>
          <cell r="I222">
            <v>909090909.09090912</v>
          </cell>
          <cell r="J222">
            <v>1</v>
          </cell>
          <cell r="K222">
            <v>1</v>
          </cell>
          <cell r="L222">
            <v>909090909.09090912</v>
          </cell>
          <cell r="M222">
            <v>0</v>
          </cell>
          <cell r="N222">
            <v>0</v>
          </cell>
          <cell r="O222">
            <v>0</v>
          </cell>
          <cell r="P222">
            <v>0</v>
          </cell>
          <cell r="Q222">
            <v>0</v>
          </cell>
          <cell r="R222">
            <v>0</v>
          </cell>
          <cell r="S222">
            <v>0</v>
          </cell>
          <cell r="T222">
            <v>0</v>
          </cell>
          <cell r="U222">
            <v>0</v>
          </cell>
          <cell r="V222">
            <v>0</v>
          </cell>
          <cell r="W222">
            <v>909090909.09090912</v>
          </cell>
          <cell r="X222">
            <v>0</v>
          </cell>
          <cell r="Y222">
            <v>0</v>
          </cell>
        </row>
        <row r="223">
          <cell r="B223">
            <v>520</v>
          </cell>
          <cell r="C223">
            <v>20</v>
          </cell>
          <cell r="D223">
            <v>401</v>
          </cell>
          <cell r="E223">
            <v>99</v>
          </cell>
          <cell r="F223">
            <v>0</v>
          </cell>
          <cell r="G223">
            <v>0</v>
          </cell>
          <cell r="H223" t="str">
            <v>Obra Restauración de Edificio Histórico</v>
          </cell>
          <cell r="I223">
            <v>2002181818.1818182</v>
          </cell>
          <cell r="J223">
            <v>1</v>
          </cell>
          <cell r="K223">
            <v>1</v>
          </cell>
          <cell r="L223">
            <v>2002181818.1818182</v>
          </cell>
          <cell r="M223">
            <v>0</v>
          </cell>
          <cell r="N223">
            <v>0</v>
          </cell>
          <cell r="O223">
            <v>0</v>
          </cell>
          <cell r="P223">
            <v>0</v>
          </cell>
          <cell r="Q223">
            <v>0</v>
          </cell>
          <cell r="R223">
            <v>0</v>
          </cell>
          <cell r="S223">
            <v>0</v>
          </cell>
          <cell r="T223">
            <v>0</v>
          </cell>
          <cell r="U223">
            <v>0</v>
          </cell>
          <cell r="V223">
            <v>0</v>
          </cell>
          <cell r="W223">
            <v>0</v>
          </cell>
          <cell r="X223">
            <v>2002181818.1818182</v>
          </cell>
          <cell r="Y223">
            <v>0</v>
          </cell>
        </row>
        <row r="224">
          <cell r="B224">
            <v>520</v>
          </cell>
          <cell r="C224">
            <v>20</v>
          </cell>
          <cell r="D224">
            <v>401</v>
          </cell>
          <cell r="E224">
            <v>99</v>
          </cell>
          <cell r="F224">
            <v>0</v>
          </cell>
          <cell r="G224">
            <v>0</v>
          </cell>
          <cell r="H224" t="str">
            <v xml:space="preserve">Fiscalizacion Restauración de Edificio Histórico </v>
          </cell>
          <cell r="I224">
            <v>181818181.81818181</v>
          </cell>
          <cell r="J224">
            <v>1</v>
          </cell>
          <cell r="K224">
            <v>1</v>
          </cell>
          <cell r="L224">
            <v>181818181.81818181</v>
          </cell>
          <cell r="M224">
            <v>0</v>
          </cell>
          <cell r="N224">
            <v>0</v>
          </cell>
          <cell r="O224">
            <v>0</v>
          </cell>
          <cell r="P224">
            <v>0</v>
          </cell>
          <cell r="Q224">
            <v>0</v>
          </cell>
          <cell r="R224">
            <v>0</v>
          </cell>
          <cell r="S224">
            <v>0</v>
          </cell>
          <cell r="T224">
            <v>0</v>
          </cell>
          <cell r="U224">
            <v>0</v>
          </cell>
          <cell r="V224">
            <v>0</v>
          </cell>
          <cell r="W224">
            <v>181818181.81818181</v>
          </cell>
          <cell r="X224">
            <v>0</v>
          </cell>
          <cell r="Y224">
            <v>0</v>
          </cell>
        </row>
        <row r="225">
          <cell r="B225">
            <v>520</v>
          </cell>
          <cell r="C225">
            <v>20</v>
          </cell>
          <cell r="D225">
            <v>401</v>
          </cell>
          <cell r="E225">
            <v>99</v>
          </cell>
          <cell r="F225">
            <v>0</v>
          </cell>
          <cell r="G225">
            <v>0</v>
          </cell>
          <cell r="H225" t="str">
            <v>Construcción del Corredor troncal</v>
          </cell>
          <cell r="I225">
            <v>49476710000</v>
          </cell>
          <cell r="J225">
            <v>1</v>
          </cell>
          <cell r="K225">
            <v>1</v>
          </cell>
          <cell r="L225">
            <v>49476710000</v>
          </cell>
          <cell r="M225">
            <v>0</v>
          </cell>
          <cell r="N225">
            <v>0</v>
          </cell>
          <cell r="O225">
            <v>0</v>
          </cell>
          <cell r="P225">
            <v>0</v>
          </cell>
          <cell r="Q225">
            <v>4500000000</v>
          </cell>
          <cell r="R225">
            <v>5000000000</v>
          </cell>
          <cell r="S225">
            <v>5000000000</v>
          </cell>
          <cell r="T225">
            <v>5000000000</v>
          </cell>
          <cell r="U225">
            <v>5000000000</v>
          </cell>
          <cell r="V225">
            <v>5000000000</v>
          </cell>
          <cell r="W225">
            <v>5000000000</v>
          </cell>
          <cell r="X225">
            <v>5000000000</v>
          </cell>
          <cell r="Y225">
            <v>9976710000</v>
          </cell>
        </row>
        <row r="226">
          <cell r="B226">
            <v>520</v>
          </cell>
          <cell r="C226">
            <v>20</v>
          </cell>
          <cell r="D226">
            <v>401</v>
          </cell>
          <cell r="E226">
            <v>99</v>
          </cell>
          <cell r="F226">
            <v>0</v>
          </cell>
          <cell r="G226">
            <v>0</v>
          </cell>
          <cell r="H226" t="str">
            <v>Construcción del Corredor troncal ( Tramo 1 y 4)</v>
          </cell>
          <cell r="I226">
            <v>39671820000</v>
          </cell>
          <cell r="J226">
            <v>1</v>
          </cell>
          <cell r="K226">
            <v>1</v>
          </cell>
          <cell r="L226">
            <v>39671820000</v>
          </cell>
          <cell r="M226">
            <v>0</v>
          </cell>
          <cell r="N226">
            <v>0</v>
          </cell>
          <cell r="O226">
            <v>0</v>
          </cell>
          <cell r="P226">
            <v>0</v>
          </cell>
          <cell r="Q226">
            <v>0</v>
          </cell>
          <cell r="R226">
            <v>0</v>
          </cell>
          <cell r="S226">
            <v>0</v>
          </cell>
          <cell r="T226">
            <v>5000000000</v>
          </cell>
          <cell r="U226">
            <v>6000000000</v>
          </cell>
          <cell r="V226">
            <v>6000000000</v>
          </cell>
          <cell r="W226">
            <v>6000000000</v>
          </cell>
          <cell r="X226">
            <v>6000000000</v>
          </cell>
          <cell r="Y226">
            <v>10671820000</v>
          </cell>
        </row>
        <row r="227">
          <cell r="B227">
            <v>520</v>
          </cell>
          <cell r="C227">
            <v>20</v>
          </cell>
          <cell r="D227">
            <v>401</v>
          </cell>
          <cell r="E227">
            <v>99</v>
          </cell>
          <cell r="F227">
            <v>0</v>
          </cell>
          <cell r="G227">
            <v>0</v>
          </cell>
          <cell r="H227" t="str">
            <v>Fiscalizadoras Sistema Troncal y Redes ( 11 km)</v>
          </cell>
          <cell r="I227">
            <v>3431820000</v>
          </cell>
          <cell r="J227">
            <v>1</v>
          </cell>
          <cell r="K227">
            <v>1</v>
          </cell>
          <cell r="L227">
            <v>3431820000</v>
          </cell>
          <cell r="M227">
            <v>0</v>
          </cell>
          <cell r="N227">
            <v>0</v>
          </cell>
          <cell r="O227">
            <v>0</v>
          </cell>
          <cell r="P227">
            <v>0</v>
          </cell>
          <cell r="Q227">
            <v>300000000</v>
          </cell>
          <cell r="R227">
            <v>400000000</v>
          </cell>
          <cell r="S227">
            <v>400000000</v>
          </cell>
          <cell r="T227">
            <v>400000000</v>
          </cell>
          <cell r="U227">
            <v>400000000</v>
          </cell>
          <cell r="V227">
            <v>400000000</v>
          </cell>
          <cell r="W227">
            <v>400000000</v>
          </cell>
          <cell r="X227">
            <v>400000000</v>
          </cell>
          <cell r="Y227">
            <v>331820000</v>
          </cell>
        </row>
        <row r="228">
          <cell r="B228">
            <v>520</v>
          </cell>
          <cell r="C228">
            <v>20</v>
          </cell>
          <cell r="D228">
            <v>401</v>
          </cell>
          <cell r="E228">
            <v>99</v>
          </cell>
          <cell r="F228">
            <v>0</v>
          </cell>
          <cell r="G228">
            <v>0</v>
          </cell>
          <cell r="H228" t="str">
            <v xml:space="preserve"> Fiscalizadoras Sistema Troncal y Redes ( Puntas )</v>
          </cell>
          <cell r="I228">
            <v>3431820000</v>
          </cell>
          <cell r="J228">
            <v>1</v>
          </cell>
          <cell r="K228">
            <v>1</v>
          </cell>
          <cell r="L228">
            <v>3431820000</v>
          </cell>
          <cell r="M228">
            <v>0</v>
          </cell>
          <cell r="N228">
            <v>0</v>
          </cell>
          <cell r="O228">
            <v>0</v>
          </cell>
          <cell r="P228">
            <v>0</v>
          </cell>
          <cell r="Q228">
            <v>0</v>
          </cell>
          <cell r="R228">
            <v>0</v>
          </cell>
          <cell r="S228">
            <v>0</v>
          </cell>
          <cell r="T228">
            <v>250000000</v>
          </cell>
          <cell r="U228">
            <v>500000000</v>
          </cell>
          <cell r="V228">
            <v>500000000</v>
          </cell>
          <cell r="W228">
            <v>500000000</v>
          </cell>
          <cell r="X228">
            <v>500000000</v>
          </cell>
          <cell r="Y228">
            <v>1181820000</v>
          </cell>
        </row>
        <row r="229">
          <cell r="B229">
            <v>520</v>
          </cell>
          <cell r="C229">
            <v>20</v>
          </cell>
          <cell r="D229">
            <v>401</v>
          </cell>
          <cell r="E229">
            <v>99</v>
          </cell>
          <cell r="F229">
            <v>0</v>
          </cell>
          <cell r="G229">
            <v>0</v>
          </cell>
          <cell r="H229" t="str">
            <v>Construcción de la Terminal Asunción y San Lorenzo</v>
          </cell>
          <cell r="I229">
            <v>13264770000</v>
          </cell>
          <cell r="J229">
            <v>1</v>
          </cell>
          <cell r="K229">
            <v>1</v>
          </cell>
          <cell r="L229">
            <v>13264770000</v>
          </cell>
          <cell r="M229">
            <v>0</v>
          </cell>
          <cell r="N229">
            <v>0</v>
          </cell>
          <cell r="O229">
            <v>0</v>
          </cell>
          <cell r="P229">
            <v>0</v>
          </cell>
          <cell r="Q229">
            <v>0</v>
          </cell>
          <cell r="R229">
            <v>0</v>
          </cell>
          <cell r="S229">
            <v>0</v>
          </cell>
          <cell r="T229">
            <v>0</v>
          </cell>
          <cell r="U229">
            <v>0</v>
          </cell>
          <cell r="V229">
            <v>0</v>
          </cell>
          <cell r="W229">
            <v>0</v>
          </cell>
          <cell r="X229">
            <v>0</v>
          </cell>
          <cell r="Y229">
            <v>13264770000</v>
          </cell>
        </row>
        <row r="230">
          <cell r="B230">
            <v>580</v>
          </cell>
          <cell r="C230">
            <v>20</v>
          </cell>
          <cell r="D230">
            <v>13</v>
          </cell>
          <cell r="E230">
            <v>99</v>
          </cell>
          <cell r="F230" t="str">
            <v>ESTUDIOS PROY. INVERSION</v>
          </cell>
          <cell r="G230">
            <v>0</v>
          </cell>
          <cell r="H230">
            <v>0</v>
          </cell>
          <cell r="I230">
            <v>0</v>
          </cell>
          <cell r="J230">
            <v>0</v>
          </cell>
          <cell r="K230">
            <v>0</v>
          </cell>
          <cell r="L230">
            <v>382725000</v>
          </cell>
          <cell r="M230">
            <v>0</v>
          </cell>
          <cell r="N230">
            <v>0</v>
          </cell>
          <cell r="O230">
            <v>0</v>
          </cell>
          <cell r="P230">
            <v>0</v>
          </cell>
          <cell r="Q230">
            <v>0</v>
          </cell>
          <cell r="R230">
            <v>0</v>
          </cell>
          <cell r="S230">
            <v>0</v>
          </cell>
          <cell r="T230">
            <v>7500000</v>
          </cell>
          <cell r="U230">
            <v>22500000</v>
          </cell>
          <cell r="V230">
            <v>50000000</v>
          </cell>
          <cell r="W230">
            <v>60000000</v>
          </cell>
          <cell r="X230">
            <v>60000000</v>
          </cell>
          <cell r="Y230">
            <v>182725000</v>
          </cell>
        </row>
        <row r="231">
          <cell r="B231">
            <v>580</v>
          </cell>
          <cell r="C231">
            <v>20</v>
          </cell>
          <cell r="D231">
            <v>13</v>
          </cell>
          <cell r="E231">
            <v>99</v>
          </cell>
          <cell r="F231">
            <v>0</v>
          </cell>
          <cell r="G231">
            <v>0</v>
          </cell>
          <cell r="H231" t="str">
            <v xml:space="preserve"> Consultoría de diseño para la Inserción Urbana del Proyecto Y Tratamiento Paisajístico del Corredor</v>
          </cell>
          <cell r="I231">
            <v>90910000</v>
          </cell>
          <cell r="J231">
            <v>1</v>
          </cell>
          <cell r="K231">
            <v>1</v>
          </cell>
          <cell r="L231">
            <v>90910000</v>
          </cell>
          <cell r="M231">
            <v>0</v>
          </cell>
          <cell r="N231">
            <v>0</v>
          </cell>
          <cell r="O231">
            <v>0</v>
          </cell>
          <cell r="P231">
            <v>0</v>
          </cell>
          <cell r="Q231">
            <v>0</v>
          </cell>
          <cell r="R231">
            <v>0</v>
          </cell>
          <cell r="S231">
            <v>0</v>
          </cell>
          <cell r="T231">
            <v>7500000</v>
          </cell>
          <cell r="U231">
            <v>10000000</v>
          </cell>
          <cell r="V231">
            <v>10000000</v>
          </cell>
          <cell r="W231">
            <v>10000000</v>
          </cell>
          <cell r="X231">
            <v>10000000</v>
          </cell>
          <cell r="Y231">
            <v>43410000</v>
          </cell>
        </row>
        <row r="232">
          <cell r="B232">
            <v>580</v>
          </cell>
          <cell r="C232">
            <v>20</v>
          </cell>
          <cell r="D232">
            <v>13</v>
          </cell>
          <cell r="E232">
            <v>99</v>
          </cell>
          <cell r="F232">
            <v>0</v>
          </cell>
          <cell r="G232">
            <v>0</v>
          </cell>
          <cell r="H232" t="str">
            <v>Consultoría de Diseño la Red de Ciclovias, sistemas peatonales y paradas en el Centro Histórico</v>
          </cell>
          <cell r="I232">
            <v>45455000</v>
          </cell>
          <cell r="J232">
            <v>1</v>
          </cell>
          <cell r="K232">
            <v>1</v>
          </cell>
          <cell r="L232">
            <v>45455000</v>
          </cell>
          <cell r="M232">
            <v>0</v>
          </cell>
          <cell r="N232">
            <v>0</v>
          </cell>
          <cell r="O232">
            <v>0</v>
          </cell>
          <cell r="P232">
            <v>0</v>
          </cell>
          <cell r="Q232">
            <v>0</v>
          </cell>
          <cell r="R232">
            <v>0</v>
          </cell>
          <cell r="S232">
            <v>0</v>
          </cell>
          <cell r="T232">
            <v>0</v>
          </cell>
          <cell r="U232">
            <v>5000000</v>
          </cell>
          <cell r="V232">
            <v>10000000</v>
          </cell>
          <cell r="W232">
            <v>10000000</v>
          </cell>
          <cell r="X232">
            <v>10000000</v>
          </cell>
          <cell r="Y232">
            <v>10455000</v>
          </cell>
        </row>
        <row r="233">
          <cell r="B233">
            <v>580</v>
          </cell>
          <cell r="C233">
            <v>20</v>
          </cell>
          <cell r="D233">
            <v>13</v>
          </cell>
          <cell r="E233">
            <v>99</v>
          </cell>
          <cell r="F233">
            <v>0</v>
          </cell>
          <cell r="G233">
            <v>0</v>
          </cell>
          <cell r="H233" t="str">
            <v>Consultoria para el Analisis y Diseño de Sistemas de Estacionamientos en el corredor</v>
          </cell>
          <cell r="I233">
            <v>110000000</v>
          </cell>
          <cell r="J233">
            <v>1</v>
          </cell>
          <cell r="K233">
            <v>1</v>
          </cell>
          <cell r="L233">
            <v>110000000</v>
          </cell>
          <cell r="M233">
            <v>0</v>
          </cell>
          <cell r="N233">
            <v>0</v>
          </cell>
          <cell r="O233">
            <v>0</v>
          </cell>
          <cell r="P233">
            <v>0</v>
          </cell>
          <cell r="Q233">
            <v>0</v>
          </cell>
          <cell r="R233">
            <v>0</v>
          </cell>
          <cell r="S233">
            <v>0</v>
          </cell>
          <cell r="T233">
            <v>0</v>
          </cell>
          <cell r="U233">
            <v>0</v>
          </cell>
          <cell r="V233">
            <v>15000000</v>
          </cell>
          <cell r="W233">
            <v>25000000</v>
          </cell>
          <cell r="X233">
            <v>25000000</v>
          </cell>
          <cell r="Y233">
            <v>45000000</v>
          </cell>
        </row>
        <row r="234">
          <cell r="B234">
            <v>580</v>
          </cell>
          <cell r="C234">
            <v>20</v>
          </cell>
          <cell r="D234">
            <v>13</v>
          </cell>
          <cell r="E234">
            <v>99</v>
          </cell>
          <cell r="F234">
            <v>0</v>
          </cell>
          <cell r="G234">
            <v>0</v>
          </cell>
          <cell r="H234" t="str">
            <v>Diseño del Centro de Control Operacional</v>
          </cell>
          <cell r="I234">
            <v>68180000</v>
          </cell>
          <cell r="J234">
            <v>1</v>
          </cell>
          <cell r="K234">
            <v>1</v>
          </cell>
          <cell r="L234">
            <v>68180000</v>
          </cell>
          <cell r="M234">
            <v>0</v>
          </cell>
          <cell r="N234">
            <v>0</v>
          </cell>
          <cell r="O234">
            <v>0</v>
          </cell>
          <cell r="P234">
            <v>0</v>
          </cell>
          <cell r="Q234">
            <v>0</v>
          </cell>
          <cell r="R234">
            <v>0</v>
          </cell>
          <cell r="S234">
            <v>0</v>
          </cell>
          <cell r="T234">
            <v>0</v>
          </cell>
          <cell r="U234">
            <v>0</v>
          </cell>
          <cell r="V234">
            <v>0</v>
          </cell>
          <cell r="W234">
            <v>0</v>
          </cell>
          <cell r="X234">
            <v>0</v>
          </cell>
          <cell r="Y234">
            <v>68180000</v>
          </cell>
        </row>
        <row r="235">
          <cell r="B235">
            <v>580</v>
          </cell>
          <cell r="C235">
            <v>20</v>
          </cell>
          <cell r="D235">
            <v>13</v>
          </cell>
          <cell r="E235">
            <v>99</v>
          </cell>
          <cell r="F235">
            <v>0</v>
          </cell>
          <cell r="G235">
            <v>0</v>
          </cell>
          <cell r="H235" t="str">
            <v>Consultoria de Estructuración del modelo tarifario y del Plan de Negocios</v>
          </cell>
          <cell r="I235">
            <v>68180000</v>
          </cell>
          <cell r="J235">
            <v>1</v>
          </cell>
          <cell r="K235">
            <v>1</v>
          </cell>
          <cell r="L235">
            <v>68180000</v>
          </cell>
          <cell r="M235">
            <v>0</v>
          </cell>
          <cell r="N235">
            <v>0</v>
          </cell>
          <cell r="O235">
            <v>0</v>
          </cell>
          <cell r="P235">
            <v>0</v>
          </cell>
          <cell r="Q235">
            <v>0</v>
          </cell>
          <cell r="R235">
            <v>0</v>
          </cell>
          <cell r="S235">
            <v>0</v>
          </cell>
          <cell r="T235">
            <v>0</v>
          </cell>
          <cell r="U235">
            <v>7500000</v>
          </cell>
          <cell r="V235">
            <v>15000000</v>
          </cell>
          <cell r="W235">
            <v>15000000</v>
          </cell>
          <cell r="X235">
            <v>15000000</v>
          </cell>
          <cell r="Y235">
            <v>15680000</v>
          </cell>
        </row>
        <row r="236">
          <cell r="B236">
            <v>580</v>
          </cell>
          <cell r="C236">
            <v>20</v>
          </cell>
          <cell r="D236">
            <v>401</v>
          </cell>
          <cell r="E236">
            <v>99</v>
          </cell>
          <cell r="F236" t="str">
            <v>ESTUDIOS PROY. INVERSION</v>
          </cell>
          <cell r="G236">
            <v>0</v>
          </cell>
          <cell r="H236">
            <v>0</v>
          </cell>
          <cell r="I236">
            <v>0</v>
          </cell>
          <cell r="J236">
            <v>0</v>
          </cell>
          <cell r="K236">
            <v>0</v>
          </cell>
          <cell r="L236">
            <v>5793729090.909091</v>
          </cell>
          <cell r="M236">
            <v>0</v>
          </cell>
          <cell r="N236">
            <v>199454000</v>
          </cell>
          <cell r="O236">
            <v>445183091</v>
          </cell>
          <cell r="P236">
            <v>451817182</v>
          </cell>
          <cell r="Q236">
            <v>136363818</v>
          </cell>
          <cell r="R236">
            <v>721818000</v>
          </cell>
          <cell r="S236">
            <v>0</v>
          </cell>
          <cell r="T236">
            <v>831818000</v>
          </cell>
          <cell r="U236">
            <v>320000000</v>
          </cell>
          <cell r="V236">
            <v>410000000</v>
          </cell>
          <cell r="W236">
            <v>410000000</v>
          </cell>
          <cell r="X236">
            <v>410000000</v>
          </cell>
          <cell r="Y236">
            <v>1457275000</v>
          </cell>
        </row>
        <row r="237">
          <cell r="B237">
            <v>580</v>
          </cell>
          <cell r="C237">
            <v>20</v>
          </cell>
          <cell r="D237">
            <v>401</v>
          </cell>
          <cell r="E237">
            <v>99</v>
          </cell>
          <cell r="F237">
            <v>0</v>
          </cell>
          <cell r="G237">
            <v>0</v>
          </cell>
          <cell r="H237" t="str">
            <v>Consultoria Diseno Ejecutivo del Centro Comunal y Mirador</v>
          </cell>
          <cell r="I237">
            <v>181818181.81818181</v>
          </cell>
          <cell r="J237">
            <v>1</v>
          </cell>
          <cell r="K237">
            <v>1</v>
          </cell>
          <cell r="L237">
            <v>181818181.81818181</v>
          </cell>
          <cell r="M237">
            <v>0</v>
          </cell>
          <cell r="N237">
            <v>0</v>
          </cell>
          <cell r="O237">
            <v>90910000</v>
          </cell>
          <cell r="P237">
            <v>90908182</v>
          </cell>
          <cell r="Q237">
            <v>0</v>
          </cell>
          <cell r="R237">
            <v>0</v>
          </cell>
          <cell r="S237">
            <v>0</v>
          </cell>
          <cell r="T237">
            <v>0</v>
          </cell>
          <cell r="U237">
            <v>0</v>
          </cell>
          <cell r="V237">
            <v>0</v>
          </cell>
          <cell r="W237">
            <v>0</v>
          </cell>
          <cell r="X237">
            <v>0</v>
          </cell>
          <cell r="Y237">
            <v>0</v>
          </cell>
        </row>
        <row r="238">
          <cell r="B238">
            <v>580</v>
          </cell>
          <cell r="C238">
            <v>20</v>
          </cell>
          <cell r="D238">
            <v>401</v>
          </cell>
          <cell r="E238">
            <v>99</v>
          </cell>
          <cell r="F238">
            <v>0</v>
          </cell>
          <cell r="G238">
            <v>0</v>
          </cell>
          <cell r="H238" t="str">
            <v>Consultoría Diseño de Espacios Abiertos de Uso Público</v>
          </cell>
          <cell r="I238">
            <v>81000000</v>
          </cell>
          <cell r="J238">
            <v>1</v>
          </cell>
          <cell r="K238">
            <v>1</v>
          </cell>
          <cell r="L238">
            <v>81000000</v>
          </cell>
          <cell r="M238">
            <v>0</v>
          </cell>
          <cell r="N238">
            <v>54000000</v>
          </cell>
          <cell r="O238">
            <v>27000000</v>
          </cell>
          <cell r="P238">
            <v>0</v>
          </cell>
          <cell r="Q238">
            <v>0</v>
          </cell>
          <cell r="R238">
            <v>0</v>
          </cell>
          <cell r="S238">
            <v>0</v>
          </cell>
          <cell r="T238">
            <v>0</v>
          </cell>
          <cell r="U238">
            <v>0</v>
          </cell>
          <cell r="V238">
            <v>0</v>
          </cell>
          <cell r="W238">
            <v>0</v>
          </cell>
          <cell r="X238">
            <v>0</v>
          </cell>
          <cell r="Y238">
            <v>0</v>
          </cell>
        </row>
        <row r="239">
          <cell r="B239">
            <v>580</v>
          </cell>
          <cell r="C239">
            <v>20</v>
          </cell>
          <cell r="D239">
            <v>401</v>
          </cell>
          <cell r="E239">
            <v>99</v>
          </cell>
          <cell r="F239">
            <v>0</v>
          </cell>
          <cell r="G239">
            <v>0</v>
          </cell>
          <cell r="H239" t="str">
            <v>Consultoría de ajuste y ampliacíón de Diseño Ejecutivo del Par Binario</v>
          </cell>
          <cell r="I239">
            <v>290909090.90909088</v>
          </cell>
          <cell r="J239">
            <v>1</v>
          </cell>
          <cell r="K239">
            <v>1</v>
          </cell>
          <cell r="L239">
            <v>290909090.90909088</v>
          </cell>
          <cell r="M239">
            <v>0</v>
          </cell>
          <cell r="N239">
            <v>145454000</v>
          </cell>
          <cell r="O239">
            <v>145455091</v>
          </cell>
          <cell r="P239">
            <v>0</v>
          </cell>
          <cell r="Q239">
            <v>0</v>
          </cell>
          <cell r="R239">
            <v>0</v>
          </cell>
          <cell r="S239">
            <v>0</v>
          </cell>
          <cell r="T239">
            <v>0</v>
          </cell>
          <cell r="U239">
            <v>0</v>
          </cell>
          <cell r="V239">
            <v>0</v>
          </cell>
          <cell r="W239">
            <v>0</v>
          </cell>
          <cell r="X239">
            <v>0</v>
          </cell>
          <cell r="Y239">
            <v>0</v>
          </cell>
        </row>
        <row r="240">
          <cell r="B240">
            <v>580</v>
          </cell>
          <cell r="C240">
            <v>20</v>
          </cell>
          <cell r="D240">
            <v>401</v>
          </cell>
          <cell r="E240">
            <v>99</v>
          </cell>
          <cell r="F240">
            <v>0</v>
          </cell>
          <cell r="G240">
            <v>0</v>
          </cell>
          <cell r="H240" t="str">
            <v>Consultoría para Diseño Ejecutivo de las Oficinas de Gobierno (incluye areas comunes)</v>
          </cell>
          <cell r="I240">
            <v>1804545000</v>
          </cell>
          <cell r="J240">
            <v>1</v>
          </cell>
          <cell r="K240">
            <v>1</v>
          </cell>
          <cell r="L240">
            <v>1804545000</v>
          </cell>
          <cell r="M240">
            <v>0</v>
          </cell>
          <cell r="N240">
            <v>0</v>
          </cell>
          <cell r="O240">
            <v>0</v>
          </cell>
          <cell r="P240">
            <v>360909000</v>
          </cell>
          <cell r="Q240">
            <v>0</v>
          </cell>
          <cell r="R240">
            <v>721818000</v>
          </cell>
          <cell r="S240">
            <v>0</v>
          </cell>
          <cell r="T240">
            <v>721818000</v>
          </cell>
          <cell r="U240">
            <v>0</v>
          </cell>
          <cell r="V240">
            <v>0</v>
          </cell>
          <cell r="W240">
            <v>0</v>
          </cell>
          <cell r="X240">
            <v>0</v>
          </cell>
          <cell r="Y240">
            <v>0</v>
          </cell>
        </row>
        <row r="241">
          <cell r="B241">
            <v>580</v>
          </cell>
          <cell r="C241">
            <v>20</v>
          </cell>
          <cell r="D241">
            <v>401</v>
          </cell>
          <cell r="E241">
            <v>99</v>
          </cell>
          <cell r="F241">
            <v>0</v>
          </cell>
          <cell r="G241">
            <v>0</v>
          </cell>
          <cell r="H241" t="str">
            <v>Consultoría Diseño Ejecutivo y Protocolo de Intervención Edificio Histórico</v>
          </cell>
          <cell r="I241">
            <v>318181818.18181813</v>
          </cell>
          <cell r="J241">
            <v>1</v>
          </cell>
          <cell r="K241">
            <v>1</v>
          </cell>
          <cell r="L241">
            <v>318181818.18181813</v>
          </cell>
          <cell r="M241">
            <v>0</v>
          </cell>
          <cell r="N241">
            <v>0</v>
          </cell>
          <cell r="O241">
            <v>181818000</v>
          </cell>
          <cell r="P241">
            <v>0</v>
          </cell>
          <cell r="Q241">
            <v>136363818</v>
          </cell>
          <cell r="R241">
            <v>0</v>
          </cell>
          <cell r="S241">
            <v>0</v>
          </cell>
          <cell r="T241">
            <v>0</v>
          </cell>
          <cell r="U241">
            <v>0</v>
          </cell>
          <cell r="V241">
            <v>0</v>
          </cell>
          <cell r="W241">
            <v>0</v>
          </cell>
          <cell r="X241">
            <v>0</v>
          </cell>
          <cell r="Y241">
            <v>0</v>
          </cell>
        </row>
        <row r="242">
          <cell r="B242">
            <v>580</v>
          </cell>
          <cell r="C242">
            <v>20</v>
          </cell>
          <cell r="D242">
            <v>401</v>
          </cell>
          <cell r="E242">
            <v>99</v>
          </cell>
          <cell r="F242">
            <v>0</v>
          </cell>
          <cell r="G242">
            <v>0</v>
          </cell>
          <cell r="H242" t="str">
            <v xml:space="preserve"> Consultoría de diseño para la Inserción Urbana del Proyecto Y Tratamiento Paisajístico del Corredor</v>
          </cell>
          <cell r="I242">
            <v>909090000</v>
          </cell>
          <cell r="J242">
            <v>1</v>
          </cell>
          <cell r="K242">
            <v>1</v>
          </cell>
          <cell r="L242">
            <v>909090000</v>
          </cell>
          <cell r="M242">
            <v>0</v>
          </cell>
          <cell r="N242">
            <v>0</v>
          </cell>
          <cell r="O242">
            <v>0</v>
          </cell>
          <cell r="P242">
            <v>0</v>
          </cell>
          <cell r="Q242">
            <v>0</v>
          </cell>
          <cell r="R242">
            <v>0</v>
          </cell>
          <cell r="S242">
            <v>0</v>
          </cell>
          <cell r="T242">
            <v>75000000</v>
          </cell>
          <cell r="U242">
            <v>150000000</v>
          </cell>
          <cell r="V242">
            <v>150000000</v>
          </cell>
          <cell r="W242">
            <v>150000000</v>
          </cell>
          <cell r="X242">
            <v>150000000</v>
          </cell>
          <cell r="Y242">
            <v>234090000</v>
          </cell>
        </row>
        <row r="243">
          <cell r="B243">
            <v>580</v>
          </cell>
          <cell r="C243">
            <v>20</v>
          </cell>
          <cell r="D243">
            <v>401</v>
          </cell>
          <cell r="E243">
            <v>99</v>
          </cell>
          <cell r="F243">
            <v>0</v>
          </cell>
          <cell r="G243">
            <v>0</v>
          </cell>
          <cell r="H243" t="str">
            <v>Consultoría de Diseño la Red de Ciclovias, sistemas peatonales y paradas en el Centro Histórico</v>
          </cell>
          <cell r="I243">
            <v>454545000</v>
          </cell>
          <cell r="J243">
            <v>1</v>
          </cell>
          <cell r="K243">
            <v>1</v>
          </cell>
          <cell r="L243">
            <v>454545000</v>
          </cell>
          <cell r="M243">
            <v>0</v>
          </cell>
          <cell r="N243">
            <v>0</v>
          </cell>
          <cell r="O243">
            <v>0</v>
          </cell>
          <cell r="P243">
            <v>0</v>
          </cell>
          <cell r="Q243">
            <v>0</v>
          </cell>
          <cell r="R243">
            <v>0</v>
          </cell>
          <cell r="S243">
            <v>0</v>
          </cell>
          <cell r="T243">
            <v>35000000</v>
          </cell>
          <cell r="U243">
            <v>75000000</v>
          </cell>
          <cell r="V243">
            <v>75000000</v>
          </cell>
          <cell r="W243">
            <v>75000000</v>
          </cell>
          <cell r="X243">
            <v>75000000</v>
          </cell>
          <cell r="Y243">
            <v>119545000</v>
          </cell>
        </row>
        <row r="244">
          <cell r="B244">
            <v>580</v>
          </cell>
          <cell r="C244">
            <v>20</v>
          </cell>
          <cell r="D244">
            <v>401</v>
          </cell>
          <cell r="E244">
            <v>99</v>
          </cell>
          <cell r="F244">
            <v>0</v>
          </cell>
          <cell r="G244">
            <v>0</v>
          </cell>
          <cell r="H244" t="str">
            <v>Consultoria para el Analisis y Diseño de Sistemas de Estacionamientos en el corredor</v>
          </cell>
          <cell r="I244">
            <v>390000000</v>
          </cell>
          <cell r="J244">
            <v>1</v>
          </cell>
          <cell r="K244">
            <v>1</v>
          </cell>
          <cell r="L244">
            <v>390000000</v>
          </cell>
          <cell r="M244">
            <v>0</v>
          </cell>
          <cell r="N244">
            <v>0</v>
          </cell>
          <cell r="O244">
            <v>0</v>
          </cell>
          <cell r="P244">
            <v>0</v>
          </cell>
          <cell r="Q244">
            <v>0</v>
          </cell>
          <cell r="R244">
            <v>0</v>
          </cell>
          <cell r="S244">
            <v>0</v>
          </cell>
          <cell r="T244">
            <v>0</v>
          </cell>
          <cell r="U244">
            <v>45000000</v>
          </cell>
          <cell r="V244">
            <v>60000000</v>
          </cell>
          <cell r="W244">
            <v>60000000</v>
          </cell>
          <cell r="X244">
            <v>60000000</v>
          </cell>
          <cell r="Y244">
            <v>165000000</v>
          </cell>
        </row>
        <row r="245">
          <cell r="B245">
            <v>580</v>
          </cell>
          <cell r="C245">
            <v>20</v>
          </cell>
          <cell r="D245">
            <v>401</v>
          </cell>
          <cell r="E245">
            <v>99</v>
          </cell>
          <cell r="F245">
            <v>0</v>
          </cell>
          <cell r="G245">
            <v>0</v>
          </cell>
          <cell r="H245" t="str">
            <v xml:space="preserve"> Diseño del Centro de Control Operacional</v>
          </cell>
          <cell r="I245">
            <v>681820000</v>
          </cell>
          <cell r="J245">
            <v>1</v>
          </cell>
          <cell r="K245">
            <v>1</v>
          </cell>
          <cell r="L245">
            <v>681820000</v>
          </cell>
          <cell r="M245">
            <v>0</v>
          </cell>
          <cell r="N245">
            <v>0</v>
          </cell>
          <cell r="O245">
            <v>0</v>
          </cell>
          <cell r="P245">
            <v>0</v>
          </cell>
          <cell r="Q245">
            <v>0</v>
          </cell>
          <cell r="R245">
            <v>0</v>
          </cell>
          <cell r="S245">
            <v>0</v>
          </cell>
          <cell r="T245">
            <v>0</v>
          </cell>
          <cell r="U245">
            <v>0</v>
          </cell>
          <cell r="V245">
            <v>0</v>
          </cell>
          <cell r="W245">
            <v>0</v>
          </cell>
          <cell r="X245">
            <v>0</v>
          </cell>
          <cell r="Y245">
            <v>681820000</v>
          </cell>
        </row>
        <row r="246">
          <cell r="B246">
            <v>580</v>
          </cell>
          <cell r="C246">
            <v>20</v>
          </cell>
          <cell r="D246">
            <v>401</v>
          </cell>
          <cell r="E246">
            <v>99</v>
          </cell>
          <cell r="F246">
            <v>0</v>
          </cell>
          <cell r="G246">
            <v>0</v>
          </cell>
          <cell r="H246" t="str">
            <v>Consultoria de Estructuración del modelo tarifario y del Plan de Negocios</v>
          </cell>
          <cell r="I246">
            <v>681820000</v>
          </cell>
          <cell r="J246">
            <v>1</v>
          </cell>
          <cell r="K246">
            <v>1</v>
          </cell>
          <cell r="L246">
            <v>681820000</v>
          </cell>
          <cell r="M246">
            <v>0</v>
          </cell>
          <cell r="N246">
            <v>0</v>
          </cell>
          <cell r="O246">
            <v>0</v>
          </cell>
          <cell r="P246">
            <v>0</v>
          </cell>
          <cell r="Q246">
            <v>0</v>
          </cell>
          <cell r="R246">
            <v>0</v>
          </cell>
          <cell r="S246">
            <v>0</v>
          </cell>
          <cell r="T246">
            <v>0</v>
          </cell>
          <cell r="U246">
            <v>50000000</v>
          </cell>
          <cell r="V246">
            <v>125000000</v>
          </cell>
          <cell r="W246">
            <v>125000000</v>
          </cell>
          <cell r="X246">
            <v>125000000</v>
          </cell>
          <cell r="Y246">
            <v>256820000</v>
          </cell>
        </row>
      </sheetData>
      <sheetData sheetId="4"/>
      <sheetData sheetId="5">
        <row r="1">
          <cell r="A1">
            <v>111</v>
          </cell>
        </row>
      </sheetData>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nual de Contrataciones"/>
      <sheetName val="Entidades"/>
      <sheetName val="Clasificador"/>
    </sheetNames>
    <sheetDataSet>
      <sheetData sheetId="0"/>
      <sheetData sheetId="1">
        <row r="1">
          <cell r="C1" t="str">
            <v>11-1</v>
          </cell>
          <cell r="D1" t="str">
            <v>CONGRESO NACIONAL</v>
          </cell>
        </row>
        <row r="2">
          <cell r="C2" t="str">
            <v>11-2</v>
          </cell>
          <cell r="D2" t="str">
            <v>CAMARA DE SENADORES</v>
          </cell>
        </row>
        <row r="3">
          <cell r="C3" t="str">
            <v>11-3</v>
          </cell>
          <cell r="D3" t="str">
            <v>CAMARA DE DIPUTADOS</v>
          </cell>
        </row>
        <row r="4">
          <cell r="C4" t="str">
            <v>12-1</v>
          </cell>
          <cell r="D4" t="str">
            <v>PRESIDENCIA DE LA REPUBLICA</v>
          </cell>
        </row>
        <row r="5">
          <cell r="C5" t="str">
            <v>12-2</v>
          </cell>
          <cell r="D5" t="str">
            <v>VICEPRESIDENCIA DE LA REPUBLICA</v>
          </cell>
        </row>
        <row r="6">
          <cell r="C6" t="str">
            <v>12-3</v>
          </cell>
          <cell r="D6" t="str">
            <v>MINISTERIO DEL INTERIOR</v>
          </cell>
        </row>
        <row r="7">
          <cell r="C7" t="str">
            <v>12-4</v>
          </cell>
          <cell r="D7" t="str">
            <v>MINISTERIO DE RELACIONES EXTERIORES</v>
          </cell>
        </row>
        <row r="8">
          <cell r="C8" t="str">
            <v>12-5</v>
          </cell>
          <cell r="D8" t="str">
            <v>MINISTERIO DE DEFENSA NACIONAL</v>
          </cell>
        </row>
        <row r="9">
          <cell r="C9" t="str">
            <v>12-6</v>
          </cell>
          <cell r="D9" t="str">
            <v>MINISTERIO DE HACIENDA</v>
          </cell>
        </row>
        <row r="10">
          <cell r="C10" t="str">
            <v>12-7</v>
          </cell>
          <cell r="D10" t="str">
            <v>MINISTERIO DE EDUCACION Y CULTURA</v>
          </cell>
        </row>
        <row r="11">
          <cell r="C11" t="str">
            <v>12-8</v>
          </cell>
          <cell r="D11" t="str">
            <v>MINISTERIO DE SALUD PUBLICA Y BIENESTAR SOCIAL</v>
          </cell>
        </row>
        <row r="12">
          <cell r="C12" t="str">
            <v>12-9</v>
          </cell>
          <cell r="D12" t="str">
            <v>MINISTERIO DE JUSTICIA Y TRABAJO</v>
          </cell>
        </row>
        <row r="13">
          <cell r="C13" t="str">
            <v>12-10</v>
          </cell>
          <cell r="D13" t="str">
            <v>MINISTERIO DE AGRICULTURA Y GANADERIA</v>
          </cell>
        </row>
        <row r="14">
          <cell r="C14" t="str">
            <v>12-11</v>
          </cell>
          <cell r="D14" t="str">
            <v>MINISTERIO DE INDUSTRIA Y COMERCIO</v>
          </cell>
        </row>
        <row r="15">
          <cell r="C15" t="str">
            <v>12-13</v>
          </cell>
          <cell r="D15" t="str">
            <v>MINISTERIO DE OBRAS PUBLICAS Y COMUNICACIONES</v>
          </cell>
        </row>
        <row r="16">
          <cell r="C16" t="str">
            <v>13-1</v>
          </cell>
          <cell r="D16" t="str">
            <v>CORTE SUPREMA DE JUSTICIA</v>
          </cell>
        </row>
        <row r="17">
          <cell r="C17" t="str">
            <v>13-2</v>
          </cell>
          <cell r="D17" t="str">
            <v>JUSTICIA ELECTORAL</v>
          </cell>
        </row>
        <row r="18">
          <cell r="C18" t="str">
            <v>13-3</v>
          </cell>
          <cell r="D18" t="str">
            <v>MINISTERIO PUBLICO</v>
          </cell>
        </row>
        <row r="19">
          <cell r="C19" t="str">
            <v>13-4</v>
          </cell>
          <cell r="D19" t="str">
            <v>CONSEJO DE LA MAGISTRATURA</v>
          </cell>
        </row>
        <row r="20">
          <cell r="C20" t="str">
            <v>14-1</v>
          </cell>
          <cell r="D20" t="str">
            <v>CONTRALORIA GENERAL DE LA REPUBLICA</v>
          </cell>
        </row>
        <row r="21">
          <cell r="C21" t="str">
            <v>15-1</v>
          </cell>
          <cell r="D21" t="str">
            <v>DEFENSORIA DEL PUEBLO</v>
          </cell>
        </row>
        <row r="22">
          <cell r="C22" t="str">
            <v>16-1</v>
          </cell>
          <cell r="D22" t="str">
            <v>TESORO PUBLICO</v>
          </cell>
        </row>
        <row r="23">
          <cell r="C23" t="str">
            <v>17-1</v>
          </cell>
          <cell r="D23" t="str">
            <v>TESORO NACIONAL</v>
          </cell>
        </row>
        <row r="24">
          <cell r="C24" t="str">
            <v>21-1</v>
          </cell>
          <cell r="D24" t="str">
            <v>BANCO CENTRAL DEL PARAGUAY</v>
          </cell>
        </row>
        <row r="25">
          <cell r="C25" t="str">
            <v>22-1</v>
          </cell>
          <cell r="D25" t="str">
            <v>PRIMER DEPARTAMENTO CONCEPCION</v>
          </cell>
        </row>
        <row r="26">
          <cell r="C26" t="str">
            <v>22-2</v>
          </cell>
          <cell r="D26" t="str">
            <v>SEGUNDO DEPARTAMENTO SAN PEDRO</v>
          </cell>
        </row>
        <row r="27">
          <cell r="C27" t="str">
            <v>22-3</v>
          </cell>
          <cell r="D27" t="str">
            <v>TERCER DEPARTAMENTO CORDILLERA</v>
          </cell>
        </row>
        <row r="28">
          <cell r="C28" t="str">
            <v>22-4</v>
          </cell>
          <cell r="D28" t="str">
            <v>CUARTO DEPARTAMENTO GUAIRA</v>
          </cell>
        </row>
        <row r="29">
          <cell r="C29" t="str">
            <v>22-5</v>
          </cell>
          <cell r="D29" t="str">
            <v>QUINTO DEPARTAMENTO CAAGUAZU</v>
          </cell>
        </row>
        <row r="30">
          <cell r="C30" t="str">
            <v>22-6</v>
          </cell>
          <cell r="D30" t="str">
            <v>SEXTO DEPARTAMENTO CAAZAPA</v>
          </cell>
        </row>
        <row r="31">
          <cell r="C31" t="str">
            <v>22-7</v>
          </cell>
          <cell r="D31" t="str">
            <v>SEPTIMO DEPARTAMENTO ITAPUA</v>
          </cell>
        </row>
        <row r="32">
          <cell r="C32" t="str">
            <v>22-8</v>
          </cell>
          <cell r="D32" t="str">
            <v>OCTAVO DEPARTAMENTO MISIONES</v>
          </cell>
        </row>
        <row r="33">
          <cell r="C33" t="str">
            <v>22-9</v>
          </cell>
          <cell r="D33" t="str">
            <v>NOVENO DEPARTAMENTO PARAGUARI</v>
          </cell>
        </row>
        <row r="34">
          <cell r="C34" t="str">
            <v>22-10</v>
          </cell>
          <cell r="D34" t="str">
            <v>DECIMO DEPARTAMENTO ALTO PARANA</v>
          </cell>
        </row>
        <row r="35">
          <cell r="C35" t="str">
            <v>22-11</v>
          </cell>
          <cell r="D35" t="str">
            <v>UNDECIMO DEPARTAMENTO CENTRAL</v>
          </cell>
        </row>
        <row r="36">
          <cell r="C36" t="str">
            <v>22-12</v>
          </cell>
          <cell r="D36" t="str">
            <v>DUODECIMO DEPARTAMENTO ÑEEMBUCU</v>
          </cell>
        </row>
        <row r="37">
          <cell r="C37" t="str">
            <v>22-13</v>
          </cell>
          <cell r="D37" t="str">
            <v>DECIMOTERCER DEPARTAMENTO AMAMBAY</v>
          </cell>
        </row>
        <row r="38">
          <cell r="C38" t="str">
            <v>22-14</v>
          </cell>
          <cell r="D38" t="str">
            <v>DECIMOCUARTO DEPARTAMENTO CANINDEYU</v>
          </cell>
        </row>
        <row r="39">
          <cell r="C39" t="str">
            <v>22-15</v>
          </cell>
          <cell r="D39" t="str">
            <v>DECIMOQUINTO DEPARTAMENTO PDTE. HAYES</v>
          </cell>
        </row>
        <row r="40">
          <cell r="C40" t="str">
            <v>22-16</v>
          </cell>
          <cell r="D40" t="str">
            <v>DECIMOSEXTO DEPARTAMENTO ALTO PARAGUAY</v>
          </cell>
        </row>
        <row r="41">
          <cell r="C41" t="str">
            <v>22-17</v>
          </cell>
          <cell r="D41" t="str">
            <v>DECIMOSEPTIMO DEPARTAMENTO BOQUERON</v>
          </cell>
        </row>
        <row r="42">
          <cell r="C42" t="str">
            <v>23-1</v>
          </cell>
          <cell r="D42" t="str">
            <v>INSTITUTO NACIONAL DE TECNOLOGIA Y NORMALIZACION (INTN)</v>
          </cell>
        </row>
        <row r="43">
          <cell r="C43" t="str">
            <v>23-2</v>
          </cell>
          <cell r="D43" t="str">
            <v>CONSEJO NACIONAL DE LA VIVIENDA (CONAVI)</v>
          </cell>
        </row>
        <row r="44">
          <cell r="C44" t="str">
            <v>23-4</v>
          </cell>
          <cell r="D44" t="str">
            <v>DIRECCION DE BENEFICIENCIA NACIONAL (DIBEN)</v>
          </cell>
        </row>
        <row r="45">
          <cell r="C45" t="str">
            <v>23-5</v>
          </cell>
          <cell r="D45" t="str">
            <v>INSTITUTO DE BIENESTAR RURAL (IBR)</v>
          </cell>
        </row>
        <row r="46">
          <cell r="C46" t="str">
            <v>23-6</v>
          </cell>
          <cell r="D46" t="str">
            <v>INSTITUTO NACIONAL DEL INDIGENA (INDI)</v>
          </cell>
        </row>
        <row r="47">
          <cell r="C47" t="str">
            <v>23-7</v>
          </cell>
          <cell r="D47" t="str">
            <v>SERVICIO NACIONAL DE SALUD ANIMAL (SENACSA)</v>
          </cell>
        </row>
        <row r="48">
          <cell r="C48" t="str">
            <v>23-8</v>
          </cell>
          <cell r="D48" t="str">
            <v>FONDO NACIONAL DE CULTURA Y LAS ARTES (FONDEC)</v>
          </cell>
        </row>
        <row r="49">
          <cell r="C49" t="str">
            <v>23-9</v>
          </cell>
          <cell r="D49" t="str">
            <v>COMISION NACIONAL DE VALORES (CNV)</v>
          </cell>
        </row>
        <row r="50">
          <cell r="C50" t="str">
            <v>23-10</v>
          </cell>
          <cell r="D50" t="str">
            <v>COMISION NACIONAL DE TELECOMUNICACIONES (CONATEL)</v>
          </cell>
        </row>
        <row r="51">
          <cell r="C51" t="str">
            <v>23-11</v>
          </cell>
          <cell r="D51" t="str">
            <v>DIRECCION NACIONAL DE TRANSPORTE (DINATRAN)</v>
          </cell>
        </row>
        <row r="52">
          <cell r="C52" t="str">
            <v>23-12</v>
          </cell>
          <cell r="D52" t="str">
            <v>SECRETARIA DE TRANSPORTE DE AREA METROPOLITANA DE ASUNCION (SETAMA)</v>
          </cell>
        </row>
        <row r="53">
          <cell r="C53" t="str">
            <v>23-13</v>
          </cell>
          <cell r="D53" t="str">
            <v>ENTE REGULADOR DE SERVICIOS SANITARIOS (ERSSAN)</v>
          </cell>
        </row>
        <row r="54">
          <cell r="C54" t="str">
            <v>23-14</v>
          </cell>
          <cell r="D54" t="str">
            <v>INSTITUTO NACIONAL DE COOPERATIVISMO (INCOOP)</v>
          </cell>
        </row>
        <row r="55">
          <cell r="C55" t="str">
            <v>24-1</v>
          </cell>
          <cell r="D55" t="str">
            <v>INSTITUTO DE PREVISION SOCIAL (IPS)</v>
          </cell>
        </row>
        <row r="56">
          <cell r="C56" t="str">
            <v>24-2</v>
          </cell>
          <cell r="D56" t="str">
            <v>CAJA DE SEGURIDAD SOCIAL DE EMPLEADOS Y OBREROS FERROVIARIOS</v>
          </cell>
        </row>
        <row r="57">
          <cell r="C57" t="str">
            <v>24-3</v>
          </cell>
          <cell r="D57" t="str">
            <v>CAJA DE JUBILACIONES Y PENSIONES DEL PERSONAL DE LA ANDE</v>
          </cell>
        </row>
        <row r="58">
          <cell r="C58" t="str">
            <v>24-4</v>
          </cell>
          <cell r="D58" t="str">
            <v>CAJA DE JUBILACIONES Y PENSIONES DE EMPLEADOS BANCARIOS</v>
          </cell>
        </row>
        <row r="59">
          <cell r="C59" t="str">
            <v>24-5</v>
          </cell>
          <cell r="D59" t="str">
            <v>CAJA DE JUBILACIONES Y PENSIONES DEL PERSONAL MUNICIPAL</v>
          </cell>
        </row>
        <row r="60">
          <cell r="C60" t="str">
            <v>25-2</v>
          </cell>
          <cell r="D60" t="str">
            <v>ADMINISTRACION NACIONAL DE ELECTRICIDAD (ANDE)</v>
          </cell>
        </row>
        <row r="61">
          <cell r="C61" t="str">
            <v>25-4</v>
          </cell>
          <cell r="D61" t="str">
            <v>ADMINISTRACION NACIONAL DE NAVEGACION Y PUERTOS (ANNP)</v>
          </cell>
        </row>
        <row r="62">
          <cell r="C62" t="str">
            <v>25-5</v>
          </cell>
          <cell r="D62" t="str">
            <v>DIRECCION NACIONAL DE AERONAUTICA CIVIL (DINAC)</v>
          </cell>
        </row>
        <row r="63">
          <cell r="C63" t="str">
            <v>25-6</v>
          </cell>
          <cell r="D63" t="str">
            <v>PETROLEOS PARAGUAYOS (PETROPAR)</v>
          </cell>
        </row>
        <row r="64">
          <cell r="C64" t="str">
            <v>25-7</v>
          </cell>
          <cell r="D64" t="str">
            <v>INDUSTRIA NACIONAL DEL CEMENTO (INC)</v>
          </cell>
        </row>
        <row r="65">
          <cell r="C65" t="str">
            <v>25-8</v>
          </cell>
          <cell r="D65" t="str">
            <v>FERROCARRIL PDTE. CARLOS A. LOPEZ</v>
          </cell>
        </row>
        <row r="66">
          <cell r="C66" t="str">
            <v>27-1</v>
          </cell>
          <cell r="D66" t="str">
            <v>BANCO NACIONAL DE FOMENTO (BNF)</v>
          </cell>
        </row>
        <row r="67">
          <cell r="C67" t="str">
            <v>27-2</v>
          </cell>
          <cell r="D67" t="str">
            <v>BANCO NACIONAL DE AHORRO Y PRESTAMO PARA LA VIVIENDA (BNV)</v>
          </cell>
        </row>
        <row r="68">
          <cell r="C68" t="str">
            <v>27-3</v>
          </cell>
          <cell r="D68" t="str">
            <v>CREDITO AGRICOLA DE HABILITACION (CAH)</v>
          </cell>
        </row>
        <row r="69">
          <cell r="C69" t="str">
            <v>27-4</v>
          </cell>
          <cell r="D69" t="str">
            <v>FONDO GANADERO</v>
          </cell>
        </row>
        <row r="70">
          <cell r="C70" t="str">
            <v>27-5</v>
          </cell>
          <cell r="D70" t="str">
            <v>CAJA DE PRESTAMOS DEL MINISTERIO DE DEFENSA NACIONAL</v>
          </cell>
        </row>
        <row r="71">
          <cell r="C71" t="str">
            <v>27-6</v>
          </cell>
          <cell r="D71" t="str">
            <v>FONDO DE DESARROLLO CAMPENSINO</v>
          </cell>
        </row>
        <row r="72">
          <cell r="C72" t="str">
            <v>28-1</v>
          </cell>
          <cell r="D72" t="str">
            <v>UNIVERSIDAD NACIONAL DE ASUNCION</v>
          </cell>
        </row>
        <row r="73">
          <cell r="C73" t="str">
            <v>28-2</v>
          </cell>
          <cell r="D73" t="str">
            <v>UNIVERSIDAD NACIONAL DEL ESTE</v>
          </cell>
        </row>
        <row r="74">
          <cell r="C74" t="str">
            <v>28-3</v>
          </cell>
          <cell r="D74" t="str">
            <v>UNIVERSIDAD NACIONAL DEL PILAR</v>
          </cell>
        </row>
        <row r="75">
          <cell r="C75" t="str">
            <v>28-4</v>
          </cell>
          <cell r="D75" t="str">
            <v>UNIVERSIDAD NACIONAL DE ITAPUA</v>
          </cell>
        </row>
        <row r="82">
          <cell r="C82">
            <v>1</v>
          </cell>
          <cell r="D82" t="str">
            <v>LICITACION PUB. NACIONAL</v>
          </cell>
        </row>
        <row r="83">
          <cell r="C83">
            <v>2</v>
          </cell>
          <cell r="D83" t="str">
            <v>LICITACION PUB. INTERNAC.</v>
          </cell>
        </row>
        <row r="84">
          <cell r="C84">
            <v>3</v>
          </cell>
          <cell r="D84" t="str">
            <v>CONCURSO DE OFERTAS</v>
          </cell>
        </row>
        <row r="85">
          <cell r="C85">
            <v>4</v>
          </cell>
          <cell r="D85" t="str">
            <v>CONTRATACION DIRECTA</v>
          </cell>
        </row>
        <row r="86">
          <cell r="C86">
            <v>5</v>
          </cell>
          <cell r="D86" t="str">
            <v>CONTRAT.DIREC.POR EXCEPCION</v>
          </cell>
        </row>
        <row r="90">
          <cell r="C90">
            <v>1</v>
          </cell>
          <cell r="D90" t="str">
            <v>GUARANIES</v>
          </cell>
        </row>
        <row r="91">
          <cell r="C91">
            <v>2</v>
          </cell>
          <cell r="D91" t="str">
            <v>DOLARES</v>
          </cell>
        </row>
        <row r="92">
          <cell r="C92">
            <v>3</v>
          </cell>
          <cell r="D92" t="str">
            <v>OTROS</v>
          </cell>
        </row>
        <row r="94">
          <cell r="D94" t="str">
            <v>SI</v>
          </cell>
        </row>
        <row r="95">
          <cell r="D95" t="str">
            <v>NO</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heetName val="ELIMINADOS"/>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IMINADOS"/>
      <sheetName val="OBRAS"/>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Prod"/>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4 07-01-2010"/>
      <sheetName val="CodProd"/>
      <sheetName val="Anexo B-04-07"/>
      <sheetName val="B-04-09"/>
      <sheetName val="Clasificador"/>
      <sheetName val="PFI"/>
      <sheetName val="PCA"/>
      <sheetName val="PFIngresos"/>
      <sheetName val="Ingresos FF 30"/>
      <sheetName val="Tope FF 10 (2)"/>
      <sheetName val="Hoja1 (2)"/>
      <sheetName val="Hoja1"/>
      <sheetName val="Hoja2 (2)"/>
      <sheetName val="Hoja1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3"/>
      <sheetName val="Hoja2 (2)"/>
      <sheetName val="Tabla_1998"/>
      <sheetName val="Entidades"/>
    </sheetNames>
    <sheetDataSet>
      <sheetData sheetId="0" refreshError="1"/>
      <sheetData sheetId="1">
        <row r="21">
          <cell r="A21">
            <v>1</v>
          </cell>
          <cell r="B21" t="str">
            <v>PASAJES Y TRANSPORTE</v>
          </cell>
        </row>
        <row r="22">
          <cell r="A22">
            <v>2</v>
          </cell>
          <cell r="B22" t="str">
            <v>MANTENIMIENTO DE EQUIPOS, REPUESTOS, CUBIERTAS Y SIMILARES</v>
          </cell>
        </row>
        <row r="23">
          <cell r="A23">
            <v>3</v>
          </cell>
          <cell r="B23" t="str">
            <v>SERVICIOS EN GENERAL Y CAPACITACION</v>
          </cell>
        </row>
        <row r="24">
          <cell r="A24">
            <v>4</v>
          </cell>
          <cell r="B24" t="str">
            <v>ALQUILERES</v>
          </cell>
        </row>
        <row r="25">
          <cell r="A25">
            <v>5</v>
          </cell>
          <cell r="B25" t="str">
            <v>CONSULTORIA</v>
          </cell>
        </row>
        <row r="26">
          <cell r="A26">
            <v>6</v>
          </cell>
          <cell r="B26" t="str">
            <v>SEGUROS</v>
          </cell>
        </row>
        <row r="27">
          <cell r="A27">
            <v>7</v>
          </cell>
          <cell r="B27" t="str">
            <v>PUBLICIDAD Y PROPAGANDA</v>
          </cell>
        </row>
        <row r="28">
          <cell r="A28">
            <v>8</v>
          </cell>
          <cell r="B28" t="str">
            <v>ALIMENTOS</v>
          </cell>
        </row>
        <row r="29">
          <cell r="A29">
            <v>9</v>
          </cell>
          <cell r="B29" t="str">
            <v>UTILES DE OFICINA Y COMEDOR, PAPELERIA</v>
          </cell>
        </row>
        <row r="30">
          <cell r="A30">
            <v>10</v>
          </cell>
          <cell r="B30" t="str">
            <v>MEDICAMENTOS E INSTRUMENTALES HOSPITALARIOS</v>
          </cell>
        </row>
        <row r="31">
          <cell r="A31">
            <v>11</v>
          </cell>
          <cell r="B31" t="str">
            <v>COMBUSTIBLES Y LUBRICANTES, MINERALES</v>
          </cell>
        </row>
        <row r="32">
          <cell r="A32">
            <v>12</v>
          </cell>
          <cell r="B32" t="str">
            <v>MUEBLES</v>
          </cell>
        </row>
        <row r="33">
          <cell r="A33">
            <v>13</v>
          </cell>
          <cell r="B33" t="str">
            <v>CONSTRUCCIONES, MANTENIMIENTOS Y REPARACIONES</v>
          </cell>
        </row>
        <row r="34">
          <cell r="A34">
            <v>14</v>
          </cell>
          <cell r="B34" t="str">
            <v>EQUIPOS Y MAQUINARIAS</v>
          </cell>
        </row>
        <row r="35">
          <cell r="A35">
            <v>15</v>
          </cell>
          <cell r="B35" t="str">
            <v>INFORMATICA Y COMUNICACIONES</v>
          </cell>
        </row>
        <row r="36">
          <cell r="A36">
            <v>16</v>
          </cell>
          <cell r="B36" t="str">
            <v>OTROS</v>
          </cell>
        </row>
      </sheetData>
      <sheetData sheetId="2" refreshError="1"/>
      <sheetData sheetId="3" refreshError="1"/>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Hoja1"/>
      <sheetName val="Hoja2 (2)"/>
      <sheetName val="Tabla_1998"/>
      <sheetName val="Entidades"/>
    </sheetNames>
    <sheetDataSet>
      <sheetData sheetId="0">
        <row r="21">
          <cell r="A21">
            <v>1</v>
          </cell>
          <cell r="B21" t="str">
            <v>PASAJES Y TRANSPORTE</v>
          </cell>
        </row>
        <row r="22">
          <cell r="A22">
            <v>2</v>
          </cell>
          <cell r="B22" t="str">
            <v>MANTENIMIENTO DE EQUIPOS, REPUESTOS, CUBIERTAS Y SIMILARES</v>
          </cell>
        </row>
        <row r="23">
          <cell r="A23">
            <v>3</v>
          </cell>
          <cell r="B23" t="str">
            <v>SERVICIOS EN GENERAL Y CAPACITACION</v>
          </cell>
        </row>
        <row r="24">
          <cell r="A24">
            <v>4</v>
          </cell>
          <cell r="B24" t="str">
            <v>ALQUILERES</v>
          </cell>
        </row>
        <row r="25">
          <cell r="A25">
            <v>5</v>
          </cell>
          <cell r="B25" t="str">
            <v>CONSULTORIA</v>
          </cell>
        </row>
        <row r="26">
          <cell r="A26">
            <v>6</v>
          </cell>
          <cell r="B26" t="str">
            <v>SEGUROS</v>
          </cell>
        </row>
        <row r="27">
          <cell r="A27">
            <v>7</v>
          </cell>
          <cell r="B27" t="str">
            <v>PUBLICIDAD Y PROPAGANDA</v>
          </cell>
        </row>
        <row r="28">
          <cell r="A28">
            <v>8</v>
          </cell>
          <cell r="B28" t="str">
            <v>ALIMENTOS</v>
          </cell>
        </row>
        <row r="29">
          <cell r="A29">
            <v>9</v>
          </cell>
          <cell r="B29" t="str">
            <v>UTILES DE OFICINA Y COMEDOR, PAPELERIA</v>
          </cell>
        </row>
        <row r="30">
          <cell r="A30">
            <v>10</v>
          </cell>
          <cell r="B30" t="str">
            <v>MEDICAMENTOS E INSTRUMENTALES HOSPITALARIOS</v>
          </cell>
        </row>
        <row r="31">
          <cell r="A31">
            <v>11</v>
          </cell>
          <cell r="B31" t="str">
            <v>COMBUSTIBLES Y LUBRICANTES, MINERALES</v>
          </cell>
        </row>
        <row r="32">
          <cell r="A32">
            <v>12</v>
          </cell>
          <cell r="B32" t="str">
            <v>MUEBLES</v>
          </cell>
        </row>
        <row r="33">
          <cell r="A33">
            <v>13</v>
          </cell>
          <cell r="B33" t="str">
            <v>CONSTRUCCIONES, MANTENIMIENTOS Y REPARACIONES</v>
          </cell>
        </row>
        <row r="34">
          <cell r="A34">
            <v>14</v>
          </cell>
          <cell r="B34" t="str">
            <v>EQUIPOS Y MAQUINARIAS</v>
          </cell>
        </row>
        <row r="35">
          <cell r="A35">
            <v>15</v>
          </cell>
          <cell r="B35" t="str">
            <v>INFORMATICA Y COMUNICACIONES</v>
          </cell>
        </row>
        <row r="36">
          <cell r="A36">
            <v>16</v>
          </cell>
          <cell r="B36" t="str">
            <v>OTROS</v>
          </cell>
        </row>
      </sheetData>
      <sheetData sheetId="1" refreshError="1"/>
      <sheetData sheetId="2" refreshError="1"/>
      <sheetData sheetId="3" refreshError="1"/>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dor"/>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4_1 (3)"/>
      <sheetName val="Cronograma"/>
      <sheetName val="Anexo B-04-05 DOP"/>
      <sheetName val="G04_1 (2)"/>
      <sheetName val="DEUDAS"/>
      <sheetName val="modi"/>
      <sheetName val="G04_1"/>
      <sheetName val="Clasificador"/>
      <sheetName val="PFI"/>
      <sheetName val="PCA"/>
      <sheetName val="PFIngresos"/>
      <sheetName val="Hoja1"/>
      <sheetName val="Tabla_1998"/>
      <sheetName val="Hoja2 (2)"/>
    </sheetNames>
    <sheetDataSet>
      <sheetData sheetId="0"/>
      <sheetData sheetId="1"/>
      <sheetData sheetId="2"/>
      <sheetData sheetId="3"/>
      <sheetData sheetId="4"/>
      <sheetData sheetId="5"/>
      <sheetData sheetId="6"/>
      <sheetData sheetId="7">
        <row r="1">
          <cell r="A1">
            <v>111</v>
          </cell>
          <cell r="B1" t="str">
            <v>SUELDOS</v>
          </cell>
        </row>
        <row r="2">
          <cell r="A2">
            <v>112</v>
          </cell>
          <cell r="B2" t="str">
            <v>DIETAS</v>
          </cell>
        </row>
        <row r="3">
          <cell r="A3">
            <v>113</v>
          </cell>
          <cell r="B3" t="str">
            <v>GASTOS DE REPRESENTACION</v>
          </cell>
        </row>
        <row r="4">
          <cell r="A4">
            <v>114</v>
          </cell>
          <cell r="B4" t="str">
            <v>AGUINALDO</v>
          </cell>
        </row>
        <row r="5">
          <cell r="A5">
            <v>122</v>
          </cell>
          <cell r="B5" t="str">
            <v>GASTOS DE RESIDENCIA</v>
          </cell>
        </row>
        <row r="6">
          <cell r="A6">
            <v>123</v>
          </cell>
          <cell r="B6" t="str">
            <v>REMUNERACION EXTRAORD.</v>
          </cell>
        </row>
        <row r="7">
          <cell r="A7">
            <v>124</v>
          </cell>
          <cell r="B7" t="str">
            <v>CONTRATACION DE PERSONAL DE SALUD</v>
          </cell>
        </row>
        <row r="8">
          <cell r="A8">
            <v>125</v>
          </cell>
          <cell r="B8" t="str">
            <v>REMUNERACION ADICIONAL</v>
          </cell>
        </row>
        <row r="9">
          <cell r="A9">
            <v>126</v>
          </cell>
          <cell r="B9" t="str">
            <v>CONTRATACION OCAS. DE PERS. DOCENTE</v>
          </cell>
        </row>
        <row r="10">
          <cell r="A10">
            <v>131</v>
          </cell>
          <cell r="B10" t="str">
            <v>SUBSIDIO FAMILIAR</v>
          </cell>
        </row>
        <row r="11">
          <cell r="A11">
            <v>132</v>
          </cell>
          <cell r="B11" t="str">
            <v>ESCALAFON DOCENTE</v>
          </cell>
        </row>
        <row r="12">
          <cell r="A12">
            <v>133</v>
          </cell>
          <cell r="B12" t="str">
            <v>BONIFICACIONES Y GRATIF.</v>
          </cell>
        </row>
        <row r="13">
          <cell r="A13">
            <v>134</v>
          </cell>
          <cell r="B13" t="str">
            <v>APORTE JUBIL. EMPLEADOR</v>
          </cell>
        </row>
        <row r="14">
          <cell r="A14">
            <v>135</v>
          </cell>
          <cell r="B14" t="str">
            <v>BONIFIC. POR VENTAS</v>
          </cell>
        </row>
        <row r="15">
          <cell r="A15">
            <v>136</v>
          </cell>
          <cell r="B15" t="str">
            <v>BONIFIC. POR GRADO ACADEMICO</v>
          </cell>
        </row>
        <row r="16">
          <cell r="A16">
            <v>137</v>
          </cell>
          <cell r="B16" t="str">
            <v>GRATIFIC. P/ SERV. ESPECIALES</v>
          </cell>
        </row>
        <row r="17">
          <cell r="A17">
            <v>141</v>
          </cell>
          <cell r="B17" t="str">
            <v>CONTRATACIÓN DE PERSONAL TÉCNICO</v>
          </cell>
        </row>
        <row r="18">
          <cell r="A18">
            <v>144</v>
          </cell>
          <cell r="B18" t="str">
            <v>JORNALES</v>
          </cell>
        </row>
        <row r="19">
          <cell r="A19">
            <v>145</v>
          </cell>
          <cell r="B19" t="str">
            <v>HONORARIOS PROFESIONALES</v>
          </cell>
        </row>
        <row r="20">
          <cell r="A20">
            <v>161</v>
          </cell>
          <cell r="B20" t="str">
            <v>SUELDOS</v>
          </cell>
        </row>
        <row r="21">
          <cell r="A21">
            <v>162</v>
          </cell>
          <cell r="B21" t="str">
            <v>GASTOS DE REPRESENTACION</v>
          </cell>
        </row>
        <row r="22">
          <cell r="A22">
            <v>163</v>
          </cell>
          <cell r="B22" t="str">
            <v>AGUINALDO</v>
          </cell>
        </row>
        <row r="23">
          <cell r="A23">
            <v>179</v>
          </cell>
          <cell r="B23" t="str">
            <v>MEJORAS SALARIALES VARIAS</v>
          </cell>
        </row>
        <row r="24">
          <cell r="A24">
            <v>181</v>
          </cell>
          <cell r="B24" t="str">
            <v>FONDO PARA CONTRATACIONES</v>
          </cell>
        </row>
        <row r="25">
          <cell r="A25">
            <v>182</v>
          </cell>
          <cell r="B25" t="str">
            <v>FONDO COMP. SALARIAL Y REINSERC. LAB.</v>
          </cell>
        </row>
        <row r="26">
          <cell r="A26">
            <v>183</v>
          </cell>
          <cell r="B26" t="str">
            <v>FONDO DE RECATEG. SALARIAL P/ MERITOS</v>
          </cell>
        </row>
        <row r="27">
          <cell r="A27">
            <v>185</v>
          </cell>
          <cell r="B27" t="str">
            <v>FONDO PARA CRECIMIENTO VEGETATIVO</v>
          </cell>
        </row>
        <row r="28">
          <cell r="A28">
            <v>191</v>
          </cell>
          <cell r="B28" t="str">
            <v>SUBSIDIO PARA LA SALUD</v>
          </cell>
        </row>
        <row r="29">
          <cell r="A29">
            <v>192</v>
          </cell>
          <cell r="B29" t="str">
            <v>SEGURO DE VIDA</v>
          </cell>
        </row>
        <row r="30">
          <cell r="A30">
            <v>199</v>
          </cell>
          <cell r="B30" t="str">
            <v>OTROS GASTOS DE PERSONAL</v>
          </cell>
        </row>
        <row r="31">
          <cell r="A31">
            <v>210</v>
          </cell>
          <cell r="B31" t="str">
            <v>SERVICIOS BASICOS</v>
          </cell>
        </row>
        <row r="32">
          <cell r="A32">
            <v>211</v>
          </cell>
          <cell r="B32" t="str">
            <v>ENERGIA ELECTRICA</v>
          </cell>
        </row>
        <row r="33">
          <cell r="A33">
            <v>212</v>
          </cell>
          <cell r="B33" t="str">
            <v>AGUA</v>
          </cell>
        </row>
        <row r="34">
          <cell r="A34">
            <v>214</v>
          </cell>
          <cell r="B34" t="str">
            <v>TELEFONOS, TELEX Y TELEFAX Y OTROS SERV. COMUNIC.</v>
          </cell>
        </row>
        <row r="35">
          <cell r="A35">
            <v>215</v>
          </cell>
          <cell r="B35" t="str">
            <v>CORREOS Y OTROS SERV. POSTALES</v>
          </cell>
        </row>
        <row r="36">
          <cell r="A36">
            <v>219</v>
          </cell>
          <cell r="B36" t="str">
            <v>SERV. BASICOS VARIOS</v>
          </cell>
        </row>
        <row r="37">
          <cell r="A37">
            <v>220</v>
          </cell>
          <cell r="B37" t="str">
            <v>TRANSPORTE Y ALMACENAJE</v>
          </cell>
        </row>
        <row r="38">
          <cell r="A38">
            <v>221</v>
          </cell>
          <cell r="B38" t="str">
            <v>TRANSPORTE</v>
          </cell>
        </row>
        <row r="39">
          <cell r="A39">
            <v>222</v>
          </cell>
          <cell r="B39" t="str">
            <v>ALMACENAJE</v>
          </cell>
        </row>
        <row r="40">
          <cell r="A40">
            <v>223</v>
          </cell>
          <cell r="B40" t="str">
            <v>TRANSPORTE DE PERSONAS</v>
          </cell>
        </row>
        <row r="41">
          <cell r="A41">
            <v>229</v>
          </cell>
          <cell r="B41" t="str">
            <v>TRANSPORTE Y ALMACENAJE, VARIOS</v>
          </cell>
        </row>
        <row r="42">
          <cell r="A42">
            <v>230</v>
          </cell>
          <cell r="B42" t="str">
            <v>PASAJES Y VIATICOS</v>
          </cell>
        </row>
        <row r="43">
          <cell r="A43">
            <v>231</v>
          </cell>
          <cell r="B43" t="str">
            <v>PASAJES</v>
          </cell>
        </row>
        <row r="44">
          <cell r="A44">
            <v>232</v>
          </cell>
          <cell r="B44" t="str">
            <v>VIATICOS Y MOVILIDAD</v>
          </cell>
        </row>
        <row r="45">
          <cell r="A45">
            <v>233</v>
          </cell>
          <cell r="B45" t="str">
            <v>GASTOS DE TRASLADO</v>
          </cell>
        </row>
        <row r="46">
          <cell r="A46">
            <v>239</v>
          </cell>
          <cell r="B46" t="str">
            <v>PASAJES Y VIATICOS, VARIOS</v>
          </cell>
        </row>
        <row r="47">
          <cell r="A47">
            <v>240</v>
          </cell>
          <cell r="B47" t="str">
            <v>GASTOS P/SERV.,ASEO, MANT. Y REPARAC.</v>
          </cell>
        </row>
        <row r="48">
          <cell r="A48">
            <v>241</v>
          </cell>
          <cell r="B48" t="str">
            <v>MANT. Y REP. MEN. DE  VIAS DE COMUNIC.</v>
          </cell>
        </row>
        <row r="49">
          <cell r="A49">
            <v>242</v>
          </cell>
          <cell r="B49" t="str">
            <v>MANT. Y REP. MEN. DE EDIF. Y LOC.</v>
          </cell>
        </row>
        <row r="50">
          <cell r="A50">
            <v>243</v>
          </cell>
          <cell r="B50" t="str">
            <v>MANT. Y REP. MEN. DE MAQ. EQ. Y MUEB. DE OFIC.</v>
          </cell>
        </row>
        <row r="51">
          <cell r="A51">
            <v>244</v>
          </cell>
          <cell r="B51" t="str">
            <v>MANT. Y REP. MEN. DE VEHICULOS</v>
          </cell>
        </row>
        <row r="52">
          <cell r="A52">
            <v>245</v>
          </cell>
          <cell r="B52" t="str">
            <v>SERV. DE LIMPIEZA, ASEO Y FUMIG.</v>
          </cell>
        </row>
        <row r="53">
          <cell r="A53">
            <v>246</v>
          </cell>
          <cell r="B53" t="str">
            <v>MANT. Y REP. MEN. DE INSTALACIONES</v>
          </cell>
        </row>
        <row r="54">
          <cell r="A54">
            <v>247</v>
          </cell>
          <cell r="B54" t="str">
            <v>MANT. Y REP. MEN. DE OBRAS</v>
          </cell>
        </row>
        <row r="55">
          <cell r="A55">
            <v>248</v>
          </cell>
          <cell r="B55" t="str">
            <v>OTROS MANT. Y REPARAC. MENORES</v>
          </cell>
        </row>
        <row r="56">
          <cell r="A56">
            <v>249</v>
          </cell>
          <cell r="B56" t="str">
            <v>SERV.,ASEO, MANT. Y REPARAC. MEN., VARIOS</v>
          </cell>
        </row>
        <row r="57">
          <cell r="A57">
            <v>250</v>
          </cell>
          <cell r="B57" t="str">
            <v>ALQUILERES Y DERECHOS</v>
          </cell>
        </row>
        <row r="58">
          <cell r="A58">
            <v>251</v>
          </cell>
          <cell r="B58" t="str">
            <v>ALQ. DE EDIF. Y LOCALES</v>
          </cell>
        </row>
        <row r="59">
          <cell r="A59">
            <v>252</v>
          </cell>
          <cell r="B59" t="str">
            <v>ALQ. DE MAQ. Y EQUIPOS</v>
          </cell>
        </row>
        <row r="60">
          <cell r="A60">
            <v>253</v>
          </cell>
          <cell r="B60" t="str">
            <v>DERECHOS DE BIENES INTANGIBLES</v>
          </cell>
        </row>
        <row r="61">
          <cell r="A61">
            <v>254</v>
          </cell>
          <cell r="B61" t="str">
            <v>ALQ. EQ. DE COMPUTACION</v>
          </cell>
        </row>
        <row r="62">
          <cell r="A62">
            <v>255</v>
          </cell>
          <cell r="B62" t="str">
            <v>ALQ. DE FOTOCOPIADORAS</v>
          </cell>
        </row>
        <row r="63">
          <cell r="A63">
            <v>256</v>
          </cell>
          <cell r="B63" t="str">
            <v>ARREND. DE TIERRAS Y TERRENOS</v>
          </cell>
        </row>
        <row r="64">
          <cell r="A64">
            <v>257</v>
          </cell>
          <cell r="B64" t="str">
            <v>ALQUILER DE VIVIENDAS</v>
          </cell>
        </row>
        <row r="65">
          <cell r="A65">
            <v>258</v>
          </cell>
          <cell r="B65" t="str">
            <v>ALQ. Y DERECHOS SIST. LEASING</v>
          </cell>
        </row>
        <row r="66">
          <cell r="A66">
            <v>259</v>
          </cell>
          <cell r="B66" t="str">
            <v>ALQUILERES Y DERECHOS, VARIOS</v>
          </cell>
        </row>
        <row r="67">
          <cell r="A67">
            <v>260</v>
          </cell>
          <cell r="B67" t="str">
            <v>SERVICIOS TECNICOS Y PROFESIONALES</v>
          </cell>
        </row>
        <row r="68">
          <cell r="A68">
            <v>261</v>
          </cell>
          <cell r="B68" t="str">
            <v>DE INFORMATICA Y SIST. COMPUTARIZ.</v>
          </cell>
        </row>
        <row r="69">
          <cell r="A69">
            <v>262</v>
          </cell>
          <cell r="B69" t="str">
            <v>IMPRENTA, PUBLICACIONES Y REPROD.</v>
          </cell>
        </row>
        <row r="70">
          <cell r="A70">
            <v>263</v>
          </cell>
          <cell r="B70" t="str">
            <v>SERVICIOS BANCARIOS</v>
          </cell>
        </row>
        <row r="71">
          <cell r="A71">
            <v>264</v>
          </cell>
          <cell r="B71" t="str">
            <v>PRIMAS Y GASTOS DE SEGURO</v>
          </cell>
        </row>
        <row r="72">
          <cell r="A72">
            <v>265</v>
          </cell>
          <cell r="B72" t="str">
            <v>PUBLICIDAD Y PROPAGANDA</v>
          </cell>
        </row>
        <row r="73">
          <cell r="A73">
            <v>266</v>
          </cell>
          <cell r="B73" t="str">
            <v>CONSULTORIAS, ASES. E INVESTIG.</v>
          </cell>
        </row>
        <row r="74">
          <cell r="A74">
            <v>268</v>
          </cell>
          <cell r="B74" t="str">
            <v>SERV. DE COMUNICACIONES</v>
          </cell>
        </row>
        <row r="75">
          <cell r="A75">
            <v>269</v>
          </cell>
          <cell r="B75" t="str">
            <v>SERVICIOS TECNICOS Y PROF., VARIOS</v>
          </cell>
        </row>
        <row r="76">
          <cell r="A76">
            <v>270</v>
          </cell>
          <cell r="B76" t="str">
            <v>SERVICIO SOCIAL</v>
          </cell>
        </row>
        <row r="77">
          <cell r="A77">
            <v>279</v>
          </cell>
          <cell r="B77" t="str">
            <v>SERVICIO SOCIAL</v>
          </cell>
        </row>
        <row r="78">
          <cell r="A78">
            <v>280</v>
          </cell>
          <cell r="B78" t="str">
            <v xml:space="preserve">OTROS SERVICIOS </v>
          </cell>
        </row>
        <row r="79">
          <cell r="A79">
            <v>281</v>
          </cell>
          <cell r="B79" t="str">
            <v>SERVICIOS DE CEREMONIAL</v>
          </cell>
        </row>
        <row r="80">
          <cell r="A80">
            <v>282</v>
          </cell>
          <cell r="B80" t="str">
            <v>SERVICIOS DE VIGILANCIA</v>
          </cell>
        </row>
        <row r="81">
          <cell r="A81">
            <v>283</v>
          </cell>
          <cell r="B81" t="str">
            <v>GASTOS DE PECULIO</v>
          </cell>
        </row>
        <row r="82">
          <cell r="A82">
            <v>289</v>
          </cell>
          <cell r="B82" t="str">
            <v>OTROS SERVICIOS, VARIOS</v>
          </cell>
        </row>
        <row r="83">
          <cell r="A83">
            <v>290</v>
          </cell>
          <cell r="B83" t="str">
            <v>SERV. CAPACITACION Y ADIEST.</v>
          </cell>
        </row>
        <row r="84">
          <cell r="A84">
            <v>291</v>
          </cell>
          <cell r="B84" t="str">
            <v>CAPACITACION DEL PERSONAL DEL ESTADO</v>
          </cell>
        </row>
        <row r="85">
          <cell r="A85">
            <v>310</v>
          </cell>
          <cell r="B85" t="str">
            <v>PRODUCTOS ALIMENTICIOS</v>
          </cell>
        </row>
        <row r="86">
          <cell r="A86">
            <v>311</v>
          </cell>
          <cell r="B86" t="str">
            <v>ALIMENTOS PARA PERSONAS</v>
          </cell>
        </row>
        <row r="87">
          <cell r="A87">
            <v>312</v>
          </cell>
          <cell r="B87" t="str">
            <v>ALIMENTOS PARA ANIMALES</v>
          </cell>
        </row>
        <row r="88">
          <cell r="A88">
            <v>320</v>
          </cell>
          <cell r="B88" t="str">
            <v>TEXTILES Y VESTUARIOS</v>
          </cell>
        </row>
        <row r="89">
          <cell r="A89">
            <v>321</v>
          </cell>
          <cell r="B89" t="str">
            <v>HILADOS Y TELAS</v>
          </cell>
        </row>
        <row r="90">
          <cell r="A90">
            <v>322</v>
          </cell>
          <cell r="B90" t="str">
            <v>PRENDAS DE VESTIR</v>
          </cell>
        </row>
        <row r="91">
          <cell r="A91">
            <v>323</v>
          </cell>
          <cell r="B91" t="str">
            <v>CONFECCIONES TEXTILES</v>
          </cell>
        </row>
        <row r="92">
          <cell r="A92">
            <v>324</v>
          </cell>
          <cell r="B92" t="str">
            <v>CALZADOS</v>
          </cell>
        </row>
        <row r="93">
          <cell r="A93">
            <v>325</v>
          </cell>
          <cell r="B93" t="str">
            <v>CUEROS, CAUCHOS Y GOMAS</v>
          </cell>
        </row>
        <row r="94">
          <cell r="A94">
            <v>329</v>
          </cell>
          <cell r="B94" t="str">
            <v>TEXTILES Y CONFECCIONES, VARIOS</v>
          </cell>
        </row>
        <row r="95">
          <cell r="A95">
            <v>330</v>
          </cell>
          <cell r="B95" t="str">
            <v>PRODUC.PAPEL, CARTON E IMPRESOS</v>
          </cell>
        </row>
        <row r="96">
          <cell r="A96">
            <v>331</v>
          </cell>
          <cell r="B96" t="str">
            <v>PAPEL DE ESCRITORIO Y CARTON</v>
          </cell>
        </row>
        <row r="97">
          <cell r="A97">
            <v>332</v>
          </cell>
          <cell r="B97" t="str">
            <v>PAPEL PARA COMPUTACION</v>
          </cell>
        </row>
        <row r="98">
          <cell r="A98">
            <v>333</v>
          </cell>
          <cell r="B98" t="str">
            <v>PRODUCTOS DE ARTES GRAFICAS</v>
          </cell>
        </row>
        <row r="99">
          <cell r="A99">
            <v>334</v>
          </cell>
          <cell r="B99" t="str">
            <v>PRODUCTOS DE PAPEL</v>
          </cell>
        </row>
        <row r="100">
          <cell r="A100">
            <v>335</v>
          </cell>
          <cell r="B100" t="str">
            <v>LIBROS, REVISTAS, PERIODICOS</v>
          </cell>
        </row>
        <row r="101">
          <cell r="A101">
            <v>336</v>
          </cell>
          <cell r="B101" t="str">
            <v>TEXTOS DE ENSEÑANZA</v>
          </cell>
        </row>
        <row r="102">
          <cell r="A102">
            <v>339</v>
          </cell>
          <cell r="B102" t="str">
            <v>PRODUC.PAPEL, CARTON E IMPRESOS, VARIOS</v>
          </cell>
        </row>
        <row r="103">
          <cell r="A103">
            <v>340</v>
          </cell>
          <cell r="B103" t="str">
            <v>BIENES DE CONSUMO OFIC.E INSUMOS</v>
          </cell>
        </row>
        <row r="104">
          <cell r="A104">
            <v>341</v>
          </cell>
          <cell r="B104" t="str">
            <v>ELEMENTOS DE LIMPIEZA</v>
          </cell>
        </row>
        <row r="105">
          <cell r="A105">
            <v>342</v>
          </cell>
          <cell r="B105" t="str">
            <v>UTILES DE ESCRITORIO, OFIC. Y ENS.</v>
          </cell>
        </row>
        <row r="106">
          <cell r="A106">
            <v>343</v>
          </cell>
          <cell r="B106" t="str">
            <v>UTILES Y MATERIALES ELECTRICOS</v>
          </cell>
        </row>
        <row r="107">
          <cell r="A107">
            <v>344</v>
          </cell>
          <cell r="B107" t="str">
            <v>UTENSILIOS DE COCINA Y COMEDOR</v>
          </cell>
        </row>
        <row r="108">
          <cell r="A108">
            <v>345</v>
          </cell>
          <cell r="B108" t="str">
            <v>PROD. DE VIDRIO, LOZA Y PORCELANA</v>
          </cell>
        </row>
        <row r="109">
          <cell r="A109">
            <v>346</v>
          </cell>
          <cell r="B109" t="str">
            <v>REPUESTOS Y ACCESORIOS MENORES</v>
          </cell>
        </row>
        <row r="110">
          <cell r="A110">
            <v>349</v>
          </cell>
          <cell r="B110" t="str">
            <v>BIENES DE CONSUMO, VARIOS</v>
          </cell>
        </row>
        <row r="111">
          <cell r="A111">
            <v>350</v>
          </cell>
          <cell r="B111" t="str">
            <v>PROD. E INST. QUIMICOS Y MEDICINALES</v>
          </cell>
        </row>
        <row r="112">
          <cell r="A112">
            <v>351</v>
          </cell>
          <cell r="B112" t="str">
            <v>COMPUESTOS QUIMICOS</v>
          </cell>
        </row>
        <row r="113">
          <cell r="A113">
            <v>352</v>
          </cell>
          <cell r="B113" t="str">
            <v>PROD. FARMACEUT. Y MEDIC.</v>
          </cell>
        </row>
        <row r="114">
          <cell r="A114">
            <v>353</v>
          </cell>
          <cell r="B114" t="str">
            <v>ABONOS Y FERTILIZANTES</v>
          </cell>
        </row>
        <row r="115">
          <cell r="A115">
            <v>354</v>
          </cell>
          <cell r="B115" t="str">
            <v>INSECTICIDAS, FUMIGANTES Y OTROS</v>
          </cell>
        </row>
        <row r="116">
          <cell r="A116">
            <v>355</v>
          </cell>
          <cell r="B116" t="str">
            <v>TINTAS, PINTURAS Y COLORANTES</v>
          </cell>
        </row>
        <row r="117">
          <cell r="A117">
            <v>356</v>
          </cell>
          <cell r="B117" t="str">
            <v>ESPECÍFICOS VETERINARIOS</v>
          </cell>
        </row>
        <row r="118">
          <cell r="A118">
            <v>357</v>
          </cell>
          <cell r="B118" t="str">
            <v>PRODUCTOS DE MATERIAL PLASTICO</v>
          </cell>
        </row>
        <row r="119">
          <cell r="A119">
            <v>358</v>
          </cell>
          <cell r="B119" t="str">
            <v>UTILES Y MAT. MEDICO-QUIRURJICOS Y DE LAB.</v>
          </cell>
        </row>
        <row r="120">
          <cell r="A120">
            <v>359</v>
          </cell>
          <cell r="B120" t="str">
            <v>PROD. E INST. QUIMICOS Y MEDICINALES, VARIOS</v>
          </cell>
        </row>
        <row r="121">
          <cell r="A121">
            <v>360</v>
          </cell>
          <cell r="B121" t="str">
            <v>COMBUSTIBLES Y LUBRICANTES</v>
          </cell>
        </row>
        <row r="122">
          <cell r="A122">
            <v>361</v>
          </cell>
          <cell r="B122" t="str">
            <v>COMBUSTIBLES</v>
          </cell>
        </row>
        <row r="123">
          <cell r="A123">
            <v>362</v>
          </cell>
          <cell r="B123" t="str">
            <v>LUBRICANTES</v>
          </cell>
        </row>
        <row r="124">
          <cell r="A124">
            <v>369</v>
          </cell>
          <cell r="B124" t="str">
            <v>COMBUSTIBLES Y LUBRICANTES, VARIOS</v>
          </cell>
        </row>
        <row r="125">
          <cell r="A125">
            <v>390</v>
          </cell>
          <cell r="B125" t="str">
            <v>OTROS BIENES DE CONSUMO</v>
          </cell>
        </row>
        <row r="126">
          <cell r="A126">
            <v>391</v>
          </cell>
          <cell r="B126" t="str">
            <v>ARTICULOS DE CAUCHO</v>
          </cell>
        </row>
        <row r="127">
          <cell r="A127">
            <v>392</v>
          </cell>
          <cell r="B127" t="str">
            <v>CUBIERTAS Y CAMARAS DE AIRE</v>
          </cell>
        </row>
        <row r="128">
          <cell r="A128">
            <v>393</v>
          </cell>
          <cell r="B128" t="str">
            <v>ESTRUCTURAS METALICAS ACABADAS</v>
          </cell>
        </row>
        <row r="129">
          <cell r="A129">
            <v>394</v>
          </cell>
          <cell r="B129" t="str">
            <v>HERRAMIENTAS MENORES</v>
          </cell>
        </row>
        <row r="130">
          <cell r="A130">
            <v>395</v>
          </cell>
          <cell r="B130" t="str">
            <v>MATERIAL DE SEGURIDAD Y ADIEST.</v>
          </cell>
        </row>
        <row r="131">
          <cell r="A131">
            <v>396</v>
          </cell>
          <cell r="B131" t="str">
            <v>ARTICULOS DE PLASTICO</v>
          </cell>
        </row>
        <row r="132">
          <cell r="A132">
            <v>397</v>
          </cell>
          <cell r="B132" t="str">
            <v>PROD. E INSUMOS METALICOS</v>
          </cell>
        </row>
        <row r="133">
          <cell r="A133">
            <v>398</v>
          </cell>
          <cell r="B133" t="str">
            <v>PROD. E INSUMOS NO METALICOS</v>
          </cell>
        </row>
        <row r="134">
          <cell r="A134">
            <v>399</v>
          </cell>
          <cell r="B134" t="str">
            <v>BIENES DE CONSUMO, VARIOS</v>
          </cell>
        </row>
        <row r="135">
          <cell r="A135">
            <v>410</v>
          </cell>
          <cell r="B135" t="str">
            <v>INSUMOS DEL SECTOR AGROP. Y FORESTAL</v>
          </cell>
        </row>
        <row r="136">
          <cell r="A136">
            <v>411</v>
          </cell>
          <cell r="B136" t="str">
            <v>PROD. PECUARIOS</v>
          </cell>
        </row>
        <row r="137">
          <cell r="A137">
            <v>412</v>
          </cell>
          <cell r="B137" t="str">
            <v>PROD. AGROFORESTALES</v>
          </cell>
        </row>
        <row r="138">
          <cell r="A138">
            <v>413</v>
          </cell>
          <cell r="B138" t="str">
            <v>MADERA, CORCHO Y SUS MANUFACTURAS</v>
          </cell>
        </row>
        <row r="139">
          <cell r="A139">
            <v>414</v>
          </cell>
          <cell r="B139" t="str">
            <v>PROD. E INSUMOS AGROPECUARIOS</v>
          </cell>
        </row>
        <row r="140">
          <cell r="A140">
            <v>419</v>
          </cell>
          <cell r="B140" t="str">
            <v>INSUMOS DEL SECTOR AGROP. Y FORESTAL, VARIOS</v>
          </cell>
        </row>
        <row r="141">
          <cell r="A141">
            <v>420</v>
          </cell>
          <cell r="B141" t="str">
            <v xml:space="preserve">MINERALES </v>
          </cell>
        </row>
        <row r="142">
          <cell r="A142">
            <v>421</v>
          </cell>
          <cell r="B142" t="str">
            <v>PETROLEO CRUDO Y GAS NATURAL</v>
          </cell>
        </row>
        <row r="143">
          <cell r="A143">
            <v>422</v>
          </cell>
          <cell r="B143" t="str">
            <v>PIEDRA, ARCILLA, CERAMICA, ARENA Y DERIV.</v>
          </cell>
        </row>
        <row r="144">
          <cell r="A144">
            <v>423</v>
          </cell>
          <cell r="B144" t="str">
            <v>MINERALES METALIFEROS</v>
          </cell>
        </row>
        <row r="145">
          <cell r="A145">
            <v>424</v>
          </cell>
          <cell r="B145" t="str">
            <v>CARBON MINERAL</v>
          </cell>
        </row>
        <row r="146">
          <cell r="A146">
            <v>425</v>
          </cell>
          <cell r="B146" t="str">
            <v>CEMENTO, CAL,ASBESTO, YESO, Y SUS DERIV.</v>
          </cell>
        </row>
        <row r="147">
          <cell r="A147">
            <v>426</v>
          </cell>
          <cell r="B147" t="str">
            <v>PRODUCTOS FERROSOS</v>
          </cell>
        </row>
        <row r="148">
          <cell r="A148">
            <v>427</v>
          </cell>
          <cell r="B148" t="str">
            <v>PRODUCTOS NO FERROSOS</v>
          </cell>
        </row>
        <row r="149">
          <cell r="A149">
            <v>429</v>
          </cell>
          <cell r="B149" t="str">
            <v>MINERALES, VARIOS</v>
          </cell>
        </row>
        <row r="150">
          <cell r="A150">
            <v>430</v>
          </cell>
          <cell r="B150" t="str">
            <v xml:space="preserve">INSUMOS INDUSTRIALES </v>
          </cell>
        </row>
        <row r="151">
          <cell r="A151">
            <v>439</v>
          </cell>
          <cell r="B151" t="str">
            <v xml:space="preserve">INSUMOS INDUSTRIALES </v>
          </cell>
        </row>
        <row r="152">
          <cell r="A152">
            <v>440</v>
          </cell>
          <cell r="B152" t="str">
            <v>ENERGIA Y COMBUSTIBLES</v>
          </cell>
        </row>
        <row r="153">
          <cell r="A153">
            <v>441</v>
          </cell>
          <cell r="B153" t="str">
            <v>ENERGIA</v>
          </cell>
        </row>
        <row r="154">
          <cell r="A154">
            <v>442</v>
          </cell>
          <cell r="B154" t="str">
            <v>COMBUSTIBLES</v>
          </cell>
        </row>
        <row r="155">
          <cell r="A155">
            <v>443</v>
          </cell>
          <cell r="B155" t="str">
            <v>LUBRICANTES</v>
          </cell>
        </row>
        <row r="156">
          <cell r="A156">
            <v>449</v>
          </cell>
          <cell r="B156" t="str">
            <v>ENERGIA Y COMBUSTIBLES, VARIOS</v>
          </cell>
        </row>
        <row r="157">
          <cell r="A157">
            <v>490</v>
          </cell>
          <cell r="B157" t="str">
            <v>OTRAS MAT. PRIMAS Y PROD. SEMIELAB.</v>
          </cell>
        </row>
        <row r="158">
          <cell r="A158">
            <v>491</v>
          </cell>
          <cell r="B158" t="str">
            <v>ESPECIES TIMBRADAS Y VALORES</v>
          </cell>
        </row>
        <row r="159">
          <cell r="A159">
            <v>492</v>
          </cell>
          <cell r="B159" t="str">
            <v>INSUMOS QUIMICOS Y DE LAB. INDUST.</v>
          </cell>
        </row>
        <row r="160">
          <cell r="A160">
            <v>499</v>
          </cell>
          <cell r="B160" t="str">
            <v>MATERIAS PRIMAS Y PROD. SEMIELAB., VARIOS</v>
          </cell>
        </row>
        <row r="161">
          <cell r="A161">
            <v>510</v>
          </cell>
          <cell r="B161" t="str">
            <v>ADQUISICION DE INMUEBLES</v>
          </cell>
        </row>
        <row r="162">
          <cell r="A162">
            <v>511</v>
          </cell>
          <cell r="B162" t="str">
            <v>TIERRAS Y TERRENOS</v>
          </cell>
        </row>
        <row r="163">
          <cell r="A163">
            <v>512</v>
          </cell>
          <cell r="B163" t="str">
            <v>ADQ. DE EDIF. E INSTALAC.</v>
          </cell>
        </row>
        <row r="164">
          <cell r="A164">
            <v>520</v>
          </cell>
          <cell r="B164" t="str">
            <v>CONSTRUCCIONES</v>
          </cell>
        </row>
        <row r="165">
          <cell r="A165">
            <v>521</v>
          </cell>
          <cell r="B165" t="str">
            <v>CONST. DE OBRAS DE USO PÚBLICO</v>
          </cell>
        </row>
        <row r="166">
          <cell r="A166">
            <v>522</v>
          </cell>
          <cell r="B166" t="str">
            <v>CONST. DE OBRAS DE USO INSTITUC.</v>
          </cell>
        </row>
        <row r="167">
          <cell r="A167">
            <v>523</v>
          </cell>
          <cell r="B167" t="str">
            <v>CONST. DE OBRAS DE USO MILITAR</v>
          </cell>
        </row>
        <row r="168">
          <cell r="A168">
            <v>524</v>
          </cell>
          <cell r="B168" t="str">
            <v>CONST. DE OBRAS DE USO PRIVADO</v>
          </cell>
        </row>
        <row r="169">
          <cell r="A169">
            <v>525</v>
          </cell>
          <cell r="B169" t="str">
            <v>CONST. DE OBRAS DE INFRAESTRUCTURA</v>
          </cell>
        </row>
        <row r="170">
          <cell r="A170">
            <v>526</v>
          </cell>
          <cell r="B170" t="str">
            <v>OBRAS E INSTALAC. VARIAS DE INFRAEST.</v>
          </cell>
        </row>
        <row r="171">
          <cell r="A171">
            <v>530</v>
          </cell>
          <cell r="B171" t="str">
            <v>ADQ. DE MAQ. EQ. Y HERRAM. MAY.</v>
          </cell>
        </row>
        <row r="172">
          <cell r="A172">
            <v>531</v>
          </cell>
          <cell r="B172" t="str">
            <v>MAQ. Y EQ. DE CONSTRUCCION</v>
          </cell>
        </row>
        <row r="173">
          <cell r="A173">
            <v>532</v>
          </cell>
          <cell r="B173" t="str">
            <v>MAQ. Y EQ. AGROPEC. E INDUSTRIALES</v>
          </cell>
        </row>
        <row r="174">
          <cell r="A174">
            <v>533</v>
          </cell>
          <cell r="B174" t="str">
            <v>MAQ. Y EQ. INDUSTRIALES</v>
          </cell>
        </row>
        <row r="175">
          <cell r="A175">
            <v>534</v>
          </cell>
          <cell r="B175" t="str">
            <v>EQ. EDUC. Y RECREAC.</v>
          </cell>
        </row>
        <row r="176">
          <cell r="A176">
            <v>535</v>
          </cell>
          <cell r="B176" t="str">
            <v>EQ. DE SALUD Y LABORATORIO</v>
          </cell>
        </row>
        <row r="177">
          <cell r="A177">
            <v>536</v>
          </cell>
          <cell r="B177" t="str">
            <v>EQ. COMUNICACIÓN Y SEÑALAM.</v>
          </cell>
        </row>
        <row r="178">
          <cell r="A178">
            <v>537</v>
          </cell>
          <cell r="B178" t="str">
            <v>EQUIPOS DE TRANSPORTE</v>
          </cell>
        </row>
        <row r="179">
          <cell r="A179">
            <v>538</v>
          </cell>
          <cell r="B179" t="str">
            <v>HERRAM., APARATOS E INST. EN GRAL.</v>
          </cell>
        </row>
        <row r="180">
          <cell r="A180">
            <v>539</v>
          </cell>
          <cell r="B180" t="str">
            <v>MAQ. EQUIPOS Y HERRAM. MAYORES, VARIOS</v>
          </cell>
        </row>
        <row r="181">
          <cell r="A181">
            <v>540</v>
          </cell>
          <cell r="B181" t="str">
            <v>ADQ. DE EQ. OFIC. Y COMP.</v>
          </cell>
        </row>
        <row r="182">
          <cell r="A182">
            <v>541</v>
          </cell>
          <cell r="B182" t="str">
            <v>ADQ. DE MUEBLES Y ENSERES</v>
          </cell>
        </row>
        <row r="183">
          <cell r="A183">
            <v>542</v>
          </cell>
          <cell r="B183" t="str">
            <v>ADQ. DE EQUIPOS DE OFICINA</v>
          </cell>
        </row>
        <row r="184">
          <cell r="A184">
            <v>543</v>
          </cell>
          <cell r="B184" t="str">
            <v>ADQ. DE EQ. DE COMPUTACION</v>
          </cell>
        </row>
        <row r="185">
          <cell r="A185">
            <v>544</v>
          </cell>
          <cell r="B185" t="str">
            <v>ADQ. DE EQ. DE IMPRENTA</v>
          </cell>
        </row>
        <row r="186">
          <cell r="A186">
            <v>550</v>
          </cell>
          <cell r="B186" t="str">
            <v>ADQ. DE EQ. MILITAR Y DE SEGURIDAD</v>
          </cell>
        </row>
        <row r="187">
          <cell r="A187">
            <v>551</v>
          </cell>
          <cell r="B187" t="str">
            <v>EQ. MILITAR Y DE SEGURIDAD</v>
          </cell>
        </row>
        <row r="188">
          <cell r="A188">
            <v>552</v>
          </cell>
          <cell r="B188" t="str">
            <v>EQ. DE SEGURIDAD INSTITUC.</v>
          </cell>
        </row>
        <row r="189">
          <cell r="A189">
            <v>560</v>
          </cell>
          <cell r="B189" t="str">
            <v>ADQ. DE SEMOVIENTES</v>
          </cell>
        </row>
        <row r="190">
          <cell r="A190">
            <v>569</v>
          </cell>
          <cell r="B190" t="str">
            <v>ADQ. DE SEMOVIENTES</v>
          </cell>
        </row>
        <row r="191">
          <cell r="A191">
            <v>570</v>
          </cell>
          <cell r="B191" t="str">
            <v xml:space="preserve">ADQ. DE ACTIVOS INTANGIBLES </v>
          </cell>
        </row>
        <row r="192">
          <cell r="A192">
            <v>579</v>
          </cell>
          <cell r="B192" t="str">
            <v>ACTIVOS INTANGIBLES</v>
          </cell>
        </row>
        <row r="193">
          <cell r="A193">
            <v>580</v>
          </cell>
          <cell r="B193" t="str">
            <v>ESTUDIOS PROY. INVERSION</v>
          </cell>
        </row>
        <row r="194">
          <cell r="A194">
            <v>581</v>
          </cell>
          <cell r="B194" t="str">
            <v>ESTUDIOS PROY. INVERSION</v>
          </cell>
        </row>
        <row r="195">
          <cell r="A195">
            <v>582</v>
          </cell>
          <cell r="B195" t="str">
            <v>FISCALIZ. EXTERNA DE OBRAS Y SERV.</v>
          </cell>
        </row>
        <row r="196">
          <cell r="A196">
            <v>583</v>
          </cell>
          <cell r="B196" t="str">
            <v>ADM. DE ESTUDIOS Y PROY. P/ TERCEROS</v>
          </cell>
        </row>
        <row r="197">
          <cell r="A197">
            <v>584</v>
          </cell>
          <cell r="B197" t="str">
            <v>EJECUCION DE PROYECTOS POR TERCEROS</v>
          </cell>
        </row>
        <row r="198">
          <cell r="A198">
            <v>590</v>
          </cell>
          <cell r="B198" t="str">
            <v>OTROS GASTOS DE INV. Y REP. MAYORES</v>
          </cell>
        </row>
        <row r="199">
          <cell r="A199">
            <v>591</v>
          </cell>
          <cell r="B199" t="str">
            <v>INV. EN REC. NAT. AL SECTOR PUB.</v>
          </cell>
        </row>
        <row r="200">
          <cell r="A200">
            <v>592</v>
          </cell>
          <cell r="B200" t="str">
            <v>INV. EN REC. NAT. AL SECTOR PRIV.</v>
          </cell>
        </row>
        <row r="201">
          <cell r="A201">
            <v>593</v>
          </cell>
          <cell r="B201" t="str">
            <v>INDEMNIZACIONES POR INMUEBLES</v>
          </cell>
        </row>
        <row r="202">
          <cell r="A202">
            <v>594</v>
          </cell>
          <cell r="B202" t="str">
            <v>REPARAC. MAY. DE INMUEBLES</v>
          </cell>
        </row>
        <row r="203">
          <cell r="A203">
            <v>595</v>
          </cell>
          <cell r="B203" t="str">
            <v>REPARAC. MAY. DE EQUIPOS</v>
          </cell>
        </row>
        <row r="204">
          <cell r="A204">
            <v>596</v>
          </cell>
          <cell r="B204" t="str">
            <v>REPARAC. MAY. DE MAQ.</v>
          </cell>
        </row>
        <row r="205">
          <cell r="A205">
            <v>597</v>
          </cell>
          <cell r="B205" t="str">
            <v>REPARAC. MAY. DE INSTALAC.</v>
          </cell>
        </row>
        <row r="206">
          <cell r="A206">
            <v>598</v>
          </cell>
          <cell r="B206" t="str">
            <v>REPARAC. MAY. DE HERRAM. Y OTROS</v>
          </cell>
        </row>
        <row r="207">
          <cell r="A207">
            <v>599</v>
          </cell>
          <cell r="B207" t="str">
            <v>REPARAC. MAYORES, VARIOS</v>
          </cell>
        </row>
        <row r="208">
          <cell r="A208">
            <v>710</v>
          </cell>
          <cell r="B208" t="str">
            <v>INTERESES DE LA DEUDA PÚBLICA INTERNA</v>
          </cell>
        </row>
        <row r="209">
          <cell r="A209">
            <v>711</v>
          </cell>
          <cell r="B209" t="str">
            <v>INTERESES DE LA DEUDA C/ SEC. PUB. FINANC.</v>
          </cell>
        </row>
        <row r="210">
          <cell r="A210">
            <v>712</v>
          </cell>
          <cell r="B210" t="str">
            <v>INTERESES DE LA DEUDA C/ SEC. PUB. NO FIN.</v>
          </cell>
        </row>
        <row r="211">
          <cell r="A211">
            <v>713</v>
          </cell>
          <cell r="B211" t="str">
            <v>INTERESES DE LA DEUDA C/ EL SEC. PRIV.</v>
          </cell>
        </row>
        <row r="212">
          <cell r="A212">
            <v>714</v>
          </cell>
          <cell r="B212" t="str">
            <v>INTERESES DEL CRED. INTERNO DE PROV.</v>
          </cell>
        </row>
        <row r="213">
          <cell r="A213">
            <v>715</v>
          </cell>
          <cell r="B213" t="str">
            <v>INTERESES POR DEUDA BONIFICADA</v>
          </cell>
        </row>
        <row r="214">
          <cell r="A214">
            <v>720</v>
          </cell>
          <cell r="B214" t="str">
            <v>INTERESES DE LA DEUDA PÚB. EXTERNA</v>
          </cell>
        </row>
        <row r="215">
          <cell r="A215">
            <v>721</v>
          </cell>
          <cell r="B215" t="str">
            <v>INTERESES DE LA DEUDA C/ ORG. MULTIL.</v>
          </cell>
        </row>
        <row r="216">
          <cell r="A216">
            <v>722</v>
          </cell>
          <cell r="B216" t="str">
            <v>INTERESES DE LA DEUDA C/ GOB. EXT. Y AG. FIN.</v>
          </cell>
        </row>
        <row r="217">
          <cell r="A217">
            <v>723</v>
          </cell>
          <cell r="B217" t="str">
            <v>INTERESES DE LA DEUDA C/ ENTES FIN. PRIV. EXT.</v>
          </cell>
        </row>
        <row r="218">
          <cell r="A218">
            <v>724</v>
          </cell>
          <cell r="B218" t="str">
            <v>INTERESES DE LA DEUDA C/ PROV. DEL EXTERIOR</v>
          </cell>
        </row>
        <row r="219">
          <cell r="A219">
            <v>725</v>
          </cell>
          <cell r="B219" t="str">
            <v>INTERESES P/ DEUDA EXTERNA BONIFICADA</v>
          </cell>
        </row>
        <row r="220">
          <cell r="A220">
            <v>730</v>
          </cell>
          <cell r="B220" t="str">
            <v>AMORTIZ. DEUDA PÚBLICA INTERNA</v>
          </cell>
        </row>
        <row r="221">
          <cell r="A221">
            <v>731</v>
          </cell>
          <cell r="B221" t="str">
            <v>AMORTIZ. DEUDA C/ SEC. PUB. FINANC.</v>
          </cell>
        </row>
        <row r="222">
          <cell r="A222">
            <v>732</v>
          </cell>
          <cell r="B222" t="str">
            <v>AMORTIZ. DEUDA C/ SEC. PUB. NO FINANC.</v>
          </cell>
        </row>
        <row r="223">
          <cell r="A223">
            <v>733</v>
          </cell>
          <cell r="B223" t="str">
            <v>AMORTIZ. DEUDA C/ SEC. PRIVADO</v>
          </cell>
        </row>
        <row r="224">
          <cell r="A224">
            <v>734</v>
          </cell>
          <cell r="B224" t="str">
            <v>AMORTIZ. CREDITO INTERNO A PROV.</v>
          </cell>
        </row>
        <row r="225">
          <cell r="A225">
            <v>735</v>
          </cell>
          <cell r="B225" t="str">
            <v>AMORTIZ. POR DEUDA BONIF.</v>
          </cell>
        </row>
        <row r="226">
          <cell r="A226">
            <v>740</v>
          </cell>
          <cell r="B226" t="str">
            <v>AMORTIZ. DEUDA PÚBLICA EXTERNA</v>
          </cell>
        </row>
        <row r="227">
          <cell r="A227">
            <v>741</v>
          </cell>
          <cell r="B227" t="str">
            <v>AMORTIZ. DEUDA C/ ORG. MULTILAT.</v>
          </cell>
        </row>
        <row r="228">
          <cell r="A228">
            <v>742</v>
          </cell>
          <cell r="B228" t="str">
            <v>AMORTIZ.  DEUDA C/ GOB. EXT. Y AG. FIN.</v>
          </cell>
        </row>
        <row r="229">
          <cell r="A229">
            <v>743</v>
          </cell>
          <cell r="B229" t="str">
            <v>AMORTIZ.  DEUDA C/ ENTES FIN. PRIV. EXT.</v>
          </cell>
        </row>
        <row r="230">
          <cell r="A230">
            <v>744</v>
          </cell>
          <cell r="B230" t="str">
            <v>AMORTIZ. DEUDA C/ PROV. DEL EXTERIOR</v>
          </cell>
        </row>
        <row r="231">
          <cell r="A231">
            <v>745</v>
          </cell>
          <cell r="B231" t="str">
            <v>AMORTIZ. DEUDA EXTERNA BONIFICADA</v>
          </cell>
        </row>
        <row r="232">
          <cell r="A232">
            <v>750</v>
          </cell>
          <cell r="B232" t="str">
            <v>COMISIONES</v>
          </cell>
        </row>
        <row r="233">
          <cell r="A233">
            <v>751</v>
          </cell>
          <cell r="B233" t="str">
            <v>COM. Y OTROS GASTOS DE LA DEUDA INT.</v>
          </cell>
        </row>
        <row r="234">
          <cell r="A234">
            <v>752</v>
          </cell>
          <cell r="B234" t="str">
            <v>COM. Y OTROS GASTOS DE LA DEUDA EXT.</v>
          </cell>
        </row>
        <row r="235">
          <cell r="A235">
            <v>753</v>
          </cell>
          <cell r="B235" t="str">
            <v>COM. Y OTROS GASTOS DE LA DEUDA INT. BONIF.</v>
          </cell>
        </row>
        <row r="236">
          <cell r="A236">
            <v>754</v>
          </cell>
          <cell r="B236" t="str">
            <v>COM. Y OTROS GASTOS DE LA DEUDA EXT. BONIF.</v>
          </cell>
        </row>
        <row r="237">
          <cell r="A237">
            <v>760</v>
          </cell>
          <cell r="B237" t="str">
            <v>OTROS GASTOS SERV. DEUDA PÚBLICA</v>
          </cell>
        </row>
        <row r="238">
          <cell r="A238">
            <v>761</v>
          </cell>
          <cell r="B238" t="str">
            <v>AMORTIZ. DEUDA PÚBLICA EXTERNA</v>
          </cell>
        </row>
        <row r="239">
          <cell r="A239">
            <v>762</v>
          </cell>
          <cell r="B239" t="str">
            <v>AMORTIZ. DEUDA PÚBLICA EXTERNA BONIF.</v>
          </cell>
        </row>
        <row r="240">
          <cell r="A240">
            <v>763</v>
          </cell>
          <cell r="B240" t="str">
            <v>INTERESES DE LA DEUDA PÚB. EXTERNA</v>
          </cell>
        </row>
        <row r="241">
          <cell r="A241">
            <v>764</v>
          </cell>
          <cell r="B241" t="str">
            <v>INTERESES DE LA DEUDA PÚB. EXTERNA BONIF.</v>
          </cell>
        </row>
        <row r="242">
          <cell r="A242">
            <v>765</v>
          </cell>
          <cell r="B242" t="str">
            <v>COMIS. Y OTROS GASTOS DEUDA PÚB. EXT.</v>
          </cell>
        </row>
        <row r="243">
          <cell r="A243">
            <v>766</v>
          </cell>
          <cell r="B243" t="str">
            <v>COMIS. Y OTROS GASTOS DEUDA PÚB. EXT. BONIF.</v>
          </cell>
        </row>
        <row r="244">
          <cell r="A244">
            <v>810</v>
          </cell>
          <cell r="B244" t="str">
            <v>TRANSF. CONSOLID. CORR. AL SECTOR PÚBLICO</v>
          </cell>
        </row>
        <row r="245">
          <cell r="A245">
            <v>811</v>
          </cell>
          <cell r="B245" t="str">
            <v>TRANSF. CONSOLID. ADM. CTRAL. A ENT.DESC.</v>
          </cell>
        </row>
        <row r="246">
          <cell r="A246">
            <v>812</v>
          </cell>
          <cell r="B246" t="str">
            <v xml:space="preserve">TRANSF. CONSOLID. ENT. DESC. A ADM. CTRAL. </v>
          </cell>
        </row>
        <row r="247">
          <cell r="A247">
            <v>813</v>
          </cell>
          <cell r="B247" t="str">
            <v>TRANSF. CONSOLID. P/ COPARTIC. DE IVA</v>
          </cell>
        </row>
        <row r="248">
          <cell r="A248">
            <v>814</v>
          </cell>
          <cell r="B248" t="str">
            <v>TRANSF. CONSOLID. P/ COPARTIC. JGOS. AZAR</v>
          </cell>
        </row>
        <row r="249">
          <cell r="A249">
            <v>815</v>
          </cell>
          <cell r="B249" t="str">
            <v>TRANSF. CONSOLID. P/ COPARTIC. ROYALTIES</v>
          </cell>
        </row>
        <row r="250">
          <cell r="A250">
            <v>816</v>
          </cell>
          <cell r="B250" t="str">
            <v>TRANSF. CONSOLID. E/ ENT. DESCENT.</v>
          </cell>
        </row>
        <row r="251">
          <cell r="A251">
            <v>817</v>
          </cell>
          <cell r="B251" t="str">
            <v>TRANSF. CONSOLID. E/ ORG. ADM. CENTRAL</v>
          </cell>
        </row>
        <row r="252">
          <cell r="A252">
            <v>818</v>
          </cell>
          <cell r="B252" t="str">
            <v>TRANSF. CONSOLID. REMUN. SINDICO</v>
          </cell>
        </row>
        <row r="253">
          <cell r="A253">
            <v>819</v>
          </cell>
          <cell r="B253" t="str">
            <v>OTRAS TRANSF. CONSOLID. CORRIENTES</v>
          </cell>
        </row>
        <row r="254">
          <cell r="A254">
            <v>820</v>
          </cell>
          <cell r="B254" t="str">
            <v>TRANSF. A JUBIL. Y PENSIONADOS</v>
          </cell>
        </row>
        <row r="255">
          <cell r="A255">
            <v>821</v>
          </cell>
          <cell r="B255" t="str">
            <v>JUBIL. Y PENS. FUNC. Y EMP. SECTOR PUB. Y PRIV.</v>
          </cell>
        </row>
        <row r="256">
          <cell r="A256">
            <v>822</v>
          </cell>
          <cell r="B256" t="str">
            <v>JUBIL. Y PENS. MAGISTRADOS JUDIC.</v>
          </cell>
        </row>
        <row r="257">
          <cell r="A257">
            <v>823</v>
          </cell>
          <cell r="B257" t="str">
            <v>JUBIL. Y PENS. MAGISTERIO NACIONAL</v>
          </cell>
        </row>
        <row r="258">
          <cell r="A258">
            <v>824</v>
          </cell>
          <cell r="B258" t="str">
            <v>JUBIL. Y PENS. DOCENTES UNIVERS.</v>
          </cell>
        </row>
        <row r="259">
          <cell r="A259">
            <v>825</v>
          </cell>
          <cell r="B259" t="str">
            <v>JUBIL. Y PENS. FUERZAS ARMADAS</v>
          </cell>
        </row>
        <row r="260">
          <cell r="A260">
            <v>826</v>
          </cell>
          <cell r="B260" t="str">
            <v>JUBIL. Y PENS. FUERZAS POLICIALES</v>
          </cell>
        </row>
        <row r="261">
          <cell r="A261">
            <v>827</v>
          </cell>
          <cell r="B261" t="str">
            <v>PENSIONES GRACIABLES</v>
          </cell>
        </row>
        <row r="262">
          <cell r="A262">
            <v>828</v>
          </cell>
          <cell r="B262" t="str">
            <v>PENSIONES VARIAS</v>
          </cell>
        </row>
        <row r="263">
          <cell r="A263">
            <v>829</v>
          </cell>
          <cell r="B263" t="str">
            <v>OTRAS TRANSF. A JUBILADOS Y PENS.</v>
          </cell>
        </row>
        <row r="264">
          <cell r="A264">
            <v>830</v>
          </cell>
          <cell r="B264" t="str">
            <v>OTRAS TRANSF. CORR. AL SECTOR PUB. O PRIV.</v>
          </cell>
        </row>
        <row r="265">
          <cell r="A265">
            <v>831</v>
          </cell>
          <cell r="B265" t="str">
            <v>APORTES A ENT.C/FINES SOC. O EMERG.NAC.</v>
          </cell>
        </row>
        <row r="266">
          <cell r="A266">
            <v>832</v>
          </cell>
          <cell r="B266" t="str">
            <v>APORTES DEL TESORO NACIONAL</v>
          </cell>
        </row>
        <row r="267">
          <cell r="A267">
            <v>833</v>
          </cell>
          <cell r="B267" t="str">
            <v>TRANSF. A MUNICIPALIDADES</v>
          </cell>
        </row>
        <row r="268">
          <cell r="A268">
            <v>834</v>
          </cell>
          <cell r="B268" t="str">
            <v>OTRAS TRANSF. AL SECTOR PÚB.</v>
          </cell>
        </row>
        <row r="269">
          <cell r="A269">
            <v>835</v>
          </cell>
          <cell r="B269" t="str">
            <v>OTROS APORTES DEL TESORO NACIONAL</v>
          </cell>
        </row>
        <row r="270">
          <cell r="A270">
            <v>836</v>
          </cell>
          <cell r="B270" t="str">
            <v>TRANSF. A ORGANIZ. MUNICIPALES</v>
          </cell>
        </row>
        <row r="271">
          <cell r="A271">
            <v>840</v>
          </cell>
          <cell r="B271" t="str">
            <v>TRANSF. CORR. AL SECTOR PRIVADO</v>
          </cell>
        </row>
        <row r="272">
          <cell r="A272">
            <v>841</v>
          </cell>
          <cell r="B272" t="str">
            <v>BECAS</v>
          </cell>
        </row>
        <row r="273">
          <cell r="A273">
            <v>842</v>
          </cell>
          <cell r="B273" t="str">
            <v>APORTES A ENT.EDUC. E INST. S/FINES DE LUCRO</v>
          </cell>
        </row>
        <row r="274">
          <cell r="A274">
            <v>843</v>
          </cell>
          <cell r="B274" t="str">
            <v>APORTES A PARTIDOS POLITICOS</v>
          </cell>
        </row>
        <row r="275">
          <cell r="A275">
            <v>844</v>
          </cell>
          <cell r="B275" t="str">
            <v>SUBSIDIO A LOS PARTIDOS POLITICOS</v>
          </cell>
        </row>
        <row r="276">
          <cell r="A276">
            <v>845</v>
          </cell>
          <cell r="B276" t="str">
            <v>INDEMNIZACIONES</v>
          </cell>
        </row>
        <row r="277">
          <cell r="A277">
            <v>849</v>
          </cell>
          <cell r="B277" t="str">
            <v>OTRAS TRANS. CORRIENTES</v>
          </cell>
        </row>
        <row r="278">
          <cell r="A278">
            <v>850</v>
          </cell>
          <cell r="B278" t="str">
            <v>TRANSF. CORR. AL SECTOR EXTERNO</v>
          </cell>
        </row>
        <row r="279">
          <cell r="A279">
            <v>851</v>
          </cell>
          <cell r="B279" t="str">
            <v>TRANSF. CORR. AL SECTOR EXTERNO, VARIAS</v>
          </cell>
        </row>
        <row r="280">
          <cell r="A280">
            <v>860</v>
          </cell>
          <cell r="B280" t="str">
            <v>TRANSF. CONSOLID. DE CAPITAL AL SECTOR PUB.</v>
          </cell>
        </row>
        <row r="281">
          <cell r="A281">
            <v>861</v>
          </cell>
          <cell r="B281" t="str">
            <v>TRANSF. CONSOLID. ADM. CTRAL. A ENT.DESC.</v>
          </cell>
        </row>
        <row r="282">
          <cell r="A282">
            <v>862</v>
          </cell>
          <cell r="B282" t="str">
            <v xml:space="preserve">TRANSF. CONSOLID. ENT. DESC. A ADM. CTRAL. </v>
          </cell>
        </row>
        <row r="283">
          <cell r="A283">
            <v>863</v>
          </cell>
          <cell r="B283" t="str">
            <v>TRANSF. CONSOLID. P/ COPARTICIPACION IVA</v>
          </cell>
        </row>
        <row r="284">
          <cell r="A284">
            <v>864</v>
          </cell>
          <cell r="B284" t="str">
            <v>TRANSF. CONSOLID. P/ COPARTIC. JGOS. AZAR</v>
          </cell>
        </row>
        <row r="285">
          <cell r="A285">
            <v>865</v>
          </cell>
          <cell r="B285" t="str">
            <v>TRANSF. CONSOLID. P/ COPARTIC. ROYALTIES</v>
          </cell>
        </row>
        <row r="286">
          <cell r="A286">
            <v>866</v>
          </cell>
          <cell r="B286" t="str">
            <v>TRANSF. CONSOLID. E/ ENT. DESCENT.</v>
          </cell>
        </row>
        <row r="287">
          <cell r="A287">
            <v>867</v>
          </cell>
          <cell r="B287" t="str">
            <v>TRANSF. CONSOLID. E/ ORG. ADM. CENTRAL</v>
          </cell>
        </row>
        <row r="288">
          <cell r="A288">
            <v>869</v>
          </cell>
          <cell r="B288" t="str">
            <v>OTRAS TRANSF. CONSOLID. DE CAPITAL</v>
          </cell>
        </row>
        <row r="289">
          <cell r="A289">
            <v>870</v>
          </cell>
          <cell r="B289" t="str">
            <v>TRANSF. DE CAPITAL AL SECTOR PRIV.</v>
          </cell>
        </row>
        <row r="290">
          <cell r="A290">
            <v>871</v>
          </cell>
          <cell r="B290" t="str">
            <v>TRANSF. DE CAPITAL AL SECTOR PRIV., VARIAS</v>
          </cell>
        </row>
        <row r="291">
          <cell r="A291">
            <v>879</v>
          </cell>
          <cell r="B291" t="str">
            <v>TRANSF. DE CAPITAL AL SECTOR PRIV., VARIAS</v>
          </cell>
        </row>
        <row r="292">
          <cell r="A292">
            <v>880</v>
          </cell>
          <cell r="B292" t="str">
            <v>TRANSF. DE CAPITAL AL SECTOR EXTERNO</v>
          </cell>
        </row>
        <row r="293">
          <cell r="A293">
            <v>881</v>
          </cell>
          <cell r="B293" t="str">
            <v>TRANSF. DE CAPITAL AL SECTOR EXTERNO, VARIAS</v>
          </cell>
        </row>
        <row r="294">
          <cell r="A294">
            <v>890</v>
          </cell>
          <cell r="B294" t="str">
            <v>OTRAS TRANSF. DE CAPITAL AL SECTOR PUB. O PRIV.</v>
          </cell>
        </row>
        <row r="295">
          <cell r="A295">
            <v>891</v>
          </cell>
          <cell r="B295" t="str">
            <v>TRANSF. DE CAPITAL AL BCO.CENTRAL DEL PARAGUAY</v>
          </cell>
        </row>
        <row r="296">
          <cell r="A296">
            <v>892</v>
          </cell>
          <cell r="B296" t="str">
            <v>APORTES DEL TESORO NACIONAL</v>
          </cell>
        </row>
        <row r="297">
          <cell r="A297">
            <v>893</v>
          </cell>
          <cell r="B297" t="str">
            <v>TRANSF. A MUNICIPALIDADES</v>
          </cell>
        </row>
        <row r="298">
          <cell r="A298">
            <v>894</v>
          </cell>
          <cell r="B298" t="str">
            <v>OTRAS TRANSF. AL SECTOR PÚB.</v>
          </cell>
        </row>
        <row r="299">
          <cell r="A299">
            <v>895</v>
          </cell>
          <cell r="B299" t="str">
            <v>OTROS APORTES DEL TESORO NAC.</v>
          </cell>
        </row>
        <row r="300">
          <cell r="A300">
            <v>896</v>
          </cell>
          <cell r="B300" t="str">
            <v>TRANSF. A ORGANIZ. MUNICIPALES</v>
          </cell>
        </row>
        <row r="301">
          <cell r="A301">
            <v>910</v>
          </cell>
          <cell r="B301" t="str">
            <v>PAGO DE IMP.,TASAS, GASTOS JUD.</v>
          </cell>
        </row>
        <row r="302">
          <cell r="A302">
            <v>911</v>
          </cell>
          <cell r="B302" t="str">
            <v>IMPUESTOS DIRECTOS</v>
          </cell>
        </row>
        <row r="303">
          <cell r="A303">
            <v>912</v>
          </cell>
          <cell r="B303" t="str">
            <v>IMPUESTOS INDIRECTOS</v>
          </cell>
        </row>
        <row r="304">
          <cell r="A304">
            <v>913</v>
          </cell>
          <cell r="B304" t="str">
            <v>TASAS Y CONTRIB.</v>
          </cell>
        </row>
        <row r="305">
          <cell r="A305">
            <v>914</v>
          </cell>
          <cell r="B305" t="str">
            <v>MULTAS Y RECARGOS</v>
          </cell>
        </row>
        <row r="306">
          <cell r="A306">
            <v>915</v>
          </cell>
          <cell r="B306" t="str">
            <v>GASTOS JUDICIALES</v>
          </cell>
        </row>
        <row r="307">
          <cell r="A307">
            <v>919</v>
          </cell>
          <cell r="B307" t="str">
            <v>IMPUESTOS, TASAS Y GASTOS JUD. VARIOS</v>
          </cell>
        </row>
        <row r="308">
          <cell r="A308">
            <v>920</v>
          </cell>
          <cell r="B308" t="str">
            <v>DEVOL. DE IMPUESTOS Y OTROS ING. NO TRIBUT.</v>
          </cell>
        </row>
        <row r="309">
          <cell r="A309">
            <v>921</v>
          </cell>
          <cell r="B309" t="str">
            <v>DEVOL. DE IMPUESTOS, TASAS Y CONTRIBUC.</v>
          </cell>
        </row>
        <row r="310">
          <cell r="A310">
            <v>922</v>
          </cell>
          <cell r="B310" t="str">
            <v>DEVOL. DE INGRESOS NO TRIBUTARIOS</v>
          </cell>
        </row>
        <row r="311">
          <cell r="A311">
            <v>923</v>
          </cell>
          <cell r="B311" t="str">
            <v>DEVOL. DE ARANCELES</v>
          </cell>
        </row>
        <row r="312">
          <cell r="A312">
            <v>924</v>
          </cell>
          <cell r="B312" t="str">
            <v>DEVOL. DE DEPOSITOS Y GARANTIAS</v>
          </cell>
        </row>
        <row r="313">
          <cell r="A313">
            <v>929</v>
          </cell>
          <cell r="B313" t="str">
            <v>DEVOL. VARIAS</v>
          </cell>
        </row>
        <row r="314">
          <cell r="A314">
            <v>930</v>
          </cell>
          <cell r="B314" t="str">
            <v>INTERESES DE ENT. FINANC. PUBLICAS</v>
          </cell>
        </row>
        <row r="315">
          <cell r="A315">
            <v>939</v>
          </cell>
          <cell r="B315" t="str">
            <v>INTERESES DE ENT. FINANC. PUBLICAS, VARIOS</v>
          </cell>
        </row>
        <row r="316">
          <cell r="A316">
            <v>940</v>
          </cell>
          <cell r="B316" t="str">
            <v>DESCUENTOS POR VENTAS</v>
          </cell>
        </row>
        <row r="317">
          <cell r="A317">
            <v>949</v>
          </cell>
          <cell r="B317" t="str">
            <v>DESCUENTOS VARIOS</v>
          </cell>
        </row>
        <row r="318">
          <cell r="A318">
            <v>950</v>
          </cell>
          <cell r="B318" t="str">
            <v>RESERVAS TECNICAS Y CAMBIARIAS</v>
          </cell>
        </row>
        <row r="319">
          <cell r="A319">
            <v>951</v>
          </cell>
          <cell r="B319" t="str">
            <v>PROV. PARA DIF. DE CAMBIO</v>
          </cell>
        </row>
        <row r="320">
          <cell r="A320">
            <v>959</v>
          </cell>
          <cell r="B320" t="str">
            <v>RESERVAS TECNICAS VARIAS</v>
          </cell>
        </row>
        <row r="321">
          <cell r="A321">
            <v>960</v>
          </cell>
          <cell r="B321" t="str">
            <v>DEUDAS PEND. PAGO DE GASTOS CORR. DE EJERC. ANT.</v>
          </cell>
        </row>
        <row r="322">
          <cell r="A322">
            <v>961</v>
          </cell>
          <cell r="B322" t="str">
            <v>SERV. PERSONALES</v>
          </cell>
        </row>
        <row r="323">
          <cell r="A323">
            <v>962</v>
          </cell>
          <cell r="B323" t="str">
            <v>SERV. NO PERSONALES</v>
          </cell>
        </row>
        <row r="324">
          <cell r="A324">
            <v>963</v>
          </cell>
          <cell r="B324" t="str">
            <v>BIENES DE CONSUMO E INSUMOS</v>
          </cell>
        </row>
        <row r="325">
          <cell r="A325">
            <v>964</v>
          </cell>
          <cell r="B325" t="str">
            <v>SERVICIO DE LA DEUDA PUBLICA</v>
          </cell>
        </row>
        <row r="326">
          <cell r="A326">
            <v>965</v>
          </cell>
          <cell r="B326" t="str">
            <v>TRANSFERENCIAS</v>
          </cell>
        </row>
        <row r="327">
          <cell r="A327">
            <v>969</v>
          </cell>
          <cell r="B327" t="str">
            <v>OTROS GASTOS</v>
          </cell>
        </row>
        <row r="328">
          <cell r="A328">
            <v>970</v>
          </cell>
          <cell r="B328" t="str">
            <v>GASTOS RESERVADOS</v>
          </cell>
        </row>
        <row r="329">
          <cell r="A329">
            <v>979</v>
          </cell>
          <cell r="B329" t="str">
            <v>GASTOS RESERVADOS</v>
          </cell>
        </row>
        <row r="330">
          <cell r="A330">
            <v>980</v>
          </cell>
          <cell r="B330" t="str">
            <v>DEUDAS PEND. PAGO DE GASTOS DE CAP. DE EJERC. ANT.</v>
          </cell>
        </row>
        <row r="331">
          <cell r="A331">
            <v>981</v>
          </cell>
          <cell r="B331" t="str">
            <v>SERV. PERSONALES</v>
          </cell>
        </row>
        <row r="332">
          <cell r="A332">
            <v>982</v>
          </cell>
          <cell r="B332" t="str">
            <v>SERV. NO PERSONALES</v>
          </cell>
        </row>
        <row r="333">
          <cell r="A333">
            <v>983</v>
          </cell>
          <cell r="B333" t="str">
            <v>BIENES DE CONSUMO E INSUMOS</v>
          </cell>
        </row>
        <row r="334">
          <cell r="A334">
            <v>984</v>
          </cell>
          <cell r="B334" t="str">
            <v>BIENES DE CAMBIO</v>
          </cell>
        </row>
        <row r="335">
          <cell r="A335">
            <v>985</v>
          </cell>
          <cell r="B335" t="str">
            <v>INVERSION FISICA</v>
          </cell>
        </row>
        <row r="336">
          <cell r="A336">
            <v>986</v>
          </cell>
          <cell r="B336" t="str">
            <v>INVERSION FINANCIERA</v>
          </cell>
        </row>
        <row r="337">
          <cell r="A337">
            <v>987</v>
          </cell>
          <cell r="B337" t="str">
            <v>SERV. DEUDA PUBLICA</v>
          </cell>
        </row>
        <row r="338">
          <cell r="A338">
            <v>988</v>
          </cell>
          <cell r="B338" t="str">
            <v>TRANSFERENCIAS</v>
          </cell>
        </row>
        <row r="339">
          <cell r="A339">
            <v>989</v>
          </cell>
          <cell r="B339" t="str">
            <v>OTROS GASTOS</v>
          </cell>
        </row>
        <row r="340">
          <cell r="A340">
            <v>990</v>
          </cell>
          <cell r="B340" t="str">
            <v xml:space="preserve">GASTOS IMPREVISTOS </v>
          </cell>
        </row>
        <row r="341">
          <cell r="A341">
            <v>999</v>
          </cell>
          <cell r="B341" t="str">
            <v>GASTOS IMPREVISTOS VARIOS</v>
          </cell>
        </row>
      </sheetData>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tos"/>
      <sheetName val="Plan de Ctas."/>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6"/>
      <sheetName val="G04_006"/>
      <sheetName val="Catalogo"/>
      <sheetName val="Clasificador"/>
      <sheetName val="Resumen x Area"/>
      <sheetName val="006_1"/>
      <sheetName val="Hoja1"/>
    </sheetNames>
    <sheetDataSet>
      <sheetData sheetId="0"/>
      <sheetData sheetId="1"/>
      <sheetData sheetId="2">
        <row r="9">
          <cell r="B9" t="str">
            <v>A</v>
          </cell>
          <cell r="C9" t="str">
            <v>B</v>
          </cell>
          <cell r="D9" t="str">
            <v>C</v>
          </cell>
          <cell r="E9" t="str">
            <v>D</v>
          </cell>
          <cell r="F9" t="str">
            <v>E</v>
          </cell>
        </row>
        <row r="10">
          <cell r="B10" t="str">
            <v>CODIGO</v>
          </cell>
          <cell r="C10" t="str">
            <v>NOMBRE</v>
          </cell>
          <cell r="D10" t="str">
            <v>O.G.</v>
          </cell>
          <cell r="E10" t="str">
            <v>PRECIO</v>
          </cell>
          <cell r="F10" t="str">
            <v>UNIDAD DE MEDIDA</v>
          </cell>
        </row>
        <row r="11">
          <cell r="B11">
            <v>10121604</v>
          </cell>
          <cell r="C11" t="str">
            <v>Alimento para los aves</v>
          </cell>
          <cell r="D11">
            <v>312</v>
          </cell>
          <cell r="E11">
            <v>18000</v>
          </cell>
          <cell r="F11" t="str">
            <v>BOLSA</v>
          </cell>
        </row>
        <row r="12">
          <cell r="B12">
            <v>10122101</v>
          </cell>
          <cell r="C12" t="str">
            <v>Comida para cerdos</v>
          </cell>
          <cell r="D12">
            <v>312</v>
          </cell>
          <cell r="E12">
            <v>27500</v>
          </cell>
          <cell r="F12" t="str">
            <v>BOLSA</v>
          </cell>
        </row>
        <row r="13">
          <cell r="B13">
            <v>10151502</v>
          </cell>
          <cell r="C13" t="str">
            <v>Semillas o plantulas de zanahoria</v>
          </cell>
          <cell r="D13">
            <v>412</v>
          </cell>
          <cell r="E13">
            <v>5000</v>
          </cell>
          <cell r="F13" t="str">
            <v>SOBRE</v>
          </cell>
        </row>
        <row r="14">
          <cell r="B14">
            <v>10151503</v>
          </cell>
          <cell r="C14" t="str">
            <v>Semillas o plantulas de apio</v>
          </cell>
          <cell r="D14">
            <v>412</v>
          </cell>
          <cell r="E14">
            <v>3000</v>
          </cell>
          <cell r="F14" t="str">
            <v>KILO</v>
          </cell>
        </row>
        <row r="15">
          <cell r="B15">
            <v>10151506</v>
          </cell>
          <cell r="C15" t="str">
            <v>Semillas o plantulas de guisante</v>
          </cell>
          <cell r="D15">
            <v>412</v>
          </cell>
          <cell r="E15">
            <v>3800</v>
          </cell>
          <cell r="F15" t="str">
            <v>PAQUETE</v>
          </cell>
        </row>
        <row r="16">
          <cell r="B16">
            <v>10151507</v>
          </cell>
          <cell r="C16" t="str">
            <v>Semillas o plantulas de pepino</v>
          </cell>
          <cell r="D16">
            <v>412</v>
          </cell>
          <cell r="E16">
            <v>2300</v>
          </cell>
          <cell r="F16" t="str">
            <v>KILO</v>
          </cell>
        </row>
        <row r="17">
          <cell r="B17">
            <v>10151508</v>
          </cell>
          <cell r="C17" t="str">
            <v>Semillas o plantulas de berenjena</v>
          </cell>
          <cell r="D17">
            <v>412</v>
          </cell>
          <cell r="E17">
            <v>3000</v>
          </cell>
          <cell r="F17" t="str">
            <v>KILO</v>
          </cell>
        </row>
        <row r="18">
          <cell r="B18">
            <v>10151512</v>
          </cell>
          <cell r="C18" t="str">
            <v>Semillas o plantulas de lechuga</v>
          </cell>
          <cell r="D18">
            <v>412</v>
          </cell>
          <cell r="E18">
            <v>1600</v>
          </cell>
          <cell r="F18" t="str">
            <v>SOBRE</v>
          </cell>
        </row>
        <row r="19">
          <cell r="B19">
            <v>10151515</v>
          </cell>
          <cell r="C19" t="str">
            <v>Semillas o plantulas de cebolla</v>
          </cell>
          <cell r="D19">
            <v>412</v>
          </cell>
          <cell r="E19">
            <v>2300</v>
          </cell>
          <cell r="F19" t="str">
            <v>SOBRE</v>
          </cell>
        </row>
        <row r="20">
          <cell r="B20">
            <v>10151516</v>
          </cell>
          <cell r="C20" t="str">
            <v>Semillas o plantulas de soja</v>
          </cell>
          <cell r="D20">
            <v>412</v>
          </cell>
          <cell r="E20">
            <v>21800</v>
          </cell>
          <cell r="F20" t="str">
            <v>FRASCO</v>
          </cell>
        </row>
        <row r="21">
          <cell r="B21">
            <v>10151517</v>
          </cell>
          <cell r="C21" t="str">
            <v>Semillas o plantulas de espinaca</v>
          </cell>
          <cell r="D21">
            <v>412</v>
          </cell>
          <cell r="E21">
            <v>2500</v>
          </cell>
          <cell r="F21" t="str">
            <v>KILO</v>
          </cell>
        </row>
        <row r="22">
          <cell r="B22">
            <v>10151518</v>
          </cell>
          <cell r="C22" t="str">
            <v>Semillas o plantulas de tomate</v>
          </cell>
          <cell r="D22">
            <v>412</v>
          </cell>
          <cell r="E22">
            <v>4000</v>
          </cell>
          <cell r="F22" t="str">
            <v>SOBRE</v>
          </cell>
        </row>
        <row r="23">
          <cell r="B23">
            <v>10151520</v>
          </cell>
          <cell r="C23" t="str">
            <v>Semillas o plantulas de acelga</v>
          </cell>
          <cell r="D23">
            <v>412</v>
          </cell>
          <cell r="E23">
            <v>800</v>
          </cell>
          <cell r="F23" t="str">
            <v>MAZO</v>
          </cell>
        </row>
        <row r="24">
          <cell r="B24">
            <v>10151522</v>
          </cell>
          <cell r="C24" t="str">
            <v>Semillas o plantas de remolacha</v>
          </cell>
          <cell r="D24">
            <v>412</v>
          </cell>
          <cell r="E24">
            <v>13000</v>
          </cell>
          <cell r="F24" t="str">
            <v>SOBRE</v>
          </cell>
        </row>
        <row r="25">
          <cell r="B25">
            <v>10151524</v>
          </cell>
          <cell r="C25" t="str">
            <v>Semillas o plantas de perejil</v>
          </cell>
          <cell r="D25">
            <v>412</v>
          </cell>
          <cell r="E25">
            <v>7000</v>
          </cell>
          <cell r="F25" t="str">
            <v>SOBRE</v>
          </cell>
        </row>
        <row r="26">
          <cell r="B26">
            <v>10151529</v>
          </cell>
          <cell r="C26" t="str">
            <v>Semillas o plantulas de calabaza</v>
          </cell>
          <cell r="D26">
            <v>412</v>
          </cell>
          <cell r="E26">
            <v>1100</v>
          </cell>
          <cell r="F26" t="str">
            <v>KILO</v>
          </cell>
        </row>
        <row r="27">
          <cell r="B27">
            <v>10151609</v>
          </cell>
          <cell r="C27" t="str">
            <v>Semillas de maiz</v>
          </cell>
          <cell r="D27">
            <v>412</v>
          </cell>
          <cell r="E27">
            <v>33120</v>
          </cell>
          <cell r="F27" t="str">
            <v>CAJA</v>
          </cell>
        </row>
        <row r="28">
          <cell r="B28">
            <v>10151611</v>
          </cell>
          <cell r="C28" t="str">
            <v>Semillas de sorgo</v>
          </cell>
          <cell r="D28">
            <v>412</v>
          </cell>
          <cell r="E28">
            <v>111102</v>
          </cell>
          <cell r="F28" t="str">
            <v>SOBRE</v>
          </cell>
        </row>
        <row r="29">
          <cell r="B29">
            <v>10151701</v>
          </cell>
          <cell r="C29" t="str">
            <v>Semillas o plantulas de arroz</v>
          </cell>
          <cell r="D29">
            <v>412</v>
          </cell>
          <cell r="E29">
            <v>3000</v>
          </cell>
          <cell r="F29" t="str">
            <v>KILO</v>
          </cell>
        </row>
        <row r="30">
          <cell r="B30">
            <v>10151807</v>
          </cell>
          <cell r="C30" t="str">
            <v>Semillas o plantulas de azafran</v>
          </cell>
          <cell r="D30">
            <v>412</v>
          </cell>
          <cell r="E30">
            <v>180000</v>
          </cell>
          <cell r="F30" t="str">
            <v>KILO</v>
          </cell>
        </row>
        <row r="31">
          <cell r="B31">
            <v>10151903</v>
          </cell>
          <cell r="C31" t="str">
            <v>Semillas, bulbos, plantulas o esquejes de narciso</v>
          </cell>
          <cell r="D31">
            <v>412</v>
          </cell>
          <cell r="E31">
            <v>2000</v>
          </cell>
          <cell r="F31" t="str">
            <v>SOBRE</v>
          </cell>
        </row>
        <row r="32">
          <cell r="B32">
            <v>10161506</v>
          </cell>
          <cell r="C32" t="str">
            <v>Naranjos</v>
          </cell>
          <cell r="D32">
            <v>412</v>
          </cell>
          <cell r="E32">
            <v>18000</v>
          </cell>
          <cell r="F32" t="str">
            <v>UNIDAD</v>
          </cell>
        </row>
        <row r="33">
          <cell r="B33">
            <v>10161707</v>
          </cell>
          <cell r="C33" t="str">
            <v>Arreglo de flores cortadas</v>
          </cell>
          <cell r="D33">
            <v>412</v>
          </cell>
          <cell r="E33">
            <v>350000</v>
          </cell>
          <cell r="F33" t="str">
            <v>UNIDAD</v>
          </cell>
        </row>
        <row r="34">
          <cell r="B34">
            <v>10171601</v>
          </cell>
          <cell r="C34" t="str">
            <v>Abono nitrogenado</v>
          </cell>
          <cell r="D34">
            <v>412</v>
          </cell>
          <cell r="E34">
            <v>2000</v>
          </cell>
          <cell r="F34" t="str">
            <v>SOBRE</v>
          </cell>
        </row>
        <row r="35">
          <cell r="B35">
            <v>10171602</v>
          </cell>
          <cell r="C35" t="str">
            <v>Abono potasico</v>
          </cell>
          <cell r="D35">
            <v>412</v>
          </cell>
          <cell r="E35">
            <v>4000</v>
          </cell>
          <cell r="F35" t="str">
            <v>KGRS.</v>
          </cell>
        </row>
        <row r="36">
          <cell r="B36">
            <v>10171604</v>
          </cell>
          <cell r="C36" t="str">
            <v>Abono sulfurico</v>
          </cell>
          <cell r="D36">
            <v>412</v>
          </cell>
          <cell r="E36">
            <v>92000</v>
          </cell>
          <cell r="F36" t="str">
            <v>FRASCO</v>
          </cell>
        </row>
        <row r="37">
          <cell r="B37">
            <v>10171701</v>
          </cell>
          <cell r="C37" t="str">
            <v>Herbicida de malezas</v>
          </cell>
          <cell r="D37">
            <v>412</v>
          </cell>
          <cell r="E37">
            <v>45000</v>
          </cell>
          <cell r="F37" t="str">
            <v>LITRO</v>
          </cell>
        </row>
        <row r="38">
          <cell r="B38">
            <v>10171702</v>
          </cell>
          <cell r="C38" t="str">
            <v>Fungicidas</v>
          </cell>
          <cell r="D38">
            <v>412</v>
          </cell>
          <cell r="E38">
            <v>76800</v>
          </cell>
          <cell r="F38" t="str">
            <v>CAJA</v>
          </cell>
        </row>
        <row r="39">
          <cell r="B39">
            <v>10191509</v>
          </cell>
          <cell r="C39" t="str">
            <v>Insecticidas</v>
          </cell>
          <cell r="D39">
            <v>354</v>
          </cell>
          <cell r="E39">
            <v>78200</v>
          </cell>
          <cell r="F39" t="str">
            <v>CAJA</v>
          </cell>
        </row>
        <row r="40">
          <cell r="B40">
            <v>11101502</v>
          </cell>
          <cell r="C40" t="str">
            <v>Esmeril</v>
          </cell>
          <cell r="D40">
            <v>429</v>
          </cell>
          <cell r="E40">
            <v>8000</v>
          </cell>
          <cell r="F40" t="str">
            <v>UNIDAD</v>
          </cell>
        </row>
        <row r="41">
          <cell r="B41">
            <v>11101503</v>
          </cell>
          <cell r="C41" t="str">
            <v>Cuarzo</v>
          </cell>
          <cell r="D41">
            <v>429</v>
          </cell>
          <cell r="E41">
            <v>1620000</v>
          </cell>
          <cell r="F41" t="str">
            <v>UNIDAD</v>
          </cell>
        </row>
        <row r="42">
          <cell r="B42">
            <v>11101505</v>
          </cell>
          <cell r="C42" t="str">
            <v>Azufre</v>
          </cell>
          <cell r="D42">
            <v>429</v>
          </cell>
          <cell r="E42">
            <v>3000</v>
          </cell>
          <cell r="F42" t="str">
            <v>CAJA</v>
          </cell>
        </row>
        <row r="43">
          <cell r="B43">
            <v>11101506</v>
          </cell>
          <cell r="C43" t="str">
            <v>Yeso</v>
          </cell>
          <cell r="D43">
            <v>422</v>
          </cell>
          <cell r="E43">
            <v>20000</v>
          </cell>
          <cell r="F43" t="str">
            <v>KILO</v>
          </cell>
        </row>
        <row r="44">
          <cell r="B44">
            <v>11101510</v>
          </cell>
          <cell r="C44" t="str">
            <v>Amianto</v>
          </cell>
          <cell r="D44">
            <v>429</v>
          </cell>
          <cell r="E44">
            <v>14000</v>
          </cell>
          <cell r="F44" t="str">
            <v>UNIDAD</v>
          </cell>
        </row>
        <row r="45">
          <cell r="B45">
            <v>11101511</v>
          </cell>
          <cell r="C45" t="str">
            <v>Calcio</v>
          </cell>
          <cell r="D45">
            <v>429</v>
          </cell>
          <cell r="E45">
            <v>52800</v>
          </cell>
          <cell r="F45" t="str">
            <v>UNIDAD</v>
          </cell>
        </row>
        <row r="46">
          <cell r="B46">
            <v>11101518</v>
          </cell>
          <cell r="C46" t="str">
            <v>Talco</v>
          </cell>
          <cell r="D46">
            <v>429</v>
          </cell>
          <cell r="E46">
            <v>5500</v>
          </cell>
          <cell r="F46" t="str">
            <v>UNIDAD</v>
          </cell>
        </row>
        <row r="47">
          <cell r="B47">
            <v>11101703</v>
          </cell>
          <cell r="C47" t="str">
            <v>Titanio</v>
          </cell>
          <cell r="D47">
            <v>429</v>
          </cell>
          <cell r="E47">
            <v>143000</v>
          </cell>
          <cell r="F47" t="str">
            <v>UNIDAD</v>
          </cell>
        </row>
        <row r="48">
          <cell r="B48">
            <v>11101704</v>
          </cell>
          <cell r="C48" t="str">
            <v>Acero</v>
          </cell>
          <cell r="D48">
            <v>426</v>
          </cell>
          <cell r="E48">
            <v>30000</v>
          </cell>
          <cell r="F48" t="str">
            <v>UNIDAD</v>
          </cell>
        </row>
        <row r="49">
          <cell r="B49">
            <v>11101705</v>
          </cell>
          <cell r="C49" t="str">
            <v>Aluminio</v>
          </cell>
          <cell r="D49">
            <v>397</v>
          </cell>
          <cell r="E49">
            <v>15000</v>
          </cell>
          <cell r="F49" t="str">
            <v>M2</v>
          </cell>
        </row>
        <row r="50">
          <cell r="B50">
            <v>11101707</v>
          </cell>
          <cell r="C50" t="str">
            <v>Magnesio</v>
          </cell>
          <cell r="D50">
            <v>397</v>
          </cell>
          <cell r="E50">
            <v>46000</v>
          </cell>
          <cell r="F50" t="str">
            <v>CAJA</v>
          </cell>
        </row>
        <row r="51">
          <cell r="B51">
            <v>11101713</v>
          </cell>
          <cell r="C51" t="str">
            <v>Hierro</v>
          </cell>
          <cell r="D51">
            <v>426</v>
          </cell>
          <cell r="E51">
            <v>804000</v>
          </cell>
          <cell r="F51" t="str">
            <v>FRASCO</v>
          </cell>
        </row>
        <row r="52">
          <cell r="B52">
            <v>11101714</v>
          </cell>
          <cell r="C52" t="str">
            <v>Plomo</v>
          </cell>
          <cell r="D52">
            <v>397</v>
          </cell>
          <cell r="E52">
            <v>32000</v>
          </cell>
          <cell r="F52" t="str">
            <v>UNIDAD</v>
          </cell>
        </row>
        <row r="53">
          <cell r="B53">
            <v>11101716</v>
          </cell>
          <cell r="C53" t="str">
            <v>Estano</v>
          </cell>
          <cell r="D53">
            <v>397</v>
          </cell>
          <cell r="E53">
            <v>25000</v>
          </cell>
          <cell r="F53" t="str">
            <v>UNIDAD</v>
          </cell>
        </row>
        <row r="54">
          <cell r="B54">
            <v>11101719</v>
          </cell>
          <cell r="C54" t="str">
            <v>Cinc</v>
          </cell>
          <cell r="D54">
            <v>397</v>
          </cell>
          <cell r="E54">
            <v>25310</v>
          </cell>
          <cell r="F54" t="str">
            <v>CAJA</v>
          </cell>
        </row>
        <row r="55">
          <cell r="B55">
            <v>11101803</v>
          </cell>
          <cell r="C55" t="str">
            <v>Platino</v>
          </cell>
          <cell r="D55">
            <v>397</v>
          </cell>
          <cell r="E55">
            <v>10000</v>
          </cell>
          <cell r="F55" t="str">
            <v>UNIDAD</v>
          </cell>
        </row>
        <row r="56">
          <cell r="B56">
            <v>11111501</v>
          </cell>
          <cell r="C56" t="str">
            <v>Tierra</v>
          </cell>
          <cell r="D56">
            <v>422</v>
          </cell>
          <cell r="E56">
            <v>40611</v>
          </cell>
          <cell r="F56" t="str">
            <v>Metro cUbi</v>
          </cell>
        </row>
        <row r="57">
          <cell r="B57">
            <v>11111605</v>
          </cell>
          <cell r="C57" t="str">
            <v>Marmol</v>
          </cell>
          <cell r="D57">
            <v>422</v>
          </cell>
          <cell r="E57">
            <v>700000</v>
          </cell>
          <cell r="F57" t="str">
            <v>M2</v>
          </cell>
        </row>
        <row r="58">
          <cell r="B58">
            <v>11111606</v>
          </cell>
          <cell r="C58" t="str">
            <v>Pizarra</v>
          </cell>
          <cell r="D58">
            <v>422</v>
          </cell>
          <cell r="E58">
            <v>380000</v>
          </cell>
          <cell r="F58" t="str">
            <v>UNIDAD</v>
          </cell>
        </row>
        <row r="59">
          <cell r="B59">
            <v>11111608</v>
          </cell>
          <cell r="C59" t="str">
            <v>Piedra caliza</v>
          </cell>
          <cell r="D59">
            <v>422</v>
          </cell>
          <cell r="E59">
            <v>15000</v>
          </cell>
          <cell r="F59" t="str">
            <v>UNIDAD</v>
          </cell>
        </row>
        <row r="60">
          <cell r="B60">
            <v>11111610</v>
          </cell>
          <cell r="C60" t="str">
            <v>Piedra pomez</v>
          </cell>
          <cell r="D60">
            <v>422</v>
          </cell>
          <cell r="E60">
            <v>7000</v>
          </cell>
          <cell r="F60" t="str">
            <v>PAQUETE</v>
          </cell>
        </row>
        <row r="61">
          <cell r="B61">
            <v>11111701</v>
          </cell>
          <cell r="C61" t="str">
            <v>Arena silicea</v>
          </cell>
          <cell r="D61">
            <v>422</v>
          </cell>
          <cell r="E61">
            <v>40000</v>
          </cell>
          <cell r="F61" t="str">
            <v>KILO</v>
          </cell>
        </row>
        <row r="62">
          <cell r="B62">
            <v>11111807</v>
          </cell>
          <cell r="C62" t="str">
            <v>Grano grueso</v>
          </cell>
          <cell r="D62">
            <v>422</v>
          </cell>
          <cell r="E62">
            <v>15000</v>
          </cell>
          <cell r="F62" t="str">
            <v>UNIDAD</v>
          </cell>
        </row>
        <row r="63">
          <cell r="B63">
            <v>11121603</v>
          </cell>
          <cell r="C63" t="str">
            <v>Troncos</v>
          </cell>
          <cell r="D63">
            <v>413</v>
          </cell>
          <cell r="E63">
            <v>15000</v>
          </cell>
          <cell r="F63" t="str">
            <v>UNIDAD</v>
          </cell>
        </row>
        <row r="64">
          <cell r="B64">
            <v>11121610</v>
          </cell>
          <cell r="C64" t="str">
            <v>Maderas duras</v>
          </cell>
          <cell r="D64">
            <v>413</v>
          </cell>
          <cell r="E64">
            <v>1550</v>
          </cell>
          <cell r="F64" t="str">
            <v>Unidad (Nr</v>
          </cell>
        </row>
        <row r="65">
          <cell r="B65">
            <v>11121801</v>
          </cell>
          <cell r="C65" t="str">
            <v>Canamo</v>
          </cell>
          <cell r="D65">
            <v>321</v>
          </cell>
          <cell r="E65">
            <v>47950</v>
          </cell>
          <cell r="F65" t="str">
            <v>UNIDAD</v>
          </cell>
        </row>
        <row r="66">
          <cell r="B66">
            <v>11121802</v>
          </cell>
          <cell r="C66" t="str">
            <v>Algodon</v>
          </cell>
          <cell r="D66">
            <v>321</v>
          </cell>
          <cell r="E66">
            <v>2800</v>
          </cell>
          <cell r="F66" t="str">
            <v>KILO</v>
          </cell>
        </row>
        <row r="67">
          <cell r="B67">
            <v>11131504</v>
          </cell>
          <cell r="C67" t="str">
            <v>Cuero</v>
          </cell>
          <cell r="D67">
            <v>325</v>
          </cell>
          <cell r="E67">
            <v>8200</v>
          </cell>
          <cell r="F67" t="str">
            <v>METRO</v>
          </cell>
        </row>
        <row r="68">
          <cell r="B68">
            <v>11151502</v>
          </cell>
          <cell r="C68" t="str">
            <v>Fibras de nilon</v>
          </cell>
          <cell r="D68">
            <v>321</v>
          </cell>
          <cell r="E68">
            <v>10000</v>
          </cell>
          <cell r="F68" t="str">
            <v>UNIDAD</v>
          </cell>
        </row>
        <row r="69">
          <cell r="B69">
            <v>11151503</v>
          </cell>
          <cell r="C69" t="str">
            <v>Fibras de poliester</v>
          </cell>
          <cell r="D69">
            <v>321</v>
          </cell>
          <cell r="E69">
            <v>15000</v>
          </cell>
          <cell r="F69" t="str">
            <v>UNIDAD</v>
          </cell>
        </row>
        <row r="70">
          <cell r="B70">
            <v>11151507</v>
          </cell>
          <cell r="C70" t="str">
            <v>Fibras de algodon</v>
          </cell>
          <cell r="D70">
            <v>321</v>
          </cell>
          <cell r="E70">
            <v>4000</v>
          </cell>
          <cell r="F70" t="str">
            <v>UNIDAD</v>
          </cell>
        </row>
        <row r="71">
          <cell r="B71">
            <v>11151510</v>
          </cell>
          <cell r="C71" t="str">
            <v>Fibras vegetales</v>
          </cell>
          <cell r="D71">
            <v>321</v>
          </cell>
          <cell r="E71">
            <v>150000</v>
          </cell>
          <cell r="F71" t="str">
            <v>UNIDAD</v>
          </cell>
        </row>
        <row r="72">
          <cell r="B72">
            <v>11151511</v>
          </cell>
          <cell r="C72" t="str">
            <v>Fibras de polipropileno</v>
          </cell>
          <cell r="D72">
            <v>321</v>
          </cell>
          <cell r="E72">
            <v>2500</v>
          </cell>
          <cell r="F72" t="str">
            <v>CAJA</v>
          </cell>
        </row>
        <row r="73">
          <cell r="B73">
            <v>11151512</v>
          </cell>
          <cell r="C73" t="str">
            <v>Fibras de vidrio</v>
          </cell>
          <cell r="D73">
            <v>321</v>
          </cell>
          <cell r="E73">
            <v>550000</v>
          </cell>
          <cell r="F73" t="str">
            <v>UNIDAD</v>
          </cell>
        </row>
        <row r="74">
          <cell r="B74">
            <v>11151604</v>
          </cell>
          <cell r="C74" t="str">
            <v>Hebra de poliamida</v>
          </cell>
          <cell r="D74">
            <v>321</v>
          </cell>
          <cell r="E74">
            <v>9889</v>
          </cell>
          <cell r="F74" t="str">
            <v>UNIDAD</v>
          </cell>
        </row>
        <row r="75">
          <cell r="B75">
            <v>11151608</v>
          </cell>
          <cell r="C75" t="str">
            <v>Hebra de nilon</v>
          </cell>
          <cell r="D75">
            <v>321</v>
          </cell>
          <cell r="E75">
            <v>1727</v>
          </cell>
          <cell r="F75" t="str">
            <v>UNIDAD</v>
          </cell>
        </row>
        <row r="76">
          <cell r="B76">
            <v>11151702</v>
          </cell>
          <cell r="C76" t="str">
            <v>Hilo de algodon</v>
          </cell>
          <cell r="D76">
            <v>321</v>
          </cell>
          <cell r="E76">
            <v>44000</v>
          </cell>
          <cell r="F76" t="str">
            <v>CAJA</v>
          </cell>
        </row>
        <row r="77">
          <cell r="B77">
            <v>11151703</v>
          </cell>
          <cell r="C77" t="str">
            <v>Hilo de poliester</v>
          </cell>
          <cell r="D77">
            <v>321</v>
          </cell>
          <cell r="E77">
            <v>1727</v>
          </cell>
          <cell r="F77" t="str">
            <v>UNIDAD</v>
          </cell>
        </row>
        <row r="78">
          <cell r="B78">
            <v>11151704</v>
          </cell>
          <cell r="C78" t="str">
            <v>Hilo acrilico</v>
          </cell>
          <cell r="D78">
            <v>321</v>
          </cell>
          <cell r="E78">
            <v>260000</v>
          </cell>
          <cell r="F78" t="str">
            <v>CAJA</v>
          </cell>
        </row>
        <row r="79">
          <cell r="B79">
            <v>11151705</v>
          </cell>
          <cell r="C79" t="str">
            <v>Hilo de seda</v>
          </cell>
          <cell r="D79">
            <v>321</v>
          </cell>
          <cell r="E79">
            <v>1727</v>
          </cell>
          <cell r="F79" t="str">
            <v>UNIDAD</v>
          </cell>
        </row>
        <row r="80">
          <cell r="B80">
            <v>11151706</v>
          </cell>
          <cell r="C80" t="str">
            <v>Hilo de ramio</v>
          </cell>
          <cell r="D80">
            <v>321</v>
          </cell>
          <cell r="E80">
            <v>72000</v>
          </cell>
          <cell r="F80" t="str">
            <v>UNIDAD</v>
          </cell>
        </row>
        <row r="81">
          <cell r="B81">
            <v>11151710</v>
          </cell>
          <cell r="C81" t="str">
            <v>Tejido de yute</v>
          </cell>
          <cell r="D81">
            <v>321</v>
          </cell>
          <cell r="E81">
            <v>70000</v>
          </cell>
          <cell r="F81" t="str">
            <v>UNIDAD</v>
          </cell>
        </row>
        <row r="82">
          <cell r="B82">
            <v>11161702</v>
          </cell>
          <cell r="C82" t="str">
            <v>Tejidos cruzados de algodon</v>
          </cell>
          <cell r="D82">
            <v>323</v>
          </cell>
          <cell r="E82">
            <v>4035</v>
          </cell>
          <cell r="F82" t="str">
            <v>METRO</v>
          </cell>
        </row>
        <row r="83">
          <cell r="B83">
            <v>11161702</v>
          </cell>
          <cell r="C83" t="str">
            <v>Tejidos cruzados de algodon</v>
          </cell>
          <cell r="D83">
            <v>323</v>
          </cell>
          <cell r="E83">
            <v>25000</v>
          </cell>
          <cell r="F83" t="str">
            <v>METRO</v>
          </cell>
        </row>
        <row r="84">
          <cell r="B84">
            <v>11161703</v>
          </cell>
          <cell r="C84" t="str">
            <v>Telas de Oxford de algodon</v>
          </cell>
          <cell r="D84">
            <v>323</v>
          </cell>
          <cell r="E84">
            <v>10800</v>
          </cell>
          <cell r="F84" t="str">
            <v>METRO</v>
          </cell>
        </row>
        <row r="85">
          <cell r="B85">
            <v>11162003</v>
          </cell>
          <cell r="C85" t="str">
            <v>Arpillera o canamo o tela de yute</v>
          </cell>
          <cell r="D85">
            <v>323</v>
          </cell>
          <cell r="E85">
            <v>12800</v>
          </cell>
          <cell r="F85" t="str">
            <v>METRO</v>
          </cell>
        </row>
        <row r="86">
          <cell r="B86">
            <v>11162109</v>
          </cell>
          <cell r="C86" t="str">
            <v>Encaje</v>
          </cell>
          <cell r="D86">
            <v>323</v>
          </cell>
          <cell r="E86">
            <v>6200</v>
          </cell>
          <cell r="F86" t="str">
            <v>UNIDAD</v>
          </cell>
        </row>
        <row r="87">
          <cell r="B87">
            <v>12131502</v>
          </cell>
          <cell r="C87" t="str">
            <v>Cartuchos explosivos</v>
          </cell>
          <cell r="D87">
            <v>492</v>
          </cell>
          <cell r="E87">
            <v>17500</v>
          </cell>
          <cell r="F87" t="str">
            <v>UNIDAD</v>
          </cell>
        </row>
        <row r="88">
          <cell r="B88">
            <v>12131507</v>
          </cell>
          <cell r="C88" t="str">
            <v>Explosivos de nitrato de amonio</v>
          </cell>
          <cell r="D88">
            <v>492</v>
          </cell>
          <cell r="E88">
            <v>214700</v>
          </cell>
          <cell r="F88" t="str">
            <v>CAJA</v>
          </cell>
        </row>
        <row r="89">
          <cell r="B89">
            <v>12131701</v>
          </cell>
          <cell r="C89" t="str">
            <v>Capsulas de voladura</v>
          </cell>
          <cell r="D89">
            <v>492</v>
          </cell>
          <cell r="E89">
            <v>20000</v>
          </cell>
          <cell r="F89" t="str">
            <v>UNIDAD</v>
          </cell>
        </row>
        <row r="90">
          <cell r="B90">
            <v>12131702</v>
          </cell>
          <cell r="C90" t="str">
            <v>Detonadores</v>
          </cell>
          <cell r="D90">
            <v>492</v>
          </cell>
          <cell r="E90">
            <v>2174</v>
          </cell>
          <cell r="F90" t="str">
            <v>METRO</v>
          </cell>
        </row>
        <row r="91">
          <cell r="B91">
            <v>12131704</v>
          </cell>
          <cell r="C91" t="str">
            <v>Iniciadores de explosivos</v>
          </cell>
          <cell r="D91">
            <v>492</v>
          </cell>
          <cell r="E91">
            <v>88123</v>
          </cell>
          <cell r="F91" t="str">
            <v>UNIDAD</v>
          </cell>
        </row>
        <row r="92">
          <cell r="B92">
            <v>12141505</v>
          </cell>
          <cell r="C92" t="str">
            <v>Bario Ba</v>
          </cell>
          <cell r="D92">
            <v>351</v>
          </cell>
          <cell r="E92">
            <v>10780</v>
          </cell>
          <cell r="F92" t="str">
            <v>FRASCO</v>
          </cell>
        </row>
        <row r="93">
          <cell r="B93">
            <v>12141901</v>
          </cell>
          <cell r="C93" t="str">
            <v>Cloro Cl</v>
          </cell>
          <cell r="D93">
            <v>351</v>
          </cell>
          <cell r="E93">
            <v>35000</v>
          </cell>
          <cell r="F93" t="str">
            <v>KG</v>
          </cell>
        </row>
        <row r="94">
          <cell r="B94">
            <v>12142101</v>
          </cell>
          <cell r="C94" t="str">
            <v>Gases compuestos de hidrogeno</v>
          </cell>
          <cell r="D94">
            <v>421</v>
          </cell>
          <cell r="E94">
            <v>40000</v>
          </cell>
          <cell r="F94" t="str">
            <v>M3</v>
          </cell>
        </row>
        <row r="95">
          <cell r="B95">
            <v>12142103</v>
          </cell>
          <cell r="C95" t="str">
            <v>Amoniaco</v>
          </cell>
          <cell r="D95">
            <v>421</v>
          </cell>
          <cell r="E95">
            <v>26620</v>
          </cell>
          <cell r="F95" t="str">
            <v>FRASCO</v>
          </cell>
        </row>
        <row r="96">
          <cell r="B96">
            <v>12142104</v>
          </cell>
          <cell r="C96" t="str">
            <v>Gas dioxido de carbono CO2</v>
          </cell>
          <cell r="D96">
            <v>421</v>
          </cell>
          <cell r="E96">
            <v>9900</v>
          </cell>
          <cell r="F96" t="str">
            <v>LITRO</v>
          </cell>
        </row>
        <row r="97">
          <cell r="B97">
            <v>12162003</v>
          </cell>
          <cell r="C97" t="str">
            <v>Aceites agricolas</v>
          </cell>
          <cell r="D97">
            <v>362</v>
          </cell>
          <cell r="E97">
            <v>60000</v>
          </cell>
          <cell r="F97" t="str">
            <v>UNIDAD</v>
          </cell>
        </row>
        <row r="98">
          <cell r="B98">
            <v>12162201</v>
          </cell>
          <cell r="C98" t="str">
            <v>acido ascorbico</v>
          </cell>
          <cell r="D98">
            <v>351</v>
          </cell>
          <cell r="E98">
            <v>36300</v>
          </cell>
          <cell r="F98" t="str">
            <v>FRASCO</v>
          </cell>
        </row>
        <row r="99">
          <cell r="B99">
            <v>12163301</v>
          </cell>
          <cell r="C99" t="str">
            <v>Agentes de expansion de cemento</v>
          </cell>
          <cell r="D99">
            <v>398</v>
          </cell>
          <cell r="E99">
            <v>7000</v>
          </cell>
          <cell r="F99" t="str">
            <v>LITRO</v>
          </cell>
        </row>
        <row r="100">
          <cell r="B100">
            <v>12164102</v>
          </cell>
          <cell r="C100" t="str">
            <v>Aditivos acidos</v>
          </cell>
          <cell r="D100">
            <v>362</v>
          </cell>
          <cell r="E100">
            <v>28601</v>
          </cell>
          <cell r="F100" t="str">
            <v>FRASCO</v>
          </cell>
        </row>
        <row r="101">
          <cell r="B101">
            <v>12171504</v>
          </cell>
          <cell r="C101" t="str">
            <v>Colorantes FDC seguros para alimentos, farmacos o cosmeticos</v>
          </cell>
          <cell r="D101">
            <v>355</v>
          </cell>
          <cell r="E101">
            <v>69850</v>
          </cell>
          <cell r="F101" t="str">
            <v>CAJA</v>
          </cell>
        </row>
        <row r="102">
          <cell r="B102">
            <v>12181501</v>
          </cell>
          <cell r="C102" t="str">
            <v>Ceras sinteticos</v>
          </cell>
          <cell r="D102">
            <v>341</v>
          </cell>
          <cell r="E102">
            <v>6950</v>
          </cell>
          <cell r="F102" t="str">
            <v>LITRO</v>
          </cell>
        </row>
        <row r="103">
          <cell r="B103">
            <v>12181502</v>
          </cell>
          <cell r="C103" t="str">
            <v>Ceras naturales</v>
          </cell>
          <cell r="D103">
            <v>341</v>
          </cell>
          <cell r="E103">
            <v>12100</v>
          </cell>
          <cell r="F103" t="str">
            <v>UNIDAD</v>
          </cell>
        </row>
        <row r="104">
          <cell r="B104">
            <v>13101501</v>
          </cell>
          <cell r="C104" t="str">
            <v>Caucho de latex</v>
          </cell>
          <cell r="D104">
            <v>391</v>
          </cell>
          <cell r="E104">
            <v>661917</v>
          </cell>
          <cell r="F104" t="str">
            <v>Unidad (Nr</v>
          </cell>
        </row>
        <row r="105">
          <cell r="B105">
            <v>13101504</v>
          </cell>
          <cell r="C105" t="str">
            <v>Caucho de espuma natural</v>
          </cell>
          <cell r="D105">
            <v>391</v>
          </cell>
          <cell r="E105">
            <v>11300</v>
          </cell>
          <cell r="F105" t="str">
            <v>LITRO</v>
          </cell>
        </row>
        <row r="106">
          <cell r="B106">
            <v>14111507</v>
          </cell>
          <cell r="C106" t="str">
            <v>Papel para fotocopiadora o impresora</v>
          </cell>
          <cell r="D106">
            <v>332</v>
          </cell>
          <cell r="E106">
            <v>136000</v>
          </cell>
          <cell r="F106" t="str">
            <v>CAJA</v>
          </cell>
        </row>
        <row r="107">
          <cell r="B107">
            <v>14111511</v>
          </cell>
          <cell r="C107" t="str">
            <v>Papel de hilo</v>
          </cell>
          <cell r="D107">
            <v>331</v>
          </cell>
          <cell r="E107">
            <v>33750</v>
          </cell>
          <cell r="F107" t="str">
            <v>Unidad (Nr</v>
          </cell>
        </row>
        <row r="108">
          <cell r="B108">
            <v>14111512</v>
          </cell>
          <cell r="C108" t="str">
            <v>Papel cuadriculado</v>
          </cell>
          <cell r="D108">
            <v>331</v>
          </cell>
          <cell r="E108">
            <v>2400</v>
          </cell>
          <cell r="F108" t="str">
            <v>BLOCK</v>
          </cell>
        </row>
        <row r="109">
          <cell r="B109">
            <v>14111515</v>
          </cell>
          <cell r="C109" t="str">
            <v>Papel para calculadoras o cajas registradoras</v>
          </cell>
          <cell r="D109">
            <v>334</v>
          </cell>
          <cell r="E109">
            <v>1760</v>
          </cell>
          <cell r="F109" t="str">
            <v>UNIDAD</v>
          </cell>
        </row>
        <row r="110">
          <cell r="B110">
            <v>14111520</v>
          </cell>
          <cell r="C110" t="str">
            <v>Papel secante</v>
          </cell>
          <cell r="D110">
            <v>339</v>
          </cell>
          <cell r="E110">
            <v>48125</v>
          </cell>
          <cell r="F110" t="str">
            <v>UNIDAD</v>
          </cell>
        </row>
        <row r="111">
          <cell r="B111">
            <v>14111525</v>
          </cell>
          <cell r="C111" t="str">
            <v>Papel madera</v>
          </cell>
          <cell r="D111">
            <v>339</v>
          </cell>
          <cell r="E111">
            <v>900</v>
          </cell>
          <cell r="F111" t="str">
            <v>Unidad (Nr</v>
          </cell>
        </row>
        <row r="112">
          <cell r="B112">
            <v>14111527</v>
          </cell>
          <cell r="C112" t="str">
            <v>Papel autocopiativo</v>
          </cell>
          <cell r="D112">
            <v>339</v>
          </cell>
          <cell r="E112">
            <v>20000</v>
          </cell>
          <cell r="F112" t="str">
            <v>Caja</v>
          </cell>
        </row>
        <row r="113">
          <cell r="B113">
            <v>14111528</v>
          </cell>
          <cell r="C113" t="str">
            <v>Papel magnetico</v>
          </cell>
          <cell r="D113">
            <v>339</v>
          </cell>
          <cell r="E113">
            <v>70000</v>
          </cell>
          <cell r="F113" t="str">
            <v>CAJA</v>
          </cell>
        </row>
        <row r="114">
          <cell r="B114">
            <v>14111533</v>
          </cell>
          <cell r="C114" t="str">
            <v>Cuadernillos o formularios para examenes</v>
          </cell>
          <cell r="D114">
            <v>339</v>
          </cell>
          <cell r="E114">
            <v>22000</v>
          </cell>
          <cell r="F114" t="str">
            <v>UNIDAD</v>
          </cell>
        </row>
        <row r="115">
          <cell r="B115">
            <v>14111537</v>
          </cell>
          <cell r="C115" t="str">
            <v>Papel de etiquetas</v>
          </cell>
          <cell r="D115">
            <v>334</v>
          </cell>
          <cell r="E115">
            <v>10900</v>
          </cell>
          <cell r="F115" t="str">
            <v>BLOCK</v>
          </cell>
        </row>
        <row r="116">
          <cell r="B116">
            <v>14111604</v>
          </cell>
          <cell r="C116" t="str">
            <v>Tarjetas comerciales</v>
          </cell>
          <cell r="D116">
            <v>333</v>
          </cell>
          <cell r="E116">
            <v>200000</v>
          </cell>
          <cell r="F116" t="str">
            <v>CAJA</v>
          </cell>
        </row>
        <row r="117">
          <cell r="B117">
            <v>14111611</v>
          </cell>
          <cell r="C117" t="str">
            <v>Tarjetas de invitacion o anuncio</v>
          </cell>
          <cell r="D117">
            <v>333</v>
          </cell>
          <cell r="E117">
            <v>200000</v>
          </cell>
          <cell r="F117" t="str">
            <v>CAJA</v>
          </cell>
        </row>
        <row r="118">
          <cell r="B118">
            <v>14111615</v>
          </cell>
          <cell r="C118" t="str">
            <v>Papeles para carteles</v>
          </cell>
          <cell r="D118">
            <v>333</v>
          </cell>
          <cell r="E118">
            <v>979</v>
          </cell>
          <cell r="F118" t="str">
            <v>PLIEGO</v>
          </cell>
        </row>
        <row r="119">
          <cell r="B119">
            <v>14111703</v>
          </cell>
          <cell r="C119" t="str">
            <v>Toallas de papel</v>
          </cell>
          <cell r="D119">
            <v>334</v>
          </cell>
          <cell r="E119">
            <v>4400</v>
          </cell>
          <cell r="F119" t="str">
            <v>UNIDAD</v>
          </cell>
        </row>
        <row r="120">
          <cell r="B120">
            <v>14111802</v>
          </cell>
          <cell r="C120" t="str">
            <v>Recibos o libros de recibos</v>
          </cell>
          <cell r="D120">
            <v>339</v>
          </cell>
          <cell r="E120">
            <v>22000</v>
          </cell>
          <cell r="F120" t="str">
            <v>BLOCK</v>
          </cell>
        </row>
        <row r="121">
          <cell r="B121">
            <v>14111803</v>
          </cell>
          <cell r="C121" t="str">
            <v>Vales</v>
          </cell>
          <cell r="D121">
            <v>339</v>
          </cell>
          <cell r="E121">
            <v>1000</v>
          </cell>
          <cell r="F121" t="str">
            <v>Unidad (Nr</v>
          </cell>
        </row>
        <row r="122">
          <cell r="B122">
            <v>14111804</v>
          </cell>
          <cell r="C122" t="str">
            <v>Facturas o libros de facturas</v>
          </cell>
          <cell r="D122">
            <v>339</v>
          </cell>
          <cell r="E122">
            <v>33000</v>
          </cell>
          <cell r="F122" t="str">
            <v>BLOCK</v>
          </cell>
        </row>
        <row r="123">
          <cell r="B123">
            <v>14111805</v>
          </cell>
          <cell r="C123" t="str">
            <v>Talones o talonarios</v>
          </cell>
          <cell r="D123">
            <v>339</v>
          </cell>
          <cell r="E123">
            <v>6600</v>
          </cell>
          <cell r="F123" t="str">
            <v>BLOCK</v>
          </cell>
        </row>
        <row r="124">
          <cell r="B124">
            <v>14111806</v>
          </cell>
          <cell r="C124" t="str">
            <v>Formularios o cuestionarios comerciales</v>
          </cell>
          <cell r="D124">
            <v>333</v>
          </cell>
          <cell r="E124">
            <v>546000</v>
          </cell>
          <cell r="F124" t="str">
            <v>CAJA</v>
          </cell>
        </row>
        <row r="125">
          <cell r="B125">
            <v>14111808</v>
          </cell>
          <cell r="C125" t="str">
            <v>Formularios de contabilidad o libros de contabilidad</v>
          </cell>
          <cell r="D125">
            <v>339</v>
          </cell>
          <cell r="E125">
            <v>5000</v>
          </cell>
          <cell r="F125" t="str">
            <v>BLOCK</v>
          </cell>
        </row>
        <row r="126">
          <cell r="B126">
            <v>14111810</v>
          </cell>
          <cell r="C126" t="str">
            <v>Formularios o libros del personal</v>
          </cell>
          <cell r="D126">
            <v>339</v>
          </cell>
          <cell r="E126">
            <v>8000</v>
          </cell>
          <cell r="F126" t="str">
            <v>Block</v>
          </cell>
        </row>
        <row r="127">
          <cell r="B127">
            <v>14111811</v>
          </cell>
          <cell r="C127" t="str">
            <v>Formularios o libros de ventas</v>
          </cell>
          <cell r="D127">
            <v>339</v>
          </cell>
          <cell r="E127">
            <v>8000</v>
          </cell>
          <cell r="F127" t="str">
            <v>BLOCK</v>
          </cell>
        </row>
        <row r="128">
          <cell r="B128">
            <v>14111814</v>
          </cell>
          <cell r="C128" t="str">
            <v>Formularios o libros de impuestos</v>
          </cell>
          <cell r="D128">
            <v>339</v>
          </cell>
          <cell r="E128">
            <v>500</v>
          </cell>
          <cell r="F128" t="str">
            <v>Unidad (Nr</v>
          </cell>
        </row>
        <row r="129">
          <cell r="B129">
            <v>14111815</v>
          </cell>
          <cell r="C129" t="str">
            <v>Tarjetas promocionales</v>
          </cell>
          <cell r="D129">
            <v>333</v>
          </cell>
          <cell r="E129">
            <v>50000</v>
          </cell>
          <cell r="F129" t="str">
            <v>CAJA</v>
          </cell>
        </row>
        <row r="130">
          <cell r="B130">
            <v>14111817</v>
          </cell>
          <cell r="C130" t="str">
            <v>Formulario de verificacion de depositos</v>
          </cell>
          <cell r="D130">
            <v>339</v>
          </cell>
          <cell r="E130">
            <v>4850</v>
          </cell>
          <cell r="F130" t="str">
            <v>BLOCK</v>
          </cell>
        </row>
        <row r="131">
          <cell r="B131">
            <v>14121501</v>
          </cell>
          <cell r="C131" t="str">
            <v>Carton blanqueado</v>
          </cell>
          <cell r="D131">
            <v>339</v>
          </cell>
          <cell r="E131">
            <v>3000</v>
          </cell>
          <cell r="F131" t="str">
            <v>Unidad (Nr</v>
          </cell>
        </row>
        <row r="132">
          <cell r="B132">
            <v>14121502</v>
          </cell>
          <cell r="C132" t="str">
            <v>Carton no blanqueado</v>
          </cell>
          <cell r="D132">
            <v>339</v>
          </cell>
          <cell r="E132">
            <v>2000</v>
          </cell>
          <cell r="F132" t="str">
            <v>UNIDAD</v>
          </cell>
        </row>
        <row r="133">
          <cell r="B133">
            <v>14121503</v>
          </cell>
          <cell r="C133" t="str">
            <v>Cartulina</v>
          </cell>
          <cell r="D133">
            <v>339</v>
          </cell>
          <cell r="E133">
            <v>2000</v>
          </cell>
          <cell r="F133" t="str">
            <v>UNIDAD</v>
          </cell>
        </row>
        <row r="134">
          <cell r="B134">
            <v>14121505</v>
          </cell>
          <cell r="C134" t="str">
            <v>Tableros de fibra</v>
          </cell>
          <cell r="D134">
            <v>339</v>
          </cell>
          <cell r="E134">
            <v>38000</v>
          </cell>
          <cell r="F134" t="str">
            <v>UNIDAD</v>
          </cell>
        </row>
        <row r="135">
          <cell r="B135">
            <v>14121601</v>
          </cell>
          <cell r="C135" t="str">
            <v>Papel crepe no blanqueado</v>
          </cell>
          <cell r="D135">
            <v>339</v>
          </cell>
          <cell r="E135">
            <v>7500</v>
          </cell>
          <cell r="F135" t="str">
            <v>Metro line</v>
          </cell>
        </row>
        <row r="136">
          <cell r="B136">
            <v>14121603</v>
          </cell>
          <cell r="C136" t="str">
            <v>Papel de seda de resistencia en humedo</v>
          </cell>
          <cell r="D136">
            <v>339</v>
          </cell>
          <cell r="E136">
            <v>100</v>
          </cell>
          <cell r="F136" t="str">
            <v>Unidad (Nr</v>
          </cell>
        </row>
        <row r="137">
          <cell r="B137">
            <v>14121605</v>
          </cell>
          <cell r="C137" t="str">
            <v>Papel de seda Kraft</v>
          </cell>
          <cell r="D137">
            <v>339</v>
          </cell>
          <cell r="E137">
            <v>100</v>
          </cell>
          <cell r="F137" t="str">
            <v>Unidad (Nr</v>
          </cell>
        </row>
        <row r="138">
          <cell r="B138">
            <v>14121802</v>
          </cell>
          <cell r="C138" t="str">
            <v>Papeles de polietileno</v>
          </cell>
          <cell r="D138">
            <v>339</v>
          </cell>
          <cell r="E138">
            <v>275000</v>
          </cell>
          <cell r="F138" t="str">
            <v>CAJA</v>
          </cell>
        </row>
        <row r="139">
          <cell r="B139">
            <v>14121803</v>
          </cell>
          <cell r="C139" t="str">
            <v>Papeles con bano de poliester</v>
          </cell>
          <cell r="D139">
            <v>339</v>
          </cell>
          <cell r="E139">
            <v>25000</v>
          </cell>
          <cell r="F139" t="str">
            <v>BLOCK</v>
          </cell>
        </row>
        <row r="140">
          <cell r="B140">
            <v>14121811</v>
          </cell>
          <cell r="C140" t="str">
            <v>Papeles de copia sensibilizados</v>
          </cell>
          <cell r="D140">
            <v>339</v>
          </cell>
          <cell r="E140">
            <v>98500</v>
          </cell>
          <cell r="F140" t="str">
            <v>Rollo</v>
          </cell>
        </row>
        <row r="141">
          <cell r="B141">
            <v>14121904</v>
          </cell>
          <cell r="C141" t="str">
            <v>Papel offset</v>
          </cell>
          <cell r="D141">
            <v>339</v>
          </cell>
          <cell r="E141">
            <v>198000</v>
          </cell>
          <cell r="F141" t="str">
            <v>RESMA</v>
          </cell>
        </row>
        <row r="142">
          <cell r="B142">
            <v>15101502</v>
          </cell>
          <cell r="C142" t="str">
            <v>Queroseno</v>
          </cell>
          <cell r="D142">
            <v>361</v>
          </cell>
          <cell r="E142">
            <v>1100</v>
          </cell>
          <cell r="F142" t="str">
            <v>LITRO</v>
          </cell>
        </row>
        <row r="143">
          <cell r="B143">
            <v>15101503</v>
          </cell>
          <cell r="C143" t="str">
            <v>Nafta</v>
          </cell>
          <cell r="D143">
            <v>361</v>
          </cell>
          <cell r="E143">
            <v>4480</v>
          </cell>
          <cell r="F143" t="str">
            <v>LITROS</v>
          </cell>
        </row>
        <row r="144">
          <cell r="B144">
            <v>15101505</v>
          </cell>
          <cell r="C144" t="str">
            <v>Diesel</v>
          </cell>
          <cell r="D144">
            <v>361</v>
          </cell>
          <cell r="E144">
            <v>4500</v>
          </cell>
          <cell r="F144" t="str">
            <v>LITRO</v>
          </cell>
        </row>
        <row r="145">
          <cell r="B145">
            <v>15101506</v>
          </cell>
          <cell r="C145" t="str">
            <v>Gasolina</v>
          </cell>
          <cell r="D145">
            <v>361</v>
          </cell>
          <cell r="E145">
            <v>3800</v>
          </cell>
          <cell r="F145" t="str">
            <v>LITROS</v>
          </cell>
        </row>
        <row r="146">
          <cell r="B146">
            <v>15101508</v>
          </cell>
          <cell r="C146" t="str">
            <v>Petroleo crudo</v>
          </cell>
          <cell r="D146">
            <v>421</v>
          </cell>
          <cell r="E146">
            <v>73220</v>
          </cell>
          <cell r="F146" t="str">
            <v>KILO</v>
          </cell>
        </row>
        <row r="147">
          <cell r="B147">
            <v>15101509</v>
          </cell>
          <cell r="C147" t="str">
            <v>Combustible para barcos</v>
          </cell>
          <cell r="D147">
            <v>361</v>
          </cell>
          <cell r="E147">
            <v>2000</v>
          </cell>
          <cell r="F147" t="str">
            <v>UNIDAD</v>
          </cell>
        </row>
        <row r="148">
          <cell r="B148">
            <v>15101605</v>
          </cell>
          <cell r="C148" t="str">
            <v>Carbon</v>
          </cell>
          <cell r="D148">
            <v>424</v>
          </cell>
          <cell r="E148">
            <v>1000</v>
          </cell>
          <cell r="F148" t="str">
            <v>PAQUETE</v>
          </cell>
        </row>
        <row r="149">
          <cell r="B149">
            <v>15111506</v>
          </cell>
          <cell r="C149" t="str">
            <v>Acetileno</v>
          </cell>
          <cell r="D149">
            <v>251</v>
          </cell>
          <cell r="E149">
            <v>420390</v>
          </cell>
          <cell r="F149" t="str">
            <v>FRASCO</v>
          </cell>
        </row>
        <row r="150">
          <cell r="B150">
            <v>15111507</v>
          </cell>
          <cell r="C150" t="str">
            <v>Gas ciudad</v>
          </cell>
          <cell r="D150">
            <v>361</v>
          </cell>
          <cell r="E150">
            <v>40000</v>
          </cell>
          <cell r="F150" t="str">
            <v>KILO</v>
          </cell>
        </row>
        <row r="151">
          <cell r="B151">
            <v>15111510</v>
          </cell>
          <cell r="C151" t="str">
            <v>Gas licuado de Petroleo</v>
          </cell>
          <cell r="D151">
            <v>361</v>
          </cell>
          <cell r="E151">
            <v>2400</v>
          </cell>
          <cell r="F151" t="str">
            <v>LITROS</v>
          </cell>
        </row>
        <row r="152">
          <cell r="B152">
            <v>15121501</v>
          </cell>
          <cell r="C152" t="str">
            <v>Aceite de motor</v>
          </cell>
          <cell r="D152">
            <v>362</v>
          </cell>
          <cell r="E152">
            <v>16500</v>
          </cell>
          <cell r="F152" t="str">
            <v>BIDON</v>
          </cell>
        </row>
        <row r="153">
          <cell r="B153">
            <v>15121502</v>
          </cell>
          <cell r="C153" t="str">
            <v>Aceite para cortar metales</v>
          </cell>
          <cell r="D153">
            <v>362</v>
          </cell>
          <cell r="E153">
            <v>156050</v>
          </cell>
          <cell r="F153" t="str">
            <v>LITRO</v>
          </cell>
        </row>
        <row r="154">
          <cell r="B154">
            <v>15121503</v>
          </cell>
          <cell r="C154" t="str">
            <v>Aceite de engranajes</v>
          </cell>
          <cell r="D154">
            <v>362</v>
          </cell>
          <cell r="E154">
            <v>20500</v>
          </cell>
          <cell r="F154" t="str">
            <v>BIDON</v>
          </cell>
        </row>
        <row r="155">
          <cell r="B155">
            <v>15121504</v>
          </cell>
          <cell r="C155" t="str">
            <v>Aceite hidraulico</v>
          </cell>
          <cell r="D155">
            <v>362</v>
          </cell>
          <cell r="E155">
            <v>13500</v>
          </cell>
          <cell r="F155" t="str">
            <v>LITRO</v>
          </cell>
        </row>
        <row r="156">
          <cell r="B156">
            <v>15121505</v>
          </cell>
          <cell r="C156" t="str">
            <v>Aceite para transformadores</v>
          </cell>
          <cell r="D156">
            <v>362</v>
          </cell>
          <cell r="E156">
            <v>12900</v>
          </cell>
          <cell r="F156" t="str">
            <v>LITRO</v>
          </cell>
        </row>
        <row r="157">
          <cell r="B157">
            <v>15121508</v>
          </cell>
          <cell r="C157" t="str">
            <v>Aceite para transmisiones</v>
          </cell>
          <cell r="D157">
            <v>362</v>
          </cell>
          <cell r="E157">
            <v>6694</v>
          </cell>
          <cell r="F157" t="str">
            <v>LITRO</v>
          </cell>
        </row>
        <row r="158">
          <cell r="B158">
            <v>15121509</v>
          </cell>
          <cell r="C158" t="str">
            <v>Aceite de frenos</v>
          </cell>
          <cell r="D158">
            <v>362</v>
          </cell>
          <cell r="E158">
            <v>52800</v>
          </cell>
          <cell r="F158" t="str">
            <v>LITROS</v>
          </cell>
        </row>
        <row r="159">
          <cell r="B159">
            <v>15121518</v>
          </cell>
          <cell r="C159" t="str">
            <v>Liquidos de amortiguacion</v>
          </cell>
          <cell r="D159">
            <v>361</v>
          </cell>
          <cell r="E159">
            <v>60000</v>
          </cell>
          <cell r="F159" t="str">
            <v>Litro</v>
          </cell>
        </row>
        <row r="160">
          <cell r="B160">
            <v>15121520</v>
          </cell>
          <cell r="C160" t="str">
            <v>Lubricantes de uso general</v>
          </cell>
          <cell r="D160">
            <v>362</v>
          </cell>
          <cell r="E160">
            <v>22000</v>
          </cell>
          <cell r="F160" t="str">
            <v>KILO</v>
          </cell>
        </row>
        <row r="161">
          <cell r="B161">
            <v>15121521</v>
          </cell>
          <cell r="C161" t="str">
            <v>Aceites lubricantes para bombas</v>
          </cell>
          <cell r="D161">
            <v>362</v>
          </cell>
          <cell r="E161">
            <v>40000</v>
          </cell>
          <cell r="F161" t="str">
            <v>LITRO</v>
          </cell>
        </row>
        <row r="162">
          <cell r="B162">
            <v>15121522</v>
          </cell>
          <cell r="C162" t="str">
            <v>Aceites lubricantes para armas</v>
          </cell>
          <cell r="D162">
            <v>362</v>
          </cell>
          <cell r="E162">
            <v>8500</v>
          </cell>
          <cell r="F162" t="str">
            <v>ENVASE</v>
          </cell>
        </row>
        <row r="163">
          <cell r="B163">
            <v>15121527</v>
          </cell>
          <cell r="C163" t="str">
            <v>Aceite de turbina</v>
          </cell>
          <cell r="D163">
            <v>362</v>
          </cell>
          <cell r="E163">
            <v>16074</v>
          </cell>
          <cell r="F163" t="str">
            <v>LITRO</v>
          </cell>
        </row>
        <row r="164">
          <cell r="B164">
            <v>15121802</v>
          </cell>
          <cell r="C164" t="str">
            <v>Lubricantes anticorrosivos</v>
          </cell>
          <cell r="D164">
            <v>362</v>
          </cell>
          <cell r="E164">
            <v>12480</v>
          </cell>
          <cell r="F164" t="str">
            <v>FRASCO</v>
          </cell>
        </row>
        <row r="165">
          <cell r="B165">
            <v>15121806</v>
          </cell>
          <cell r="C165" t="str">
            <v>Aceites desoxidantes</v>
          </cell>
          <cell r="D165">
            <v>362</v>
          </cell>
          <cell r="E165">
            <v>15000</v>
          </cell>
          <cell r="F165" t="str">
            <v>LITRO</v>
          </cell>
        </row>
        <row r="166">
          <cell r="B166">
            <v>15121901</v>
          </cell>
          <cell r="C166" t="str">
            <v>Grasa de silicon</v>
          </cell>
          <cell r="D166">
            <v>362</v>
          </cell>
          <cell r="E166">
            <v>120000</v>
          </cell>
          <cell r="F166" t="str">
            <v>Kilogramo</v>
          </cell>
        </row>
        <row r="167">
          <cell r="B167">
            <v>15121902</v>
          </cell>
          <cell r="C167" t="str">
            <v>Grasa</v>
          </cell>
          <cell r="D167">
            <v>362</v>
          </cell>
          <cell r="E167">
            <v>150000</v>
          </cell>
          <cell r="F167" t="str">
            <v>CAJA</v>
          </cell>
        </row>
        <row r="168">
          <cell r="B168">
            <v>20102002</v>
          </cell>
          <cell r="C168" t="str">
            <v>Taladros de larga profundidad de martillo superior</v>
          </cell>
          <cell r="D168">
            <v>531</v>
          </cell>
          <cell r="E168">
            <v>1407600</v>
          </cell>
          <cell r="F168" t="str">
            <v>UNIDAD</v>
          </cell>
        </row>
        <row r="169">
          <cell r="B169">
            <v>20102305</v>
          </cell>
          <cell r="C169" t="str">
            <v>Vehiculos de servicio</v>
          </cell>
          <cell r="D169">
            <v>537</v>
          </cell>
          <cell r="E169">
            <v>173331250</v>
          </cell>
          <cell r="F169" t="str">
            <v>UNIDAD</v>
          </cell>
        </row>
        <row r="170">
          <cell r="B170">
            <v>20111504</v>
          </cell>
          <cell r="C170" t="str">
            <v>Equipo de perforacion de pozos de agua</v>
          </cell>
          <cell r="D170">
            <v>531</v>
          </cell>
          <cell r="E170">
            <v>20000000</v>
          </cell>
          <cell r="F170" t="str">
            <v>UNIDAD</v>
          </cell>
        </row>
        <row r="171">
          <cell r="B171">
            <v>20122107</v>
          </cell>
          <cell r="C171" t="str">
            <v>Armas de fuego de densidad alto de tiro</v>
          </cell>
          <cell r="D171">
            <v>551</v>
          </cell>
          <cell r="E171">
            <v>1700000</v>
          </cell>
          <cell r="F171" t="str">
            <v>UNIDAD</v>
          </cell>
        </row>
        <row r="172">
          <cell r="B172">
            <v>20131301</v>
          </cell>
          <cell r="C172" t="str">
            <v>Cemento a granel de pozo petrolero</v>
          </cell>
          <cell r="D172">
            <v>398</v>
          </cell>
          <cell r="E172">
            <v>23000</v>
          </cell>
          <cell r="F172" t="str">
            <v>Kilogramo</v>
          </cell>
        </row>
        <row r="173">
          <cell r="B173">
            <v>20141011</v>
          </cell>
          <cell r="C173" t="str">
            <v>Adaptador de cabeza de tuberia</v>
          </cell>
          <cell r="D173">
            <v>391</v>
          </cell>
          <cell r="E173">
            <v>2690</v>
          </cell>
          <cell r="F173" t="str">
            <v>UNIDAD</v>
          </cell>
        </row>
        <row r="174">
          <cell r="B174">
            <v>20141501</v>
          </cell>
          <cell r="C174" t="str">
            <v>Bombas electricas de barrenas hacia abajo</v>
          </cell>
          <cell r="D174">
            <v>533</v>
          </cell>
          <cell r="E174">
            <v>3000000</v>
          </cell>
          <cell r="F174" t="str">
            <v>UNIDAD</v>
          </cell>
        </row>
        <row r="175">
          <cell r="B175">
            <v>20142201</v>
          </cell>
          <cell r="C175" t="str">
            <v>Calentadores de linea electrica</v>
          </cell>
          <cell r="D175">
            <v>533</v>
          </cell>
          <cell r="E175">
            <v>17500</v>
          </cell>
          <cell r="F175" t="str">
            <v>UNIDAD</v>
          </cell>
        </row>
        <row r="176">
          <cell r="B176">
            <v>21101513</v>
          </cell>
          <cell r="C176" t="str">
            <v>Discos</v>
          </cell>
          <cell r="D176">
            <v>342</v>
          </cell>
          <cell r="E176">
            <v>15000</v>
          </cell>
          <cell r="F176" t="str">
            <v>TUBO</v>
          </cell>
        </row>
        <row r="177">
          <cell r="B177">
            <v>21101603</v>
          </cell>
          <cell r="C177" t="str">
            <v>Sembradoras de grano</v>
          </cell>
          <cell r="D177">
            <v>532</v>
          </cell>
          <cell r="E177">
            <v>24000000</v>
          </cell>
          <cell r="F177" t="str">
            <v>UNIDAD</v>
          </cell>
        </row>
        <row r="178">
          <cell r="B178">
            <v>21101604</v>
          </cell>
          <cell r="C178" t="str">
            <v>Sembradoras de semillas</v>
          </cell>
          <cell r="D178">
            <v>532</v>
          </cell>
          <cell r="E178">
            <v>2600000</v>
          </cell>
          <cell r="F178" t="str">
            <v>UNIDAD</v>
          </cell>
        </row>
        <row r="179">
          <cell r="B179">
            <v>21101606</v>
          </cell>
          <cell r="C179" t="str">
            <v>Excavadoras de agujeros</v>
          </cell>
          <cell r="D179">
            <v>531</v>
          </cell>
          <cell r="E179">
            <v>8000</v>
          </cell>
          <cell r="F179" t="str">
            <v>UNIDAD</v>
          </cell>
        </row>
        <row r="180">
          <cell r="B180">
            <v>21101607</v>
          </cell>
          <cell r="C180" t="str">
            <v>Remolque de sembradora</v>
          </cell>
          <cell r="D180">
            <v>532</v>
          </cell>
          <cell r="E180">
            <v>150000</v>
          </cell>
          <cell r="F180" t="str">
            <v>UNIDAD</v>
          </cell>
        </row>
        <row r="181">
          <cell r="B181">
            <v>21102003</v>
          </cell>
          <cell r="C181" t="str">
            <v>Clasificadoras de semillas, grano o leguminosas secas</v>
          </cell>
          <cell r="D181">
            <v>532</v>
          </cell>
          <cell r="E181">
            <v>4500</v>
          </cell>
          <cell r="F181" t="str">
            <v>KILO</v>
          </cell>
        </row>
        <row r="182">
          <cell r="B182">
            <v>21102101</v>
          </cell>
          <cell r="C182" t="str">
            <v>Maquinas agricolas de briquetaje o de arrojar</v>
          </cell>
          <cell r="D182">
            <v>532</v>
          </cell>
          <cell r="E182">
            <v>30000000</v>
          </cell>
          <cell r="F182" t="str">
            <v>UNIDAD</v>
          </cell>
        </row>
        <row r="183">
          <cell r="B183">
            <v>22101701</v>
          </cell>
          <cell r="C183" t="str">
            <v>Palas excavadoras</v>
          </cell>
          <cell r="D183">
            <v>531</v>
          </cell>
          <cell r="E183">
            <v>6803475</v>
          </cell>
          <cell r="F183" t="str">
            <v>UNIDAD</v>
          </cell>
        </row>
        <row r="184">
          <cell r="B184">
            <v>22101706</v>
          </cell>
          <cell r="C184" t="str">
            <v>Cucharas de pala</v>
          </cell>
          <cell r="D184">
            <v>531</v>
          </cell>
          <cell r="E184">
            <v>18000</v>
          </cell>
          <cell r="F184" t="str">
            <v>UNIDAD</v>
          </cell>
        </row>
        <row r="185">
          <cell r="B185">
            <v>22101707</v>
          </cell>
          <cell r="C185" t="str">
            <v>Cables de retencion</v>
          </cell>
          <cell r="D185">
            <v>531</v>
          </cell>
          <cell r="E185">
            <v>6000</v>
          </cell>
          <cell r="F185" t="str">
            <v>Par o jueg</v>
          </cell>
        </row>
        <row r="186">
          <cell r="B186">
            <v>22101901</v>
          </cell>
          <cell r="C186" t="str">
            <v>Plantas de hormigon u hormigoneras</v>
          </cell>
          <cell r="D186">
            <v>521</v>
          </cell>
          <cell r="E186">
            <v>1000000</v>
          </cell>
          <cell r="F186" t="str">
            <v>UNIDAD</v>
          </cell>
        </row>
        <row r="187">
          <cell r="B187">
            <v>23101501</v>
          </cell>
          <cell r="C187" t="str">
            <v>Copiadoras</v>
          </cell>
          <cell r="D187">
            <v>533</v>
          </cell>
          <cell r="E187">
            <v>95000000</v>
          </cell>
          <cell r="F187" t="str">
            <v>UNIDAD</v>
          </cell>
        </row>
        <row r="188">
          <cell r="B188">
            <v>23101502</v>
          </cell>
          <cell r="C188" t="str">
            <v>Perforadoras</v>
          </cell>
          <cell r="D188">
            <v>542</v>
          </cell>
          <cell r="E188">
            <v>175560</v>
          </cell>
          <cell r="F188" t="str">
            <v>UNIDAD</v>
          </cell>
        </row>
        <row r="189">
          <cell r="B189">
            <v>23101504</v>
          </cell>
          <cell r="C189" t="str">
            <v>Maquinas dobladoras</v>
          </cell>
          <cell r="D189">
            <v>533</v>
          </cell>
          <cell r="E189">
            <v>2000000</v>
          </cell>
          <cell r="F189" t="str">
            <v>UNIDAD</v>
          </cell>
        </row>
        <row r="190">
          <cell r="B190">
            <v>23101506</v>
          </cell>
          <cell r="C190" t="str">
            <v>Trituradoras</v>
          </cell>
          <cell r="D190">
            <v>533</v>
          </cell>
          <cell r="E190">
            <v>460000000</v>
          </cell>
          <cell r="F190" t="str">
            <v>UNIDAD</v>
          </cell>
        </row>
        <row r="191">
          <cell r="B191">
            <v>23101508</v>
          </cell>
          <cell r="C191" t="str">
            <v>Cortadoras</v>
          </cell>
          <cell r="D191">
            <v>533</v>
          </cell>
          <cell r="E191">
            <v>450000</v>
          </cell>
          <cell r="F191" t="str">
            <v>UNIDAD</v>
          </cell>
        </row>
        <row r="192">
          <cell r="B192">
            <v>23101509</v>
          </cell>
          <cell r="C192" t="str">
            <v>Lijadoras</v>
          </cell>
          <cell r="D192">
            <v>533</v>
          </cell>
          <cell r="E192">
            <v>5900</v>
          </cell>
          <cell r="F192" t="str">
            <v>UNIDAD</v>
          </cell>
        </row>
        <row r="193">
          <cell r="B193">
            <v>23101510</v>
          </cell>
          <cell r="C193" t="str">
            <v>Pulidoras</v>
          </cell>
          <cell r="D193">
            <v>533</v>
          </cell>
          <cell r="E193">
            <v>8470</v>
          </cell>
          <cell r="F193" t="str">
            <v>UNIDAD</v>
          </cell>
        </row>
        <row r="194">
          <cell r="B194">
            <v>23101515</v>
          </cell>
          <cell r="C194" t="str">
            <v>Grabadoras</v>
          </cell>
          <cell r="D194">
            <v>533</v>
          </cell>
          <cell r="E194">
            <v>2500000</v>
          </cell>
          <cell r="F194" t="str">
            <v>UNIDAD</v>
          </cell>
        </row>
        <row r="195">
          <cell r="B195">
            <v>23101521</v>
          </cell>
          <cell r="C195" t="str">
            <v>Maquina de descarga de electrodo de catodo de alambre</v>
          </cell>
          <cell r="D195">
            <v>533</v>
          </cell>
          <cell r="E195">
            <v>20000000</v>
          </cell>
          <cell r="F195" t="str">
            <v>UNIDAD</v>
          </cell>
        </row>
        <row r="196">
          <cell r="B196">
            <v>23111502</v>
          </cell>
          <cell r="C196" t="str">
            <v>Maquinaria para destilacion de crudo</v>
          </cell>
          <cell r="D196">
            <v>533</v>
          </cell>
          <cell r="E196">
            <v>750000</v>
          </cell>
          <cell r="F196" t="str">
            <v>UNIDAD</v>
          </cell>
        </row>
        <row r="197">
          <cell r="B197">
            <v>23121603</v>
          </cell>
          <cell r="C197" t="str">
            <v>Maquinas de hacer ojales</v>
          </cell>
          <cell r="D197">
            <v>533</v>
          </cell>
          <cell r="E197">
            <v>6000</v>
          </cell>
          <cell r="F197" t="str">
            <v>UNIDAD</v>
          </cell>
        </row>
        <row r="198">
          <cell r="B198">
            <v>23121614</v>
          </cell>
          <cell r="C198" t="str">
            <v>Maquinas de coser</v>
          </cell>
          <cell r="D198">
            <v>533</v>
          </cell>
          <cell r="E198">
            <v>7000000</v>
          </cell>
          <cell r="F198" t="str">
            <v>UNIDAD</v>
          </cell>
        </row>
        <row r="199">
          <cell r="B199">
            <v>23131503</v>
          </cell>
          <cell r="C199" t="str">
            <v>Ruedas de esmerilado</v>
          </cell>
          <cell r="D199">
            <v>533</v>
          </cell>
          <cell r="E199">
            <v>55000</v>
          </cell>
          <cell r="F199" t="str">
            <v>UNIDAD</v>
          </cell>
        </row>
        <row r="200">
          <cell r="B200">
            <v>23131511</v>
          </cell>
          <cell r="C200" t="str">
            <v>Cabezales de inyeccion</v>
          </cell>
          <cell r="D200">
            <v>533</v>
          </cell>
          <cell r="E200">
            <v>625000</v>
          </cell>
          <cell r="F200" t="str">
            <v>UNIDAD</v>
          </cell>
        </row>
        <row r="201">
          <cell r="B201">
            <v>23131514</v>
          </cell>
          <cell r="C201" t="str">
            <v>Piedras montadas</v>
          </cell>
          <cell r="D201">
            <v>398</v>
          </cell>
          <cell r="E201">
            <v>50000</v>
          </cell>
          <cell r="F201" t="str">
            <v>M2</v>
          </cell>
        </row>
        <row r="202">
          <cell r="B202">
            <v>23131601</v>
          </cell>
          <cell r="C202" t="str">
            <v>Accesorios de facetaje</v>
          </cell>
          <cell r="D202">
            <v>346</v>
          </cell>
          <cell r="E202">
            <v>500000</v>
          </cell>
          <cell r="F202" t="str">
            <v>Unidad (Nr</v>
          </cell>
        </row>
        <row r="203">
          <cell r="B203">
            <v>23151606</v>
          </cell>
          <cell r="C203" t="str">
            <v>Maquinas moldeadoras de cemento o ceramica o vidrio o similar</v>
          </cell>
          <cell r="D203">
            <v>533</v>
          </cell>
          <cell r="E203">
            <v>57500000</v>
          </cell>
          <cell r="F203" t="str">
            <v>UNIDAD</v>
          </cell>
        </row>
        <row r="204">
          <cell r="B204">
            <v>23151607</v>
          </cell>
          <cell r="C204" t="str">
            <v>Prensas</v>
          </cell>
          <cell r="D204">
            <v>533</v>
          </cell>
          <cell r="E204">
            <v>20100</v>
          </cell>
          <cell r="F204" t="str">
            <v>UNIDAD</v>
          </cell>
        </row>
        <row r="205">
          <cell r="B205">
            <v>23151702</v>
          </cell>
          <cell r="C205" t="str">
            <v>Equipo de medicion de lentes</v>
          </cell>
          <cell r="D205">
            <v>533</v>
          </cell>
          <cell r="E205">
            <v>210000000</v>
          </cell>
          <cell r="F205" t="str">
            <v>UNIDAD</v>
          </cell>
        </row>
        <row r="206">
          <cell r="B206">
            <v>23151805</v>
          </cell>
          <cell r="C206" t="str">
            <v>Maquinas dosificadoras de barrena para llenado o cerrado hermetico</v>
          </cell>
          <cell r="D206">
            <v>535</v>
          </cell>
          <cell r="E206">
            <v>15000000</v>
          </cell>
          <cell r="F206" t="str">
            <v>UNIDAD</v>
          </cell>
        </row>
        <row r="207">
          <cell r="B207">
            <v>23151812</v>
          </cell>
          <cell r="C207" t="str">
            <v>Contadores de tabletas</v>
          </cell>
          <cell r="D207">
            <v>535</v>
          </cell>
          <cell r="E207">
            <v>528000</v>
          </cell>
          <cell r="F207" t="str">
            <v>UNIDAD</v>
          </cell>
        </row>
        <row r="208">
          <cell r="B208">
            <v>23151901</v>
          </cell>
          <cell r="C208" t="str">
            <v>Cortadores</v>
          </cell>
          <cell r="D208">
            <v>533</v>
          </cell>
          <cell r="E208">
            <v>300000</v>
          </cell>
          <cell r="F208" t="str">
            <v>UNIDAD</v>
          </cell>
        </row>
        <row r="209">
          <cell r="B209">
            <v>23151904</v>
          </cell>
          <cell r="C209" t="str">
            <v>Bobinadoras</v>
          </cell>
          <cell r="D209">
            <v>533</v>
          </cell>
          <cell r="E209">
            <v>333720000</v>
          </cell>
          <cell r="F209" t="str">
            <v>UNIDAD</v>
          </cell>
        </row>
        <row r="210">
          <cell r="B210">
            <v>23153016</v>
          </cell>
          <cell r="C210" t="str">
            <v>Utensilio de embrague</v>
          </cell>
          <cell r="D210">
            <v>533</v>
          </cell>
          <cell r="E210">
            <v>39930</v>
          </cell>
          <cell r="F210" t="str">
            <v>UNIDAD</v>
          </cell>
        </row>
        <row r="211">
          <cell r="B211">
            <v>23153022</v>
          </cell>
          <cell r="C211" t="str">
            <v>Alimentador mecanico</v>
          </cell>
          <cell r="D211">
            <v>533</v>
          </cell>
          <cell r="E211">
            <v>50000</v>
          </cell>
          <cell r="F211" t="str">
            <v>UNIDAD</v>
          </cell>
        </row>
        <row r="212">
          <cell r="B212">
            <v>23153025</v>
          </cell>
          <cell r="C212" t="str">
            <v>Pinza mecanica</v>
          </cell>
          <cell r="D212">
            <v>533</v>
          </cell>
          <cell r="E212">
            <v>2866667</v>
          </cell>
          <cell r="F212" t="str">
            <v>UNIDAD</v>
          </cell>
        </row>
        <row r="213">
          <cell r="B213">
            <v>23153027</v>
          </cell>
          <cell r="C213" t="str">
            <v>Conjunto de mordaza</v>
          </cell>
          <cell r="D213">
            <v>533</v>
          </cell>
          <cell r="E213">
            <v>50000000</v>
          </cell>
          <cell r="F213" t="str">
            <v>UNIDAD</v>
          </cell>
        </row>
        <row r="214">
          <cell r="B214">
            <v>23153036</v>
          </cell>
          <cell r="C214" t="str">
            <v>Placas de cerrojo</v>
          </cell>
          <cell r="D214">
            <v>533</v>
          </cell>
          <cell r="E214">
            <v>3000</v>
          </cell>
          <cell r="F214" t="str">
            <v>CAJA</v>
          </cell>
        </row>
        <row r="215">
          <cell r="B215">
            <v>23153137</v>
          </cell>
          <cell r="C215" t="str">
            <v>Cubiertas guardapolvos de maquina</v>
          </cell>
          <cell r="D215">
            <v>533</v>
          </cell>
          <cell r="E215">
            <v>2000</v>
          </cell>
          <cell r="F215" t="str">
            <v>Unidad (Nr</v>
          </cell>
        </row>
        <row r="216">
          <cell r="B216">
            <v>23153140</v>
          </cell>
          <cell r="C216" t="str">
            <v>Brazos articulados</v>
          </cell>
          <cell r="D216">
            <v>533</v>
          </cell>
          <cell r="E216">
            <v>80000</v>
          </cell>
          <cell r="F216" t="str">
            <v>Unidad (Nr</v>
          </cell>
        </row>
        <row r="217">
          <cell r="B217">
            <v>23153313</v>
          </cell>
          <cell r="C217" t="str">
            <v>Cuchillas o conjuntos de cuchillas de maquinaria</v>
          </cell>
          <cell r="D217">
            <v>533</v>
          </cell>
          <cell r="E217">
            <v>20000</v>
          </cell>
          <cell r="F217" t="str">
            <v>UNIDAD</v>
          </cell>
        </row>
        <row r="218">
          <cell r="B218">
            <v>23161503</v>
          </cell>
          <cell r="C218" t="str">
            <v>Horno de secado del nucleo</v>
          </cell>
          <cell r="D218">
            <v>533</v>
          </cell>
          <cell r="E218">
            <v>3000000</v>
          </cell>
          <cell r="F218" t="str">
            <v>UNIDAD</v>
          </cell>
        </row>
        <row r="219">
          <cell r="B219">
            <v>23171507</v>
          </cell>
          <cell r="C219" t="str">
            <v>Soldadores o pistolas para sueldas</v>
          </cell>
          <cell r="D219">
            <v>394</v>
          </cell>
          <cell r="E219">
            <v>1200000</v>
          </cell>
          <cell r="F219" t="str">
            <v>UNIDAD</v>
          </cell>
        </row>
        <row r="220">
          <cell r="B220">
            <v>23171508</v>
          </cell>
          <cell r="C220" t="str">
            <v>Maquinas de soldar</v>
          </cell>
          <cell r="D220">
            <v>533</v>
          </cell>
          <cell r="E220">
            <v>4700000</v>
          </cell>
          <cell r="F220" t="str">
            <v>UNIDAD</v>
          </cell>
        </row>
        <row r="221">
          <cell r="B221">
            <v>23171509</v>
          </cell>
          <cell r="C221" t="str">
            <v>Soldadura</v>
          </cell>
          <cell r="D221">
            <v>394</v>
          </cell>
          <cell r="E221">
            <v>2500000</v>
          </cell>
          <cell r="F221" t="str">
            <v>Unidad (Nr</v>
          </cell>
        </row>
        <row r="222">
          <cell r="B222">
            <v>23171510</v>
          </cell>
          <cell r="C222" t="str">
            <v>Alambre para soldar o estano</v>
          </cell>
          <cell r="D222">
            <v>394</v>
          </cell>
          <cell r="E222">
            <v>3000</v>
          </cell>
          <cell r="F222" t="str">
            <v>UNIDAD</v>
          </cell>
        </row>
        <row r="223">
          <cell r="B223">
            <v>23171511</v>
          </cell>
          <cell r="C223" t="str">
            <v>Herramientas de soldadura</v>
          </cell>
          <cell r="D223">
            <v>394</v>
          </cell>
          <cell r="E223">
            <v>450000</v>
          </cell>
          <cell r="F223" t="str">
            <v>UNIDAD</v>
          </cell>
        </row>
        <row r="224">
          <cell r="B224">
            <v>23171512</v>
          </cell>
          <cell r="C224" t="str">
            <v>Varillas soldadoras</v>
          </cell>
          <cell r="D224">
            <v>394</v>
          </cell>
          <cell r="E224">
            <v>12100</v>
          </cell>
          <cell r="F224" t="str">
            <v>UNIDAD</v>
          </cell>
        </row>
        <row r="225">
          <cell r="B225">
            <v>23171515</v>
          </cell>
          <cell r="C225" t="str">
            <v>Electrodos para soldar</v>
          </cell>
          <cell r="D225">
            <v>533</v>
          </cell>
          <cell r="E225">
            <v>8500</v>
          </cell>
          <cell r="F225" t="str">
            <v>KILO</v>
          </cell>
        </row>
        <row r="226">
          <cell r="B226">
            <v>23171517</v>
          </cell>
          <cell r="C226" t="str">
            <v>Sopletes</v>
          </cell>
          <cell r="D226">
            <v>394</v>
          </cell>
          <cell r="E226">
            <v>250000</v>
          </cell>
          <cell r="F226" t="str">
            <v>Unidad (Nr</v>
          </cell>
        </row>
        <row r="227">
          <cell r="B227">
            <v>23171525</v>
          </cell>
          <cell r="C227" t="str">
            <v>Aditivos soldantes</v>
          </cell>
          <cell r="D227">
            <v>362</v>
          </cell>
          <cell r="E227">
            <v>30000</v>
          </cell>
          <cell r="F227" t="str">
            <v>UNIDAD</v>
          </cell>
        </row>
        <row r="228">
          <cell r="B228">
            <v>23171603</v>
          </cell>
          <cell r="C228" t="str">
            <v>Cortadores de canerias o tubos</v>
          </cell>
          <cell r="D228">
            <v>533</v>
          </cell>
          <cell r="E228">
            <v>8000</v>
          </cell>
          <cell r="F228" t="str">
            <v>UNIDAD</v>
          </cell>
        </row>
        <row r="229">
          <cell r="B229">
            <v>23171610</v>
          </cell>
          <cell r="C229" t="str">
            <v>Escariadores</v>
          </cell>
          <cell r="D229">
            <v>533</v>
          </cell>
          <cell r="E229">
            <v>5000000</v>
          </cell>
          <cell r="F229" t="str">
            <v>Gruesa</v>
          </cell>
        </row>
        <row r="230">
          <cell r="B230">
            <v>23171707</v>
          </cell>
          <cell r="C230" t="str">
            <v>Acabadores de terminales de tubos</v>
          </cell>
          <cell r="D230">
            <v>533</v>
          </cell>
          <cell r="E230">
            <v>4250</v>
          </cell>
          <cell r="F230" t="str">
            <v>UNIDAD</v>
          </cell>
        </row>
        <row r="231">
          <cell r="B231">
            <v>23171901</v>
          </cell>
          <cell r="C231" t="str">
            <v>Artefactos de Retencion</v>
          </cell>
          <cell r="D231">
            <v>533</v>
          </cell>
          <cell r="E231">
            <v>135000</v>
          </cell>
          <cell r="F231" t="str">
            <v>Unidad (Nr</v>
          </cell>
        </row>
        <row r="232">
          <cell r="B232">
            <v>23171902</v>
          </cell>
          <cell r="C232" t="str">
            <v>Dispositivos de inspeccion o medicion</v>
          </cell>
          <cell r="D232">
            <v>533</v>
          </cell>
          <cell r="E232">
            <v>1500000</v>
          </cell>
          <cell r="F232" t="str">
            <v>Unidad (Nr</v>
          </cell>
        </row>
        <row r="233">
          <cell r="B233">
            <v>23181502</v>
          </cell>
          <cell r="C233" t="str">
            <v>Maquinaria de molido</v>
          </cell>
          <cell r="D233">
            <v>533</v>
          </cell>
          <cell r="E233">
            <v>100000</v>
          </cell>
          <cell r="F233" t="str">
            <v>UNIDAD</v>
          </cell>
        </row>
        <row r="234">
          <cell r="B234">
            <v>23181506</v>
          </cell>
          <cell r="C234" t="str">
            <v>Maquinaria de lavado</v>
          </cell>
          <cell r="D234">
            <v>533</v>
          </cell>
          <cell r="E234">
            <v>20000000</v>
          </cell>
          <cell r="F234" t="str">
            <v>UNIDAD</v>
          </cell>
        </row>
        <row r="235">
          <cell r="B235">
            <v>23181604</v>
          </cell>
          <cell r="C235" t="str">
            <v>Maquinaria para cortar</v>
          </cell>
          <cell r="D235">
            <v>533</v>
          </cell>
          <cell r="E235">
            <v>1500000</v>
          </cell>
          <cell r="F235" t="str">
            <v>UNIDAD</v>
          </cell>
        </row>
        <row r="236">
          <cell r="B236">
            <v>23201202</v>
          </cell>
          <cell r="C236" t="str">
            <v>Secadores de aire</v>
          </cell>
          <cell r="D236">
            <v>533</v>
          </cell>
          <cell r="E236">
            <v>136363636</v>
          </cell>
          <cell r="F236" t="str">
            <v>UNIDAD</v>
          </cell>
        </row>
        <row r="237">
          <cell r="B237">
            <v>23231602</v>
          </cell>
          <cell r="C237" t="str">
            <v>Rodillo de terminacion</v>
          </cell>
          <cell r="D237">
            <v>533</v>
          </cell>
          <cell r="E237">
            <v>1000</v>
          </cell>
          <cell r="F237" t="str">
            <v>UNIDAD</v>
          </cell>
        </row>
        <row r="238">
          <cell r="B238">
            <v>23231902</v>
          </cell>
          <cell r="C238" t="str">
            <v>Placa trasera</v>
          </cell>
          <cell r="D238">
            <v>533</v>
          </cell>
          <cell r="E238">
            <v>42350</v>
          </cell>
          <cell r="F238" t="str">
            <v>JUEGO</v>
          </cell>
        </row>
        <row r="239">
          <cell r="B239">
            <v>24101602</v>
          </cell>
          <cell r="C239" t="str">
            <v>Montacargas</v>
          </cell>
          <cell r="D239">
            <v>533</v>
          </cell>
          <cell r="E239">
            <v>80000000</v>
          </cell>
          <cell r="F239" t="str">
            <v>UNIDAD</v>
          </cell>
        </row>
        <row r="240">
          <cell r="B240">
            <v>24101603</v>
          </cell>
          <cell r="C240" t="str">
            <v>Horquillas elevadoras</v>
          </cell>
          <cell r="D240">
            <v>533</v>
          </cell>
          <cell r="E240">
            <v>5000</v>
          </cell>
          <cell r="F240" t="str">
            <v>UNIDAD</v>
          </cell>
        </row>
        <row r="241">
          <cell r="B241">
            <v>24101611</v>
          </cell>
          <cell r="C241" t="str">
            <v>Eslingas</v>
          </cell>
          <cell r="D241">
            <v>533</v>
          </cell>
          <cell r="E241">
            <v>139421</v>
          </cell>
          <cell r="F241" t="str">
            <v>UNIDAD</v>
          </cell>
        </row>
        <row r="242">
          <cell r="B242">
            <v>24101612</v>
          </cell>
          <cell r="C242" t="str">
            <v>Gatos</v>
          </cell>
          <cell r="D242">
            <v>533</v>
          </cell>
          <cell r="E242">
            <v>1400000</v>
          </cell>
          <cell r="F242" t="str">
            <v>UNIDAD</v>
          </cell>
        </row>
        <row r="243">
          <cell r="B243">
            <v>24101622</v>
          </cell>
          <cell r="C243" t="str">
            <v>Gruas sobre cadenas</v>
          </cell>
          <cell r="D243">
            <v>533</v>
          </cell>
          <cell r="E243">
            <v>14250000</v>
          </cell>
          <cell r="F243" t="str">
            <v>UNIDAD</v>
          </cell>
        </row>
        <row r="244">
          <cell r="B244">
            <v>24101623</v>
          </cell>
          <cell r="C244" t="str">
            <v>Gruas torre</v>
          </cell>
          <cell r="D244">
            <v>533</v>
          </cell>
          <cell r="E244">
            <v>18000000</v>
          </cell>
          <cell r="F244" t="str">
            <v>UNIDAD</v>
          </cell>
        </row>
        <row r="245">
          <cell r="B245">
            <v>24101624</v>
          </cell>
          <cell r="C245" t="str">
            <v>Gruas hidraulicas sobre camion</v>
          </cell>
          <cell r="D245">
            <v>533</v>
          </cell>
          <cell r="E245">
            <v>6000000</v>
          </cell>
          <cell r="F245" t="str">
            <v>UNIDAD</v>
          </cell>
        </row>
        <row r="246">
          <cell r="B246">
            <v>24101712</v>
          </cell>
          <cell r="C246" t="str">
            <v>Cintas transportadoras</v>
          </cell>
          <cell r="D246">
            <v>391</v>
          </cell>
          <cell r="E246">
            <v>4170381</v>
          </cell>
          <cell r="F246" t="str">
            <v>UNIDAD</v>
          </cell>
        </row>
        <row r="247">
          <cell r="B247">
            <v>24102006</v>
          </cell>
          <cell r="C247" t="str">
            <v>Bancos de trabajo</v>
          </cell>
          <cell r="D247">
            <v>541</v>
          </cell>
          <cell r="E247">
            <v>594000</v>
          </cell>
          <cell r="F247" t="str">
            <v>UNIDAD</v>
          </cell>
        </row>
        <row r="248">
          <cell r="B248">
            <v>24111501</v>
          </cell>
          <cell r="C248" t="str">
            <v>Bolsas de lona</v>
          </cell>
          <cell r="D248">
            <v>323</v>
          </cell>
          <cell r="E248">
            <v>3500</v>
          </cell>
          <cell r="F248" t="str">
            <v>UNIDAD</v>
          </cell>
        </row>
        <row r="249">
          <cell r="B249">
            <v>24111502</v>
          </cell>
          <cell r="C249" t="str">
            <v>Bolsas de papel</v>
          </cell>
          <cell r="D249">
            <v>334</v>
          </cell>
          <cell r="E249">
            <v>2500</v>
          </cell>
          <cell r="F249" t="str">
            <v>UNIDAD</v>
          </cell>
        </row>
        <row r="250">
          <cell r="B250">
            <v>24111503</v>
          </cell>
          <cell r="C250" t="str">
            <v>Bolsas de plastico</v>
          </cell>
          <cell r="D250">
            <v>396</v>
          </cell>
          <cell r="E250">
            <v>30000</v>
          </cell>
          <cell r="F250" t="str">
            <v>PAQUETE</v>
          </cell>
        </row>
        <row r="251">
          <cell r="B251">
            <v>24111802</v>
          </cell>
          <cell r="C251" t="str">
            <v>Tanques o botellas de aire o gas</v>
          </cell>
          <cell r="D251">
            <v>533</v>
          </cell>
          <cell r="E251">
            <v>215249</v>
          </cell>
          <cell r="F251" t="str">
            <v>METRO</v>
          </cell>
        </row>
        <row r="252">
          <cell r="B252">
            <v>24112005</v>
          </cell>
          <cell r="C252" t="str">
            <v>Cestas metalicas</v>
          </cell>
          <cell r="D252">
            <v>397</v>
          </cell>
          <cell r="E252">
            <v>28000</v>
          </cell>
          <cell r="F252" t="str">
            <v>UNIDAD</v>
          </cell>
        </row>
        <row r="253">
          <cell r="B253">
            <v>24112108</v>
          </cell>
          <cell r="C253" t="str">
            <v>Tambores metalicos</v>
          </cell>
          <cell r="D253">
            <v>533</v>
          </cell>
          <cell r="E253">
            <v>260000</v>
          </cell>
          <cell r="F253" t="str">
            <v>UNIDAD</v>
          </cell>
        </row>
        <row r="254">
          <cell r="B254">
            <v>24112207</v>
          </cell>
          <cell r="C254" t="str">
            <v>Bidones no metalicos para liquido flamable</v>
          </cell>
          <cell r="D254">
            <v>533</v>
          </cell>
          <cell r="E254">
            <v>51000</v>
          </cell>
          <cell r="F254" t="str">
            <v>UNIDAD</v>
          </cell>
        </row>
        <row r="255">
          <cell r="B255">
            <v>24121802</v>
          </cell>
          <cell r="C255" t="str">
            <v>Latas de pintura o barniz</v>
          </cell>
          <cell r="D255">
            <v>355</v>
          </cell>
          <cell r="E255">
            <v>10000</v>
          </cell>
          <cell r="F255" t="str">
            <v>LITRO</v>
          </cell>
        </row>
        <row r="256">
          <cell r="B256">
            <v>24131503</v>
          </cell>
          <cell r="C256" t="str">
            <v>Camaras frigorificas</v>
          </cell>
          <cell r="D256">
            <v>533</v>
          </cell>
          <cell r="E256">
            <v>9240000</v>
          </cell>
          <cell r="F256" t="str">
            <v>UNIDAD</v>
          </cell>
        </row>
        <row r="257">
          <cell r="B257">
            <v>24131603</v>
          </cell>
          <cell r="C257" t="str">
            <v>Congeladores a bajas temperaturas</v>
          </cell>
          <cell r="D257">
            <v>541</v>
          </cell>
          <cell r="E257">
            <v>150000</v>
          </cell>
          <cell r="F257" t="str">
            <v>UNIDAD</v>
          </cell>
        </row>
        <row r="258">
          <cell r="B258">
            <v>24141607</v>
          </cell>
          <cell r="C258" t="str">
            <v>Separadores de carton</v>
          </cell>
          <cell r="D258">
            <v>339</v>
          </cell>
          <cell r="E258">
            <v>2000</v>
          </cell>
          <cell r="F258" t="str">
            <v>PAQUETE</v>
          </cell>
        </row>
        <row r="259">
          <cell r="B259">
            <v>25101503</v>
          </cell>
          <cell r="C259" t="str">
            <v>Automoviles</v>
          </cell>
          <cell r="D259">
            <v>537</v>
          </cell>
          <cell r="E259">
            <v>120000000</v>
          </cell>
          <cell r="F259" t="str">
            <v>UNIDAD</v>
          </cell>
        </row>
        <row r="260">
          <cell r="B260">
            <v>25101602</v>
          </cell>
          <cell r="C260" t="str">
            <v>Camiones de remolque</v>
          </cell>
          <cell r="D260">
            <v>537</v>
          </cell>
          <cell r="E260">
            <v>250000000</v>
          </cell>
          <cell r="F260" t="str">
            <v>UNIDAD</v>
          </cell>
        </row>
        <row r="261">
          <cell r="B261">
            <v>25101604</v>
          </cell>
          <cell r="C261" t="str">
            <v>Camiones de reparto</v>
          </cell>
          <cell r="D261">
            <v>537</v>
          </cell>
          <cell r="E261">
            <v>236666667</v>
          </cell>
          <cell r="F261" t="str">
            <v>UNIDAD</v>
          </cell>
        </row>
        <row r="262">
          <cell r="B262">
            <v>25101611</v>
          </cell>
          <cell r="C262" t="str">
            <v>Camiones de transporte</v>
          </cell>
          <cell r="D262">
            <v>537</v>
          </cell>
          <cell r="E262">
            <v>210000000</v>
          </cell>
          <cell r="F262" t="str">
            <v>UNIDAD</v>
          </cell>
        </row>
        <row r="263">
          <cell r="B263">
            <v>25101801</v>
          </cell>
          <cell r="C263" t="str">
            <v>Motocicletas</v>
          </cell>
          <cell r="D263">
            <v>537</v>
          </cell>
          <cell r="E263">
            <v>20125000</v>
          </cell>
          <cell r="F263" t="str">
            <v>UNIDAD</v>
          </cell>
        </row>
        <row r="264">
          <cell r="B264">
            <v>25101901</v>
          </cell>
          <cell r="C264" t="str">
            <v>Tractores agricolas</v>
          </cell>
          <cell r="D264">
            <v>537</v>
          </cell>
          <cell r="E264">
            <v>95000</v>
          </cell>
          <cell r="F264" t="str">
            <v>UNIDAD</v>
          </cell>
        </row>
        <row r="265">
          <cell r="B265">
            <v>25101908</v>
          </cell>
          <cell r="C265" t="str">
            <v>Vehiculos Quad</v>
          </cell>
          <cell r="D265">
            <v>537</v>
          </cell>
          <cell r="E265">
            <v>233406360</v>
          </cell>
          <cell r="F265" t="str">
            <v>Unidad (Nr</v>
          </cell>
        </row>
        <row r="266">
          <cell r="B266">
            <v>25102001</v>
          </cell>
          <cell r="C266" t="str">
            <v>Tanques</v>
          </cell>
          <cell r="D266">
            <v>551</v>
          </cell>
          <cell r="E266">
            <v>2200000</v>
          </cell>
          <cell r="F266" t="str">
            <v>UNIDAD</v>
          </cell>
        </row>
        <row r="267">
          <cell r="B267">
            <v>25111507</v>
          </cell>
          <cell r="C267" t="str">
            <v>Lanchas</v>
          </cell>
          <cell r="D267">
            <v>537</v>
          </cell>
          <cell r="E267">
            <v>11075000</v>
          </cell>
          <cell r="F267" t="str">
            <v>UNIDAD</v>
          </cell>
        </row>
        <row r="268">
          <cell r="B268">
            <v>25111601</v>
          </cell>
          <cell r="C268" t="str">
            <v>Botes y balsas salvavidas</v>
          </cell>
          <cell r="D268">
            <v>537</v>
          </cell>
          <cell r="E268">
            <v>7000000</v>
          </cell>
          <cell r="F268" t="str">
            <v>UNIDAD</v>
          </cell>
        </row>
        <row r="269">
          <cell r="B269">
            <v>25111709</v>
          </cell>
          <cell r="C269" t="str">
            <v>Destructores</v>
          </cell>
          <cell r="D269">
            <v>551</v>
          </cell>
          <cell r="E269">
            <v>3000000</v>
          </cell>
          <cell r="F269" t="str">
            <v>UNIDAD</v>
          </cell>
        </row>
        <row r="270">
          <cell r="B270">
            <v>25111903</v>
          </cell>
          <cell r="C270" t="str">
            <v>Velas</v>
          </cell>
          <cell r="D270">
            <v>537</v>
          </cell>
          <cell r="E270">
            <v>8000</v>
          </cell>
          <cell r="F270" t="str">
            <v>PAQUETE</v>
          </cell>
        </row>
        <row r="271">
          <cell r="B271">
            <v>25111922</v>
          </cell>
          <cell r="C271" t="str">
            <v>Cabos de amarre</v>
          </cell>
          <cell r="D271">
            <v>537</v>
          </cell>
          <cell r="E271">
            <v>60000</v>
          </cell>
          <cell r="F271" t="str">
            <v>UNIDAD</v>
          </cell>
        </row>
        <row r="272">
          <cell r="B272">
            <v>25131603</v>
          </cell>
          <cell r="C272" t="str">
            <v>Helicopteros agricolas</v>
          </cell>
          <cell r="D272">
            <v>537</v>
          </cell>
          <cell r="E272">
            <v>9000000</v>
          </cell>
          <cell r="F272" t="str">
            <v>Evento</v>
          </cell>
        </row>
        <row r="273">
          <cell r="B273">
            <v>25151701</v>
          </cell>
          <cell r="C273" t="str">
            <v>Satelites de comunicacion</v>
          </cell>
          <cell r="D273">
            <v>536</v>
          </cell>
          <cell r="E273">
            <v>500000</v>
          </cell>
          <cell r="F273" t="str">
            <v>JUEGO</v>
          </cell>
        </row>
        <row r="274">
          <cell r="B274">
            <v>25171507</v>
          </cell>
          <cell r="C274" t="str">
            <v>Cuchillas limpiadoras</v>
          </cell>
          <cell r="D274">
            <v>537</v>
          </cell>
          <cell r="E274">
            <v>66550</v>
          </cell>
          <cell r="F274" t="str">
            <v>UNIDAD</v>
          </cell>
        </row>
        <row r="275">
          <cell r="B275">
            <v>25171705</v>
          </cell>
          <cell r="C275" t="str">
            <v>Rotores</v>
          </cell>
          <cell r="D275">
            <v>537</v>
          </cell>
          <cell r="E275">
            <v>30000</v>
          </cell>
          <cell r="F275" t="str">
            <v>UNIDAD</v>
          </cell>
        </row>
        <row r="276">
          <cell r="B276">
            <v>25171707</v>
          </cell>
          <cell r="C276" t="str">
            <v>Freno de tambor</v>
          </cell>
          <cell r="D276">
            <v>537</v>
          </cell>
          <cell r="E276">
            <v>120000</v>
          </cell>
          <cell r="F276" t="str">
            <v>JUEGO</v>
          </cell>
        </row>
        <row r="277">
          <cell r="B277">
            <v>25171711</v>
          </cell>
          <cell r="C277" t="str">
            <v>Cilindros esclavos</v>
          </cell>
          <cell r="D277">
            <v>537</v>
          </cell>
          <cell r="E277">
            <v>184500</v>
          </cell>
          <cell r="F277" t="str">
            <v>UNIDAD</v>
          </cell>
        </row>
        <row r="278">
          <cell r="B278">
            <v>25171712</v>
          </cell>
          <cell r="C278" t="str">
            <v>Patines de freno de tambor</v>
          </cell>
          <cell r="D278">
            <v>537</v>
          </cell>
          <cell r="E278">
            <v>150000</v>
          </cell>
          <cell r="F278" t="str">
            <v>UNIDAD</v>
          </cell>
        </row>
        <row r="279">
          <cell r="B279">
            <v>25171714</v>
          </cell>
          <cell r="C279" t="str">
            <v>Tambor de freno</v>
          </cell>
          <cell r="D279">
            <v>537</v>
          </cell>
          <cell r="E279">
            <v>800000</v>
          </cell>
          <cell r="F279" t="str">
            <v>JUEGO</v>
          </cell>
        </row>
        <row r="280">
          <cell r="B280">
            <v>25171716</v>
          </cell>
          <cell r="C280" t="str">
            <v>Lineas de freno</v>
          </cell>
          <cell r="D280">
            <v>537</v>
          </cell>
          <cell r="E280">
            <v>460000</v>
          </cell>
          <cell r="F280" t="str">
            <v>UNIDAD</v>
          </cell>
        </row>
        <row r="281">
          <cell r="B281">
            <v>25171718</v>
          </cell>
          <cell r="C281" t="str">
            <v>Kits de reparacion de frenos</v>
          </cell>
          <cell r="D281">
            <v>537</v>
          </cell>
          <cell r="E281">
            <v>180000</v>
          </cell>
          <cell r="F281" t="str">
            <v>JUEGO</v>
          </cell>
        </row>
        <row r="282">
          <cell r="B282">
            <v>25171901</v>
          </cell>
          <cell r="C282" t="str">
            <v>Llantas y ruedas para automoviles</v>
          </cell>
          <cell r="D282">
            <v>537</v>
          </cell>
          <cell r="E282">
            <v>556600</v>
          </cell>
          <cell r="F282" t="str">
            <v>UNIDAD</v>
          </cell>
        </row>
        <row r="283">
          <cell r="B283">
            <v>25172003</v>
          </cell>
          <cell r="C283" t="str">
            <v>Amortiguadores para camiones</v>
          </cell>
          <cell r="D283">
            <v>537</v>
          </cell>
          <cell r="E283">
            <v>900000</v>
          </cell>
          <cell r="F283" t="str">
            <v>PAR</v>
          </cell>
        </row>
        <row r="284">
          <cell r="B284">
            <v>25172004</v>
          </cell>
          <cell r="C284" t="str">
            <v>Amortiguadores para automoviles</v>
          </cell>
          <cell r="D284">
            <v>537</v>
          </cell>
          <cell r="E284">
            <v>362000</v>
          </cell>
          <cell r="F284" t="str">
            <v>PAR</v>
          </cell>
        </row>
        <row r="285">
          <cell r="B285">
            <v>25172007</v>
          </cell>
          <cell r="C285" t="str">
            <v>Puntales</v>
          </cell>
          <cell r="D285">
            <v>346</v>
          </cell>
          <cell r="E285">
            <v>18500</v>
          </cell>
          <cell r="F285" t="str">
            <v>UNIDAD</v>
          </cell>
        </row>
        <row r="286">
          <cell r="B286">
            <v>25172009</v>
          </cell>
          <cell r="C286" t="str">
            <v>Buje de automotor</v>
          </cell>
          <cell r="D286">
            <v>537</v>
          </cell>
          <cell r="E286">
            <v>45000</v>
          </cell>
          <cell r="F286" t="str">
            <v>UNIDAD</v>
          </cell>
        </row>
        <row r="287">
          <cell r="B287">
            <v>25172104</v>
          </cell>
          <cell r="C287" t="str">
            <v>Cinturones de seguridad</v>
          </cell>
          <cell r="D287">
            <v>551</v>
          </cell>
          <cell r="E287">
            <v>400000</v>
          </cell>
          <cell r="F287" t="str">
            <v>Unidad (Nr</v>
          </cell>
        </row>
        <row r="288">
          <cell r="B288">
            <v>25172408</v>
          </cell>
          <cell r="C288" t="str">
            <v>Tapas de aceite o combustible</v>
          </cell>
          <cell r="D288">
            <v>537</v>
          </cell>
          <cell r="E288">
            <v>87120</v>
          </cell>
          <cell r="F288" t="str">
            <v>UNIDAD</v>
          </cell>
        </row>
        <row r="289">
          <cell r="B289">
            <v>25172502</v>
          </cell>
          <cell r="C289" t="str">
            <v>Camaras de neumaticos para automoviles</v>
          </cell>
          <cell r="D289">
            <v>392</v>
          </cell>
          <cell r="E289">
            <v>645115</v>
          </cell>
          <cell r="F289" t="str">
            <v>Unidad (Nr</v>
          </cell>
        </row>
        <row r="290">
          <cell r="B290">
            <v>25172503</v>
          </cell>
          <cell r="C290" t="str">
            <v>Neumaticos para camiones pesados</v>
          </cell>
          <cell r="D290">
            <v>392</v>
          </cell>
          <cell r="E290">
            <v>1500000</v>
          </cell>
          <cell r="F290" t="str">
            <v>UNIDAD</v>
          </cell>
        </row>
        <row r="291">
          <cell r="B291">
            <v>25172504</v>
          </cell>
          <cell r="C291" t="str">
            <v>Neumaticos para camionetas o automoviles</v>
          </cell>
          <cell r="D291">
            <v>392</v>
          </cell>
          <cell r="E291">
            <v>590000</v>
          </cell>
          <cell r="F291" t="str">
            <v>UNIDAD</v>
          </cell>
        </row>
        <row r="292">
          <cell r="B292">
            <v>25172604</v>
          </cell>
          <cell r="C292" t="str">
            <v>Espejos de vehiculo</v>
          </cell>
          <cell r="D292">
            <v>537</v>
          </cell>
          <cell r="E292">
            <v>27500</v>
          </cell>
          <cell r="F292" t="str">
            <v>UNIDAD</v>
          </cell>
        </row>
        <row r="293">
          <cell r="B293">
            <v>25172906</v>
          </cell>
          <cell r="C293" t="str">
            <v>Reflectores</v>
          </cell>
          <cell r="D293">
            <v>537</v>
          </cell>
          <cell r="E293">
            <v>200000</v>
          </cell>
          <cell r="F293" t="str">
            <v>UNIDAD</v>
          </cell>
        </row>
        <row r="294">
          <cell r="B294">
            <v>25172907</v>
          </cell>
          <cell r="C294" t="str">
            <v>Faro de vehiculo</v>
          </cell>
          <cell r="D294">
            <v>537</v>
          </cell>
          <cell r="E294">
            <v>80000</v>
          </cell>
          <cell r="F294" t="str">
            <v>UNIDAD</v>
          </cell>
        </row>
        <row r="295">
          <cell r="B295">
            <v>25173107</v>
          </cell>
          <cell r="C295" t="str">
            <v>Sistemas de posicionar global de vehiculos</v>
          </cell>
          <cell r="D295">
            <v>537</v>
          </cell>
          <cell r="E295">
            <v>1964700</v>
          </cell>
          <cell r="F295" t="str">
            <v>Unidad (Nr</v>
          </cell>
        </row>
        <row r="296">
          <cell r="B296">
            <v>25173108</v>
          </cell>
          <cell r="C296" t="str">
            <v>Sistemas de navegacion del vehiculo</v>
          </cell>
          <cell r="D296">
            <v>537</v>
          </cell>
          <cell r="E296">
            <v>6000000</v>
          </cell>
          <cell r="F296" t="str">
            <v>UNIDAD</v>
          </cell>
        </row>
        <row r="297">
          <cell r="B297">
            <v>25173702</v>
          </cell>
          <cell r="C297" t="str">
            <v>Silenciadores de escape o resonadores</v>
          </cell>
          <cell r="D297">
            <v>537</v>
          </cell>
          <cell r="E297">
            <v>200000</v>
          </cell>
          <cell r="F297" t="str">
            <v>UNIDAD</v>
          </cell>
        </row>
        <row r="298">
          <cell r="B298">
            <v>25173801</v>
          </cell>
          <cell r="C298" t="str">
            <v>Ejes de mando</v>
          </cell>
          <cell r="D298">
            <v>537</v>
          </cell>
          <cell r="E298">
            <v>42000000</v>
          </cell>
          <cell r="F298" t="str">
            <v>Unidad (Nr</v>
          </cell>
        </row>
        <row r="299">
          <cell r="B299">
            <v>25173805</v>
          </cell>
          <cell r="C299" t="str">
            <v>Diferenciales</v>
          </cell>
          <cell r="D299">
            <v>537</v>
          </cell>
          <cell r="E299">
            <v>414000</v>
          </cell>
          <cell r="F299" t="str">
            <v>UNIDAD</v>
          </cell>
        </row>
        <row r="300">
          <cell r="B300">
            <v>25173806</v>
          </cell>
          <cell r="C300" t="str">
            <v>Juntas de velocidad constante</v>
          </cell>
          <cell r="D300">
            <v>537</v>
          </cell>
          <cell r="E300">
            <v>25000</v>
          </cell>
          <cell r="F300" t="str">
            <v>Unidad (Nr</v>
          </cell>
        </row>
        <row r="301">
          <cell r="B301">
            <v>25173808</v>
          </cell>
          <cell r="C301" t="str">
            <v>Equipo de reparar ejes</v>
          </cell>
          <cell r="D301">
            <v>537</v>
          </cell>
          <cell r="E301">
            <v>460000</v>
          </cell>
          <cell r="F301" t="str">
            <v>JUEGO</v>
          </cell>
        </row>
        <row r="302">
          <cell r="B302">
            <v>25173810</v>
          </cell>
          <cell r="C302" t="str">
            <v>Juntas cardanicas</v>
          </cell>
          <cell r="D302">
            <v>537</v>
          </cell>
          <cell r="E302">
            <v>480000</v>
          </cell>
          <cell r="F302" t="str">
            <v>JUEGO</v>
          </cell>
        </row>
        <row r="303">
          <cell r="B303">
            <v>25173811</v>
          </cell>
          <cell r="C303" t="str">
            <v>arbol motor</v>
          </cell>
          <cell r="D303">
            <v>537</v>
          </cell>
          <cell r="E303">
            <v>950000</v>
          </cell>
          <cell r="F303" t="str">
            <v>JUEGO</v>
          </cell>
        </row>
        <row r="304">
          <cell r="B304">
            <v>25173816</v>
          </cell>
          <cell r="C304" t="str">
            <v>Componentes hidraulicos de embrague</v>
          </cell>
          <cell r="D304">
            <v>537</v>
          </cell>
          <cell r="E304">
            <v>240000</v>
          </cell>
          <cell r="F304" t="str">
            <v>UNIDAD</v>
          </cell>
        </row>
        <row r="305">
          <cell r="B305">
            <v>25174003</v>
          </cell>
          <cell r="C305" t="str">
            <v>Tapas de radiador</v>
          </cell>
          <cell r="D305">
            <v>537</v>
          </cell>
          <cell r="E305">
            <v>25000</v>
          </cell>
          <cell r="F305" t="str">
            <v>UNIDAD</v>
          </cell>
        </row>
        <row r="306">
          <cell r="B306">
            <v>25174004</v>
          </cell>
          <cell r="C306" t="str">
            <v>Refrigerante de motor</v>
          </cell>
          <cell r="D306">
            <v>537</v>
          </cell>
          <cell r="E306">
            <v>786500</v>
          </cell>
          <cell r="F306" t="str">
            <v>UNIDAD</v>
          </cell>
        </row>
        <row r="307">
          <cell r="B307">
            <v>25174101</v>
          </cell>
          <cell r="C307" t="str">
            <v>Salida de emergencia de vehiculos</v>
          </cell>
          <cell r="D307">
            <v>537</v>
          </cell>
          <cell r="E307">
            <v>80000</v>
          </cell>
          <cell r="F307" t="str">
            <v>UNIDAD</v>
          </cell>
        </row>
        <row r="308">
          <cell r="B308">
            <v>25174202</v>
          </cell>
          <cell r="C308" t="str">
            <v>Suspension de direccion</v>
          </cell>
          <cell r="D308">
            <v>537</v>
          </cell>
          <cell r="E308">
            <v>250000</v>
          </cell>
          <cell r="F308" t="str">
            <v>UNIDAD</v>
          </cell>
        </row>
        <row r="309">
          <cell r="B309">
            <v>25174209</v>
          </cell>
          <cell r="C309" t="str">
            <v>Pinones</v>
          </cell>
          <cell r="D309">
            <v>537</v>
          </cell>
          <cell r="E309">
            <v>1500000</v>
          </cell>
          <cell r="F309" t="str">
            <v>UNIDAD</v>
          </cell>
        </row>
        <row r="310">
          <cell r="B310">
            <v>25174407</v>
          </cell>
          <cell r="C310" t="str">
            <v>Pedales</v>
          </cell>
          <cell r="D310">
            <v>537</v>
          </cell>
          <cell r="E310">
            <v>56050</v>
          </cell>
          <cell r="F310" t="str">
            <v>UNIDAD</v>
          </cell>
        </row>
        <row r="311">
          <cell r="B311">
            <v>25174601</v>
          </cell>
          <cell r="C311" t="str">
            <v>Fundas de asientos</v>
          </cell>
          <cell r="D311">
            <v>537</v>
          </cell>
          <cell r="E311">
            <v>30000</v>
          </cell>
          <cell r="F311" t="str">
            <v>UNIDAD</v>
          </cell>
        </row>
        <row r="312">
          <cell r="B312">
            <v>25191503</v>
          </cell>
          <cell r="C312" t="str">
            <v>Sistemas integrados de informacion de mantenimiento</v>
          </cell>
          <cell r="D312">
            <v>537</v>
          </cell>
          <cell r="E312">
            <v>100000</v>
          </cell>
          <cell r="F312" t="str">
            <v>Evento</v>
          </cell>
        </row>
        <row r="313">
          <cell r="B313">
            <v>25191510</v>
          </cell>
          <cell r="C313" t="str">
            <v>Grupos electrogenos de pista para aviacion</v>
          </cell>
          <cell r="D313">
            <v>537</v>
          </cell>
          <cell r="E313">
            <v>5000000</v>
          </cell>
          <cell r="F313" t="str">
            <v>Evento</v>
          </cell>
        </row>
        <row r="314">
          <cell r="B314">
            <v>25191513</v>
          </cell>
          <cell r="C314" t="str">
            <v>Kit de mantenimiento de vehiculo de soporte en tierra</v>
          </cell>
          <cell r="D314">
            <v>244</v>
          </cell>
          <cell r="E314">
            <v>170000</v>
          </cell>
          <cell r="F314" t="str">
            <v>EVENTO</v>
          </cell>
        </row>
        <row r="315">
          <cell r="B315">
            <v>25201901</v>
          </cell>
          <cell r="C315" t="str">
            <v>Sistemas de Control de incendio o sistemas de extinguir</v>
          </cell>
          <cell r="D315">
            <v>537</v>
          </cell>
          <cell r="E315">
            <v>330000000</v>
          </cell>
          <cell r="F315" t="str">
            <v>UNIDAD</v>
          </cell>
        </row>
        <row r="316">
          <cell r="B316">
            <v>25201904</v>
          </cell>
          <cell r="C316" t="str">
            <v>Paracaidas</v>
          </cell>
          <cell r="D316">
            <v>537</v>
          </cell>
          <cell r="E316">
            <v>24750000</v>
          </cell>
          <cell r="F316" t="str">
            <v>UNIDAD</v>
          </cell>
        </row>
        <row r="317">
          <cell r="B317">
            <v>25202205</v>
          </cell>
          <cell r="C317" t="str">
            <v>Neumaticos de avion</v>
          </cell>
          <cell r="D317">
            <v>392</v>
          </cell>
          <cell r="E317">
            <v>4685000</v>
          </cell>
          <cell r="F317" t="str">
            <v>Unidad (Nr</v>
          </cell>
        </row>
        <row r="318">
          <cell r="B318">
            <v>26101510</v>
          </cell>
          <cell r="C318" t="str">
            <v>Maquinas rotativas</v>
          </cell>
          <cell r="D318">
            <v>537</v>
          </cell>
          <cell r="E318">
            <v>140000</v>
          </cell>
          <cell r="F318" t="str">
            <v>UNIDAD</v>
          </cell>
        </row>
        <row r="319">
          <cell r="B319">
            <v>26101602</v>
          </cell>
          <cell r="C319" t="str">
            <v>Motores de corriente alterna (CA)</v>
          </cell>
          <cell r="D319">
            <v>537</v>
          </cell>
          <cell r="E319">
            <v>402039</v>
          </cell>
          <cell r="F319" t="str">
            <v>UNIDAD</v>
          </cell>
        </row>
        <row r="320">
          <cell r="B320">
            <v>26101606</v>
          </cell>
          <cell r="C320" t="str">
            <v>Servomotores</v>
          </cell>
          <cell r="D320">
            <v>537</v>
          </cell>
          <cell r="E320">
            <v>1600000</v>
          </cell>
          <cell r="F320" t="str">
            <v>UNIDAD</v>
          </cell>
        </row>
        <row r="321">
          <cell r="B321">
            <v>26101611</v>
          </cell>
          <cell r="C321" t="str">
            <v>Motores monofasicos</v>
          </cell>
          <cell r="D321">
            <v>537</v>
          </cell>
          <cell r="E321">
            <v>1650000</v>
          </cell>
          <cell r="F321" t="str">
            <v>UNIDAD</v>
          </cell>
        </row>
        <row r="322">
          <cell r="B322">
            <v>26101612</v>
          </cell>
          <cell r="C322" t="str">
            <v>Motores multifasicos</v>
          </cell>
          <cell r="D322">
            <v>537</v>
          </cell>
          <cell r="E322">
            <v>348000</v>
          </cell>
          <cell r="F322" t="str">
            <v>UNIDAD</v>
          </cell>
        </row>
        <row r="323">
          <cell r="B323">
            <v>26101710</v>
          </cell>
          <cell r="C323" t="str">
            <v>Carburadores</v>
          </cell>
          <cell r="D323">
            <v>537</v>
          </cell>
          <cell r="E323">
            <v>300000</v>
          </cell>
          <cell r="F323" t="str">
            <v>EVENTO</v>
          </cell>
        </row>
        <row r="324">
          <cell r="B324">
            <v>26101711</v>
          </cell>
          <cell r="C324" t="str">
            <v>Bielas</v>
          </cell>
          <cell r="D324">
            <v>537</v>
          </cell>
          <cell r="E324">
            <v>1000000</v>
          </cell>
          <cell r="F324" t="str">
            <v>Unidad (Nr</v>
          </cell>
        </row>
        <row r="325">
          <cell r="B325">
            <v>26101715</v>
          </cell>
          <cell r="C325" t="str">
            <v>Tapas o tachos de motor</v>
          </cell>
          <cell r="D325">
            <v>537</v>
          </cell>
          <cell r="E325">
            <v>185000</v>
          </cell>
          <cell r="F325" t="str">
            <v>JUEGO</v>
          </cell>
        </row>
        <row r="326">
          <cell r="B326">
            <v>26101721</v>
          </cell>
          <cell r="C326" t="str">
            <v>Roldanas de motor</v>
          </cell>
          <cell r="D326">
            <v>537</v>
          </cell>
          <cell r="E326">
            <v>3300000</v>
          </cell>
          <cell r="F326" t="str">
            <v>Unidad (Nr</v>
          </cell>
        </row>
        <row r="327">
          <cell r="B327">
            <v>26101728</v>
          </cell>
          <cell r="C327" t="str">
            <v>Tubos de varilla de empuje</v>
          </cell>
          <cell r="D327">
            <v>537</v>
          </cell>
          <cell r="E327">
            <v>45000</v>
          </cell>
          <cell r="F327" t="str">
            <v>Unidad (Nr</v>
          </cell>
        </row>
        <row r="328">
          <cell r="B328">
            <v>26101729</v>
          </cell>
          <cell r="C328" t="str">
            <v>Bolas de brazo oscilante</v>
          </cell>
          <cell r="D328">
            <v>537</v>
          </cell>
          <cell r="E328">
            <v>85000</v>
          </cell>
          <cell r="F328" t="str">
            <v>Unidad (Nr</v>
          </cell>
        </row>
        <row r="329">
          <cell r="B329">
            <v>26101731</v>
          </cell>
          <cell r="C329" t="str">
            <v>Brazos oscilantes</v>
          </cell>
          <cell r="D329">
            <v>537</v>
          </cell>
          <cell r="E329">
            <v>125000</v>
          </cell>
          <cell r="F329" t="str">
            <v>UNIDAD</v>
          </cell>
        </row>
        <row r="330">
          <cell r="B330">
            <v>26101732</v>
          </cell>
          <cell r="C330" t="str">
            <v>Bujia de encendido</v>
          </cell>
          <cell r="D330">
            <v>537</v>
          </cell>
          <cell r="E330">
            <v>120000</v>
          </cell>
          <cell r="F330" t="str">
            <v>UNIDAD</v>
          </cell>
        </row>
        <row r="331">
          <cell r="B331">
            <v>26101736</v>
          </cell>
          <cell r="C331" t="str">
            <v>embolos</v>
          </cell>
          <cell r="D331">
            <v>537</v>
          </cell>
          <cell r="E331">
            <v>34650</v>
          </cell>
          <cell r="F331" t="str">
            <v>UNIDAD</v>
          </cell>
        </row>
        <row r="332">
          <cell r="B332">
            <v>26101743</v>
          </cell>
          <cell r="C332" t="str">
            <v>Valvulas de motor</v>
          </cell>
          <cell r="D332">
            <v>537</v>
          </cell>
          <cell r="E332">
            <v>48400</v>
          </cell>
          <cell r="F332" t="str">
            <v>UNIDAD</v>
          </cell>
        </row>
        <row r="333">
          <cell r="B333">
            <v>26101757</v>
          </cell>
          <cell r="C333" t="str">
            <v>Accesorios de las bujias</v>
          </cell>
          <cell r="D333">
            <v>537</v>
          </cell>
          <cell r="E333">
            <v>100000</v>
          </cell>
          <cell r="F333" t="str">
            <v>JUEGO</v>
          </cell>
        </row>
        <row r="334">
          <cell r="B334">
            <v>26101766</v>
          </cell>
          <cell r="C334" t="str">
            <v>Reguladores</v>
          </cell>
          <cell r="D334">
            <v>537</v>
          </cell>
          <cell r="E334">
            <v>145950</v>
          </cell>
          <cell r="F334" t="str">
            <v>UNIDAD</v>
          </cell>
        </row>
        <row r="335">
          <cell r="B335">
            <v>26101802</v>
          </cell>
          <cell r="C335" t="str">
            <v>Armaduras</v>
          </cell>
          <cell r="D335">
            <v>537</v>
          </cell>
          <cell r="E335">
            <v>23000</v>
          </cell>
          <cell r="F335" t="str">
            <v>UNIDAD</v>
          </cell>
        </row>
        <row r="336">
          <cell r="B336">
            <v>26101805</v>
          </cell>
          <cell r="C336" t="str">
            <v>Kits de reparacion del motor</v>
          </cell>
          <cell r="D336">
            <v>537</v>
          </cell>
          <cell r="E336">
            <v>11500000</v>
          </cell>
          <cell r="F336" t="str">
            <v>UNIDAD</v>
          </cell>
        </row>
        <row r="337">
          <cell r="B337">
            <v>26101809</v>
          </cell>
          <cell r="C337" t="str">
            <v>Freno de motor</v>
          </cell>
          <cell r="D337">
            <v>537</v>
          </cell>
          <cell r="E337">
            <v>240000</v>
          </cell>
          <cell r="F337" t="str">
            <v>JUEGO</v>
          </cell>
        </row>
        <row r="338">
          <cell r="B338">
            <v>26111501</v>
          </cell>
          <cell r="C338" t="str">
            <v>Conmutadores</v>
          </cell>
          <cell r="D338">
            <v>537</v>
          </cell>
          <cell r="E338">
            <v>70000000</v>
          </cell>
          <cell r="F338" t="str">
            <v>UNIDAD</v>
          </cell>
        </row>
        <row r="339">
          <cell r="B339">
            <v>26111503</v>
          </cell>
          <cell r="C339" t="str">
            <v>Dispositivos de velocidad regulables</v>
          </cell>
          <cell r="D339">
            <v>537</v>
          </cell>
          <cell r="E339">
            <v>350000000</v>
          </cell>
          <cell r="F339" t="str">
            <v>UNIDAD</v>
          </cell>
        </row>
        <row r="340">
          <cell r="B340">
            <v>26111512</v>
          </cell>
          <cell r="C340" t="str">
            <v>Ejes</v>
          </cell>
          <cell r="D340">
            <v>537</v>
          </cell>
          <cell r="E340">
            <v>750000</v>
          </cell>
          <cell r="F340" t="str">
            <v>UNIDAD</v>
          </cell>
        </row>
        <row r="341">
          <cell r="B341">
            <v>26111514</v>
          </cell>
          <cell r="C341" t="str">
            <v>Uniones a charnela</v>
          </cell>
          <cell r="D341">
            <v>537</v>
          </cell>
          <cell r="E341">
            <v>7500</v>
          </cell>
          <cell r="F341" t="str">
            <v>UNIDAD</v>
          </cell>
        </row>
        <row r="342">
          <cell r="B342">
            <v>26111526</v>
          </cell>
          <cell r="C342" t="str">
            <v>Motores de engranajes</v>
          </cell>
          <cell r="D342">
            <v>537</v>
          </cell>
          <cell r="E342">
            <v>80000</v>
          </cell>
          <cell r="F342" t="str">
            <v>UNIDAD</v>
          </cell>
        </row>
        <row r="343">
          <cell r="B343">
            <v>26111601</v>
          </cell>
          <cell r="C343" t="str">
            <v>Generadores diesel</v>
          </cell>
          <cell r="D343">
            <v>533</v>
          </cell>
          <cell r="E343">
            <v>15017400</v>
          </cell>
          <cell r="F343" t="str">
            <v>UNIDAD</v>
          </cell>
        </row>
        <row r="344">
          <cell r="B344">
            <v>26111602</v>
          </cell>
          <cell r="C344" t="str">
            <v>Generadores hidroelectricos</v>
          </cell>
          <cell r="D344">
            <v>533</v>
          </cell>
          <cell r="E344">
            <v>50000000</v>
          </cell>
          <cell r="F344" t="str">
            <v>Unidad (Nr</v>
          </cell>
        </row>
        <row r="345">
          <cell r="B345">
            <v>26111701</v>
          </cell>
          <cell r="C345" t="str">
            <v>Baterias recargables</v>
          </cell>
          <cell r="D345">
            <v>343</v>
          </cell>
          <cell r="E345">
            <v>720000</v>
          </cell>
          <cell r="F345" t="str">
            <v>UNIDAD</v>
          </cell>
        </row>
        <row r="346">
          <cell r="B346">
            <v>26111703</v>
          </cell>
          <cell r="C346" t="str">
            <v>Baterias para vehiculos</v>
          </cell>
          <cell r="D346">
            <v>343</v>
          </cell>
          <cell r="E346">
            <v>650000</v>
          </cell>
          <cell r="F346" t="str">
            <v>UNIDAD</v>
          </cell>
        </row>
        <row r="347">
          <cell r="B347">
            <v>26111704</v>
          </cell>
          <cell r="C347" t="str">
            <v>Cargadores de baterias</v>
          </cell>
          <cell r="D347">
            <v>343</v>
          </cell>
          <cell r="E347">
            <v>9100000</v>
          </cell>
          <cell r="F347" t="str">
            <v>JUEGO</v>
          </cell>
        </row>
        <row r="348">
          <cell r="B348">
            <v>26111706</v>
          </cell>
          <cell r="C348" t="str">
            <v>Pilas electronicas</v>
          </cell>
          <cell r="D348">
            <v>343</v>
          </cell>
          <cell r="E348">
            <v>800000</v>
          </cell>
          <cell r="F348" t="str">
            <v>Unidad (Nr</v>
          </cell>
        </row>
        <row r="349">
          <cell r="B349">
            <v>26111709</v>
          </cell>
          <cell r="C349" t="str">
            <v>Baterias de niquel-cadmio</v>
          </cell>
          <cell r="D349">
            <v>343</v>
          </cell>
          <cell r="E349">
            <v>1170000</v>
          </cell>
          <cell r="F349" t="str">
            <v>UNIDAD</v>
          </cell>
        </row>
        <row r="350">
          <cell r="B350">
            <v>26111711</v>
          </cell>
          <cell r="C350" t="str">
            <v>Baterias de litio</v>
          </cell>
          <cell r="D350">
            <v>343</v>
          </cell>
          <cell r="E350">
            <v>10000</v>
          </cell>
          <cell r="F350" t="str">
            <v>Unidad (Nr</v>
          </cell>
        </row>
        <row r="351">
          <cell r="B351">
            <v>26111720</v>
          </cell>
          <cell r="C351" t="str">
            <v>Soportes de bateria</v>
          </cell>
          <cell r="D351">
            <v>346</v>
          </cell>
          <cell r="E351">
            <v>8343000</v>
          </cell>
          <cell r="F351" t="str">
            <v>UNIDAD</v>
          </cell>
        </row>
        <row r="352">
          <cell r="B352">
            <v>26111722</v>
          </cell>
          <cell r="C352" t="str">
            <v>Adaptador de bateria o accesorios</v>
          </cell>
          <cell r="D352">
            <v>346</v>
          </cell>
          <cell r="E352">
            <v>83500</v>
          </cell>
          <cell r="F352" t="str">
            <v>Unidad (Nr</v>
          </cell>
        </row>
        <row r="353">
          <cell r="B353">
            <v>26111723</v>
          </cell>
          <cell r="C353" t="str">
            <v>Puertas, tapas o cajas de baterias</v>
          </cell>
          <cell r="D353">
            <v>346</v>
          </cell>
          <cell r="E353">
            <v>70000000</v>
          </cell>
          <cell r="F353" t="str">
            <v>Unidad (Nr</v>
          </cell>
        </row>
        <row r="354">
          <cell r="B354">
            <v>26111802</v>
          </cell>
          <cell r="C354" t="str">
            <v>Correas de distribucion de engranaje</v>
          </cell>
          <cell r="D354">
            <v>537</v>
          </cell>
          <cell r="E354">
            <v>120000</v>
          </cell>
          <cell r="F354" t="str">
            <v>UNIDAD</v>
          </cell>
        </row>
        <row r="355">
          <cell r="B355">
            <v>26111803</v>
          </cell>
          <cell r="C355" t="str">
            <v>Correas redondas</v>
          </cell>
          <cell r="D355">
            <v>537</v>
          </cell>
          <cell r="E355">
            <v>10000</v>
          </cell>
          <cell r="F355" t="str">
            <v>UNIDAD</v>
          </cell>
        </row>
        <row r="356">
          <cell r="B356">
            <v>26111901</v>
          </cell>
          <cell r="C356" t="str">
            <v>Embragues de platillo</v>
          </cell>
          <cell r="D356">
            <v>537</v>
          </cell>
          <cell r="E356">
            <v>198000</v>
          </cell>
          <cell r="F356" t="str">
            <v>UNIDAD</v>
          </cell>
        </row>
        <row r="357">
          <cell r="B357">
            <v>26111902</v>
          </cell>
          <cell r="C357" t="str">
            <v>Embragues de</v>
          </cell>
          <cell r="D357">
            <v>537</v>
          </cell>
          <cell r="E357">
            <v>9000</v>
          </cell>
          <cell r="F357" t="str">
            <v>UNIDAD</v>
          </cell>
        </row>
        <row r="358">
          <cell r="B358">
            <v>26111907</v>
          </cell>
          <cell r="C358" t="str">
            <v>Acoplamiento de fluido</v>
          </cell>
          <cell r="D358">
            <v>537</v>
          </cell>
          <cell r="E358">
            <v>1943</v>
          </cell>
          <cell r="F358" t="str">
            <v>UNIDAD</v>
          </cell>
        </row>
        <row r="359">
          <cell r="B359">
            <v>26111910</v>
          </cell>
          <cell r="C359" t="str">
            <v>Embragues hidraulicos</v>
          </cell>
          <cell r="D359">
            <v>537</v>
          </cell>
          <cell r="E359">
            <v>100000</v>
          </cell>
          <cell r="F359" t="str">
            <v>UNIDAD</v>
          </cell>
        </row>
        <row r="360">
          <cell r="B360">
            <v>26112004</v>
          </cell>
          <cell r="C360" t="str">
            <v>Kits de reparacion del embrague</v>
          </cell>
          <cell r="D360">
            <v>537</v>
          </cell>
          <cell r="E360">
            <v>170000</v>
          </cell>
          <cell r="F360" t="str">
            <v>EVENTO</v>
          </cell>
        </row>
        <row r="361">
          <cell r="B361">
            <v>26112104</v>
          </cell>
          <cell r="C361" t="str">
            <v>Conjuntos de embrague de frenado</v>
          </cell>
          <cell r="D361">
            <v>537</v>
          </cell>
          <cell r="E361">
            <v>250000</v>
          </cell>
          <cell r="F361" t="str">
            <v>UNIDAD</v>
          </cell>
        </row>
        <row r="362">
          <cell r="B362">
            <v>26121505</v>
          </cell>
          <cell r="C362" t="str">
            <v>Alambre para artefactos</v>
          </cell>
          <cell r="D362">
            <v>397</v>
          </cell>
          <cell r="E362">
            <v>12000</v>
          </cell>
          <cell r="F362" t="str">
            <v>Par o jueg</v>
          </cell>
        </row>
        <row r="363">
          <cell r="B363">
            <v>26121520</v>
          </cell>
          <cell r="C363" t="str">
            <v>Alambre de cobre-acero (1% cobre)</v>
          </cell>
          <cell r="D363">
            <v>397</v>
          </cell>
          <cell r="E363">
            <v>18000</v>
          </cell>
          <cell r="F363" t="str">
            <v>UNIDAD</v>
          </cell>
        </row>
        <row r="364">
          <cell r="B364">
            <v>26121521</v>
          </cell>
          <cell r="C364" t="str">
            <v>Alambre de bronce</v>
          </cell>
          <cell r="D364">
            <v>397</v>
          </cell>
          <cell r="E364">
            <v>30000</v>
          </cell>
          <cell r="F364" t="str">
            <v>Par o jueg</v>
          </cell>
        </row>
        <row r="365">
          <cell r="B365">
            <v>26121524</v>
          </cell>
          <cell r="C365" t="str">
            <v>Alambre aislado o forrado</v>
          </cell>
          <cell r="D365">
            <v>397</v>
          </cell>
          <cell r="E365">
            <v>3120</v>
          </cell>
          <cell r="F365" t="str">
            <v>METRO</v>
          </cell>
        </row>
        <row r="366">
          <cell r="B366">
            <v>26121538</v>
          </cell>
          <cell r="C366" t="str">
            <v>Conjunto de alambre</v>
          </cell>
          <cell r="D366">
            <v>397</v>
          </cell>
          <cell r="E366">
            <v>57000</v>
          </cell>
          <cell r="F366" t="str">
            <v>ROLLO</v>
          </cell>
        </row>
        <row r="367">
          <cell r="B367">
            <v>26121540</v>
          </cell>
          <cell r="C367" t="str">
            <v>Cable galvanizado</v>
          </cell>
          <cell r="D367">
            <v>343</v>
          </cell>
          <cell r="E367">
            <v>15000</v>
          </cell>
          <cell r="F367" t="str">
            <v>ROLLO</v>
          </cell>
        </row>
        <row r="368">
          <cell r="B368">
            <v>26121541</v>
          </cell>
          <cell r="C368" t="str">
            <v>Conductores de bus</v>
          </cell>
          <cell r="D368">
            <v>343</v>
          </cell>
          <cell r="E368">
            <v>2400000</v>
          </cell>
          <cell r="F368" t="str">
            <v>Unidad (Nr</v>
          </cell>
        </row>
        <row r="369">
          <cell r="B369">
            <v>26121606</v>
          </cell>
          <cell r="C369" t="str">
            <v>Cable coaxial</v>
          </cell>
          <cell r="D369">
            <v>343</v>
          </cell>
          <cell r="E369">
            <v>5000</v>
          </cell>
          <cell r="F369" t="str">
            <v>METRO</v>
          </cell>
        </row>
        <row r="370">
          <cell r="B370">
            <v>26121607</v>
          </cell>
          <cell r="C370" t="str">
            <v>Cable de fibra optica</v>
          </cell>
          <cell r="D370">
            <v>343</v>
          </cell>
          <cell r="E370">
            <v>16600000</v>
          </cell>
          <cell r="F370" t="str">
            <v>JUEGO</v>
          </cell>
        </row>
        <row r="371">
          <cell r="B371">
            <v>26121608</v>
          </cell>
          <cell r="C371" t="str">
            <v>Cable aereo</v>
          </cell>
          <cell r="D371">
            <v>343</v>
          </cell>
          <cell r="E371">
            <v>9000</v>
          </cell>
          <cell r="F371" t="str">
            <v>METRO</v>
          </cell>
        </row>
        <row r="372">
          <cell r="B372">
            <v>26121609</v>
          </cell>
          <cell r="C372" t="str">
            <v>Cable de redes</v>
          </cell>
          <cell r="D372">
            <v>343</v>
          </cell>
          <cell r="E372">
            <v>2750</v>
          </cell>
          <cell r="F372" t="str">
            <v>METRO</v>
          </cell>
        </row>
        <row r="373">
          <cell r="B373">
            <v>26121610</v>
          </cell>
          <cell r="C373" t="str">
            <v>Cable de bronce</v>
          </cell>
          <cell r="D373">
            <v>343</v>
          </cell>
          <cell r="E373">
            <v>5000</v>
          </cell>
          <cell r="F373" t="str">
            <v>Litro</v>
          </cell>
        </row>
        <row r="374">
          <cell r="B374">
            <v>26121611</v>
          </cell>
          <cell r="C374" t="str">
            <v>Cable desnudo</v>
          </cell>
          <cell r="D374">
            <v>343</v>
          </cell>
          <cell r="E374">
            <v>12000</v>
          </cell>
          <cell r="F374" t="str">
            <v>Metro line</v>
          </cell>
        </row>
        <row r="375">
          <cell r="B375">
            <v>26121613</v>
          </cell>
          <cell r="C375" t="str">
            <v>Cable aislado o forrado</v>
          </cell>
          <cell r="D375">
            <v>343</v>
          </cell>
          <cell r="E375">
            <v>28000</v>
          </cell>
          <cell r="F375" t="str">
            <v>CAJA</v>
          </cell>
        </row>
        <row r="376">
          <cell r="B376">
            <v>26121616</v>
          </cell>
          <cell r="C376" t="str">
            <v>Cable de telecomunicaciones</v>
          </cell>
          <cell r="D376">
            <v>343</v>
          </cell>
          <cell r="E376">
            <v>110000</v>
          </cell>
          <cell r="F376" t="str">
            <v>ROLLO</v>
          </cell>
        </row>
        <row r="377">
          <cell r="B377">
            <v>26121617</v>
          </cell>
          <cell r="C377" t="str">
            <v>Cable triaxial</v>
          </cell>
          <cell r="D377">
            <v>343</v>
          </cell>
          <cell r="E377">
            <v>210000</v>
          </cell>
          <cell r="F377" t="str">
            <v>ROLLO</v>
          </cell>
        </row>
        <row r="378">
          <cell r="B378">
            <v>26121620</v>
          </cell>
          <cell r="C378" t="str">
            <v>Cable para interconexiones</v>
          </cell>
          <cell r="D378">
            <v>343</v>
          </cell>
          <cell r="E378">
            <v>4100000</v>
          </cell>
          <cell r="F378" t="str">
            <v>EVENTO</v>
          </cell>
        </row>
        <row r="379">
          <cell r="B379">
            <v>26121629</v>
          </cell>
          <cell r="C379" t="str">
            <v>Cable de alimentacion</v>
          </cell>
          <cell r="D379">
            <v>343</v>
          </cell>
          <cell r="E379">
            <v>2000000</v>
          </cell>
          <cell r="F379" t="str">
            <v>EVENTO</v>
          </cell>
        </row>
        <row r="380">
          <cell r="B380">
            <v>26121630</v>
          </cell>
          <cell r="C380" t="str">
            <v>Accesorios de cable</v>
          </cell>
          <cell r="D380">
            <v>343</v>
          </cell>
          <cell r="E380">
            <v>364139000</v>
          </cell>
          <cell r="F380" t="str">
            <v>Unidad (Nr</v>
          </cell>
        </row>
        <row r="381">
          <cell r="B381">
            <v>26121632</v>
          </cell>
          <cell r="C381" t="str">
            <v>Cable de comunicaciones exterior de planta</v>
          </cell>
          <cell r="D381">
            <v>343</v>
          </cell>
          <cell r="E381">
            <v>5500</v>
          </cell>
          <cell r="F381" t="str">
            <v>Metro line</v>
          </cell>
        </row>
        <row r="382">
          <cell r="B382">
            <v>26121634</v>
          </cell>
          <cell r="C382" t="str">
            <v>Cable de cobre</v>
          </cell>
          <cell r="D382">
            <v>343</v>
          </cell>
          <cell r="E382">
            <v>18000</v>
          </cell>
          <cell r="F382" t="str">
            <v>METRO</v>
          </cell>
        </row>
        <row r="383">
          <cell r="B383">
            <v>26121636</v>
          </cell>
          <cell r="C383" t="str">
            <v>Cables de alimentacion</v>
          </cell>
          <cell r="D383">
            <v>343</v>
          </cell>
          <cell r="E383">
            <v>950</v>
          </cell>
          <cell r="F383" t="str">
            <v>METRO</v>
          </cell>
        </row>
        <row r="384">
          <cell r="B384">
            <v>26121702</v>
          </cell>
          <cell r="C384" t="str">
            <v>Cableado preformado troncal</v>
          </cell>
          <cell r="D384">
            <v>343</v>
          </cell>
          <cell r="E384">
            <v>1800000</v>
          </cell>
          <cell r="F384" t="str">
            <v>UNIDAD</v>
          </cell>
        </row>
        <row r="385">
          <cell r="B385">
            <v>26121703</v>
          </cell>
          <cell r="C385" t="str">
            <v>Cableado preformado de comunicacion</v>
          </cell>
          <cell r="D385">
            <v>343</v>
          </cell>
          <cell r="E385">
            <v>18000</v>
          </cell>
          <cell r="F385" t="str">
            <v>UNIDAD</v>
          </cell>
        </row>
        <row r="386">
          <cell r="B386">
            <v>26131501</v>
          </cell>
          <cell r="C386" t="str">
            <v>Centrales electricas de diesel</v>
          </cell>
          <cell r="D386">
            <v>533</v>
          </cell>
          <cell r="E386">
            <v>250000</v>
          </cell>
          <cell r="F386" t="str">
            <v>UNIDAD</v>
          </cell>
        </row>
        <row r="387">
          <cell r="B387">
            <v>26131503</v>
          </cell>
          <cell r="C387" t="str">
            <v>Centrales hidroelectricas</v>
          </cell>
          <cell r="D387">
            <v>533</v>
          </cell>
          <cell r="E387">
            <v>200000000</v>
          </cell>
          <cell r="F387" t="str">
            <v>Evento</v>
          </cell>
        </row>
        <row r="388">
          <cell r="B388">
            <v>26131806</v>
          </cell>
          <cell r="C388" t="str">
            <v>Paneles de corriente alterna (CA) y corriente continua (CC) de baja tension</v>
          </cell>
          <cell r="D388">
            <v>533</v>
          </cell>
          <cell r="E388">
            <v>210000</v>
          </cell>
          <cell r="F388" t="str">
            <v>UNIDAD</v>
          </cell>
        </row>
        <row r="389">
          <cell r="B389">
            <v>26131808</v>
          </cell>
          <cell r="C389" t="str">
            <v>Conmutadores de control de carga de subestacion</v>
          </cell>
          <cell r="D389">
            <v>533</v>
          </cell>
          <cell r="E389">
            <v>3500000</v>
          </cell>
          <cell r="F389" t="str">
            <v>UNIDAD</v>
          </cell>
        </row>
        <row r="390">
          <cell r="B390">
            <v>26131811</v>
          </cell>
          <cell r="C390" t="str">
            <v>Reactores de limitacion de intensidad</v>
          </cell>
          <cell r="D390">
            <v>533</v>
          </cell>
          <cell r="E390">
            <v>70000000</v>
          </cell>
          <cell r="F390" t="str">
            <v>UNIDAD</v>
          </cell>
        </row>
        <row r="391">
          <cell r="B391">
            <v>26141807</v>
          </cell>
          <cell r="C391" t="str">
            <v>Ventanas de vidrio plomizo para recintos radiactivos</v>
          </cell>
          <cell r="D391">
            <v>533</v>
          </cell>
          <cell r="E391">
            <v>200000</v>
          </cell>
          <cell r="F391" t="str">
            <v>UNIDAD</v>
          </cell>
        </row>
        <row r="392">
          <cell r="B392">
            <v>26142007</v>
          </cell>
          <cell r="C392" t="str">
            <v>Generadores de neutrones</v>
          </cell>
          <cell r="D392">
            <v>533</v>
          </cell>
          <cell r="E392">
            <v>9500000</v>
          </cell>
          <cell r="F392" t="str">
            <v>UNIDAD</v>
          </cell>
        </row>
        <row r="393">
          <cell r="B393">
            <v>26142201</v>
          </cell>
          <cell r="C393" t="str">
            <v>Tubos con revestimiento de acero inoxidable para combustible nuclear</v>
          </cell>
          <cell r="D393">
            <v>533</v>
          </cell>
          <cell r="E393">
            <v>120000</v>
          </cell>
          <cell r="F393" t="str">
            <v>METRO</v>
          </cell>
        </row>
        <row r="394">
          <cell r="B394">
            <v>26142304</v>
          </cell>
          <cell r="C394" t="str">
            <v>Equipo radiografico</v>
          </cell>
          <cell r="D394">
            <v>533</v>
          </cell>
          <cell r="E394">
            <v>5500000</v>
          </cell>
          <cell r="F394" t="str">
            <v>UNIDAD</v>
          </cell>
        </row>
        <row r="395">
          <cell r="B395">
            <v>27111503</v>
          </cell>
          <cell r="C395" t="str">
            <v>Cuchillos de diversas aplicaciones</v>
          </cell>
          <cell r="D395">
            <v>394</v>
          </cell>
          <cell r="E395">
            <v>400000</v>
          </cell>
          <cell r="F395" t="str">
            <v>UNIDAD</v>
          </cell>
        </row>
        <row r="396">
          <cell r="B396">
            <v>27111504</v>
          </cell>
          <cell r="C396" t="str">
            <v>Cuchillos de bolsillo</v>
          </cell>
          <cell r="D396">
            <v>394</v>
          </cell>
          <cell r="E396">
            <v>31667</v>
          </cell>
          <cell r="F396" t="str">
            <v>UNIDAD</v>
          </cell>
        </row>
        <row r="397">
          <cell r="B397">
            <v>27111506</v>
          </cell>
          <cell r="C397" t="str">
            <v>Cizallas</v>
          </cell>
          <cell r="D397">
            <v>394</v>
          </cell>
          <cell r="E397">
            <v>330000</v>
          </cell>
          <cell r="F397" t="str">
            <v>Unidad (Nr</v>
          </cell>
        </row>
        <row r="398">
          <cell r="B398">
            <v>27111507</v>
          </cell>
          <cell r="C398" t="str">
            <v>Cortadores de metal</v>
          </cell>
          <cell r="D398">
            <v>394</v>
          </cell>
          <cell r="E398">
            <v>22000</v>
          </cell>
          <cell r="F398" t="str">
            <v>UNIDAD</v>
          </cell>
        </row>
        <row r="399">
          <cell r="B399">
            <v>27111508</v>
          </cell>
          <cell r="C399" t="str">
            <v>Sierras</v>
          </cell>
          <cell r="D399">
            <v>394</v>
          </cell>
          <cell r="E399">
            <v>7500</v>
          </cell>
          <cell r="F399" t="str">
            <v>UNIDAD</v>
          </cell>
        </row>
        <row r="400">
          <cell r="B400">
            <v>27111515</v>
          </cell>
          <cell r="C400" t="str">
            <v>Taladro de mano o empuje</v>
          </cell>
          <cell r="D400">
            <v>394</v>
          </cell>
          <cell r="E400">
            <v>39000</v>
          </cell>
          <cell r="F400" t="str">
            <v>UNIDAD</v>
          </cell>
        </row>
        <row r="401">
          <cell r="B401">
            <v>27111602</v>
          </cell>
          <cell r="C401" t="str">
            <v>Martillos</v>
          </cell>
          <cell r="D401">
            <v>394</v>
          </cell>
          <cell r="E401">
            <v>31625000</v>
          </cell>
          <cell r="F401" t="str">
            <v>UNIDAD</v>
          </cell>
        </row>
        <row r="402">
          <cell r="B402">
            <v>27111604</v>
          </cell>
          <cell r="C402" t="str">
            <v>Hachas de mano</v>
          </cell>
          <cell r="D402">
            <v>394</v>
          </cell>
          <cell r="E402">
            <v>52000</v>
          </cell>
          <cell r="F402" t="str">
            <v>UNIDAD</v>
          </cell>
        </row>
        <row r="403">
          <cell r="B403">
            <v>27111605</v>
          </cell>
          <cell r="C403" t="str">
            <v>Picos</v>
          </cell>
          <cell r="D403">
            <v>394</v>
          </cell>
          <cell r="E403">
            <v>20000</v>
          </cell>
          <cell r="F403" t="str">
            <v>UNIDAD</v>
          </cell>
        </row>
        <row r="404">
          <cell r="B404">
            <v>27111701</v>
          </cell>
          <cell r="C404" t="str">
            <v>Destornilladores</v>
          </cell>
          <cell r="D404">
            <v>394</v>
          </cell>
          <cell r="E404">
            <v>10000</v>
          </cell>
          <cell r="F404" t="str">
            <v>UNIDAD</v>
          </cell>
        </row>
        <row r="405">
          <cell r="B405">
            <v>27111702</v>
          </cell>
          <cell r="C405" t="str">
            <v>Llaves para tuercas</v>
          </cell>
          <cell r="D405">
            <v>394</v>
          </cell>
          <cell r="E405">
            <v>18000</v>
          </cell>
          <cell r="F405" t="str">
            <v>Unidad (Nr</v>
          </cell>
        </row>
        <row r="406">
          <cell r="B406">
            <v>27111704</v>
          </cell>
          <cell r="C406" t="str">
            <v>Enchufes</v>
          </cell>
          <cell r="D406">
            <v>394</v>
          </cell>
          <cell r="E406">
            <v>3491</v>
          </cell>
          <cell r="F406" t="str">
            <v>UNIDAD</v>
          </cell>
        </row>
        <row r="407">
          <cell r="B407">
            <v>27111706</v>
          </cell>
          <cell r="C407" t="str">
            <v>Llave de tuercas de boca abierta</v>
          </cell>
          <cell r="D407">
            <v>394</v>
          </cell>
          <cell r="E407">
            <v>51500</v>
          </cell>
          <cell r="F407" t="str">
            <v>Unidad (Nr</v>
          </cell>
        </row>
        <row r="408">
          <cell r="B408">
            <v>27111707</v>
          </cell>
          <cell r="C408" t="str">
            <v>Llaves ajustables</v>
          </cell>
          <cell r="D408">
            <v>394</v>
          </cell>
          <cell r="E408">
            <v>30000</v>
          </cell>
          <cell r="F408" t="str">
            <v>Unidad (Nr</v>
          </cell>
        </row>
        <row r="409">
          <cell r="B409">
            <v>27111708</v>
          </cell>
          <cell r="C409" t="str">
            <v>Llaves para tubos</v>
          </cell>
          <cell r="D409">
            <v>394</v>
          </cell>
          <cell r="E409">
            <v>15000</v>
          </cell>
          <cell r="F409" t="str">
            <v>UNIDAD</v>
          </cell>
        </row>
        <row r="410">
          <cell r="B410">
            <v>27111710</v>
          </cell>
          <cell r="C410" t="str">
            <v>Llaves Allen</v>
          </cell>
          <cell r="D410">
            <v>394</v>
          </cell>
          <cell r="E410">
            <v>5000</v>
          </cell>
          <cell r="F410" t="str">
            <v>UNIDAD</v>
          </cell>
        </row>
        <row r="411">
          <cell r="B411">
            <v>27111712</v>
          </cell>
          <cell r="C411" t="str">
            <v>Extractores</v>
          </cell>
          <cell r="D411">
            <v>394</v>
          </cell>
          <cell r="E411">
            <v>42950</v>
          </cell>
          <cell r="F411" t="str">
            <v>FRASCO</v>
          </cell>
        </row>
        <row r="412">
          <cell r="B412">
            <v>27111720</v>
          </cell>
          <cell r="C412" t="str">
            <v>Llave manual en T para tomas</v>
          </cell>
          <cell r="D412">
            <v>394</v>
          </cell>
          <cell r="E412">
            <v>230000</v>
          </cell>
          <cell r="F412" t="str">
            <v>UNIDAD</v>
          </cell>
        </row>
        <row r="413">
          <cell r="B413">
            <v>27111723</v>
          </cell>
          <cell r="C413" t="str">
            <v>Llaves de tubo</v>
          </cell>
          <cell r="D413">
            <v>394</v>
          </cell>
          <cell r="E413">
            <v>15000</v>
          </cell>
          <cell r="F413" t="str">
            <v>UNIDAD</v>
          </cell>
        </row>
        <row r="414">
          <cell r="B414">
            <v>27111726</v>
          </cell>
          <cell r="C414" t="str">
            <v>Llaves de tuercas</v>
          </cell>
          <cell r="D414">
            <v>394</v>
          </cell>
          <cell r="E414">
            <v>76000</v>
          </cell>
          <cell r="F414" t="str">
            <v>UNIDAD</v>
          </cell>
        </row>
        <row r="415">
          <cell r="B415">
            <v>27111801</v>
          </cell>
          <cell r="C415" t="str">
            <v>Cintas metricas</v>
          </cell>
          <cell r="D415">
            <v>394</v>
          </cell>
          <cell r="E415">
            <v>120000</v>
          </cell>
          <cell r="F415" t="str">
            <v>UNIDAD</v>
          </cell>
        </row>
        <row r="416">
          <cell r="B416">
            <v>27111803</v>
          </cell>
          <cell r="C416" t="str">
            <v>Escuadras</v>
          </cell>
          <cell r="D416">
            <v>394</v>
          </cell>
          <cell r="E416">
            <v>2835</v>
          </cell>
          <cell r="F416" t="str">
            <v>UNIDAD</v>
          </cell>
        </row>
        <row r="417">
          <cell r="B417">
            <v>27111902</v>
          </cell>
          <cell r="C417" t="str">
            <v>Limas</v>
          </cell>
          <cell r="D417">
            <v>394</v>
          </cell>
          <cell r="E417">
            <v>19250</v>
          </cell>
          <cell r="F417" t="str">
            <v>UNIDAD</v>
          </cell>
        </row>
        <row r="418">
          <cell r="B418">
            <v>27111905</v>
          </cell>
          <cell r="C418" t="str">
            <v>Esmeriladoras</v>
          </cell>
          <cell r="D418">
            <v>394</v>
          </cell>
          <cell r="E418">
            <v>2000000</v>
          </cell>
          <cell r="F418" t="str">
            <v>UNIDAD</v>
          </cell>
        </row>
        <row r="419">
          <cell r="B419">
            <v>27111906</v>
          </cell>
          <cell r="C419" t="str">
            <v>Cinceles de madera</v>
          </cell>
          <cell r="D419">
            <v>394</v>
          </cell>
          <cell r="E419">
            <v>19500</v>
          </cell>
          <cell r="F419" t="str">
            <v>UNIDAD</v>
          </cell>
        </row>
        <row r="420">
          <cell r="B420">
            <v>27111907</v>
          </cell>
          <cell r="C420" t="str">
            <v>Cepillos de alambre</v>
          </cell>
          <cell r="D420">
            <v>394</v>
          </cell>
          <cell r="E420">
            <v>990</v>
          </cell>
          <cell r="F420" t="str">
            <v>UNIDAD</v>
          </cell>
        </row>
        <row r="421">
          <cell r="B421">
            <v>27111909</v>
          </cell>
          <cell r="C421" t="str">
            <v>Espatulas</v>
          </cell>
          <cell r="D421">
            <v>394</v>
          </cell>
          <cell r="E421">
            <v>2795</v>
          </cell>
          <cell r="F421" t="str">
            <v>UNIDAD</v>
          </cell>
        </row>
        <row r="422">
          <cell r="B422">
            <v>27111911</v>
          </cell>
          <cell r="C422" t="str">
            <v>Formones</v>
          </cell>
          <cell r="D422">
            <v>394</v>
          </cell>
          <cell r="E422">
            <v>13200</v>
          </cell>
          <cell r="F422" t="str">
            <v>UNIDAD</v>
          </cell>
        </row>
        <row r="423">
          <cell r="B423">
            <v>27112001</v>
          </cell>
          <cell r="C423" t="str">
            <v>Machetes</v>
          </cell>
          <cell r="D423">
            <v>394</v>
          </cell>
          <cell r="E423">
            <v>16000</v>
          </cell>
          <cell r="F423" t="str">
            <v>UNIDAD</v>
          </cell>
        </row>
        <row r="424">
          <cell r="B424">
            <v>27112003</v>
          </cell>
          <cell r="C424" t="str">
            <v>Rastrillos</v>
          </cell>
          <cell r="D424">
            <v>394</v>
          </cell>
          <cell r="E424">
            <v>24500</v>
          </cell>
          <cell r="F424" t="str">
            <v>UNIDAD</v>
          </cell>
        </row>
        <row r="425">
          <cell r="B425">
            <v>27112004</v>
          </cell>
          <cell r="C425" t="str">
            <v>Palas</v>
          </cell>
          <cell r="D425">
            <v>394</v>
          </cell>
          <cell r="E425">
            <v>12070</v>
          </cell>
          <cell r="F425" t="str">
            <v>UNIDAD</v>
          </cell>
        </row>
        <row r="426">
          <cell r="B426">
            <v>27112006</v>
          </cell>
          <cell r="C426" t="str">
            <v>Guadanas</v>
          </cell>
          <cell r="D426">
            <v>394</v>
          </cell>
          <cell r="E426">
            <v>24000</v>
          </cell>
          <cell r="F426" t="str">
            <v>UNIDAD</v>
          </cell>
        </row>
        <row r="427">
          <cell r="B427">
            <v>27112007</v>
          </cell>
          <cell r="C427" t="str">
            <v>Tijeras de podar</v>
          </cell>
          <cell r="D427">
            <v>394</v>
          </cell>
          <cell r="E427">
            <v>12500</v>
          </cell>
          <cell r="F427" t="str">
            <v>UNIDAD</v>
          </cell>
        </row>
        <row r="428">
          <cell r="B428">
            <v>27112011</v>
          </cell>
          <cell r="C428" t="str">
            <v>Mangas de herramientas</v>
          </cell>
          <cell r="D428">
            <v>394</v>
          </cell>
          <cell r="E428">
            <v>258750</v>
          </cell>
          <cell r="F428" t="str">
            <v>UNIDAD</v>
          </cell>
        </row>
        <row r="429">
          <cell r="B429">
            <v>27112012</v>
          </cell>
          <cell r="C429" t="str">
            <v>Criba jardinera</v>
          </cell>
          <cell r="D429">
            <v>394</v>
          </cell>
          <cell r="E429">
            <v>10000</v>
          </cell>
          <cell r="F429" t="str">
            <v>UNIDAD</v>
          </cell>
        </row>
        <row r="430">
          <cell r="B430">
            <v>27112014</v>
          </cell>
          <cell r="C430" t="str">
            <v>Segadora de cesped</v>
          </cell>
          <cell r="D430">
            <v>532</v>
          </cell>
          <cell r="E430">
            <v>3000000</v>
          </cell>
          <cell r="F430" t="str">
            <v>UNIDAD</v>
          </cell>
        </row>
        <row r="431">
          <cell r="B431">
            <v>27112103</v>
          </cell>
          <cell r="C431" t="str">
            <v>Abrazaderas</v>
          </cell>
          <cell r="D431">
            <v>394</v>
          </cell>
          <cell r="E431">
            <v>600000</v>
          </cell>
          <cell r="F431" t="str">
            <v>UNIDAD</v>
          </cell>
        </row>
        <row r="432">
          <cell r="B432">
            <v>27112104</v>
          </cell>
          <cell r="C432" t="str">
            <v>Tenazas</v>
          </cell>
          <cell r="D432">
            <v>394</v>
          </cell>
          <cell r="E432">
            <v>14733</v>
          </cell>
          <cell r="F432" t="str">
            <v>UNIDAD</v>
          </cell>
        </row>
        <row r="433">
          <cell r="B433">
            <v>27112107</v>
          </cell>
          <cell r="C433" t="str">
            <v>Alicates boquianchos ajustables</v>
          </cell>
          <cell r="D433">
            <v>394</v>
          </cell>
          <cell r="E433">
            <v>140000</v>
          </cell>
          <cell r="F433" t="str">
            <v>UNIDAD</v>
          </cell>
        </row>
        <row r="434">
          <cell r="B434">
            <v>27112109</v>
          </cell>
          <cell r="C434" t="str">
            <v>Herramientas magneticas</v>
          </cell>
          <cell r="D434">
            <v>394</v>
          </cell>
          <cell r="E434">
            <v>15000</v>
          </cell>
          <cell r="F434" t="str">
            <v>UNIDAD</v>
          </cell>
        </row>
        <row r="435">
          <cell r="B435">
            <v>27112110</v>
          </cell>
          <cell r="C435" t="str">
            <v>Pinzas de anillo de retencion</v>
          </cell>
          <cell r="D435">
            <v>394</v>
          </cell>
          <cell r="E435">
            <v>7050000</v>
          </cell>
          <cell r="F435" t="str">
            <v>Unidad (Nr</v>
          </cell>
        </row>
        <row r="436">
          <cell r="B436">
            <v>27112112</v>
          </cell>
          <cell r="C436" t="str">
            <v>Pinzas de ranura y leng?a</v>
          </cell>
          <cell r="D436">
            <v>394</v>
          </cell>
          <cell r="E436">
            <v>7050000</v>
          </cell>
          <cell r="F436" t="str">
            <v>Unidad (Nr</v>
          </cell>
        </row>
        <row r="437">
          <cell r="B437">
            <v>27112114</v>
          </cell>
          <cell r="C437" t="str">
            <v>Pinzas de corte de angulo</v>
          </cell>
          <cell r="D437">
            <v>394</v>
          </cell>
          <cell r="E437">
            <v>7500</v>
          </cell>
          <cell r="F437" t="str">
            <v>UNIDAD</v>
          </cell>
        </row>
        <row r="438">
          <cell r="B438">
            <v>27112115</v>
          </cell>
          <cell r="C438" t="str">
            <v>Pinzas cerrador</v>
          </cell>
          <cell r="D438">
            <v>394</v>
          </cell>
          <cell r="E438">
            <v>60000</v>
          </cell>
          <cell r="F438" t="str">
            <v>UNIDAD</v>
          </cell>
        </row>
        <row r="439">
          <cell r="B439">
            <v>27112116</v>
          </cell>
          <cell r="C439" t="str">
            <v>Pinzas de cerco</v>
          </cell>
          <cell r="D439">
            <v>394</v>
          </cell>
          <cell r="E439">
            <v>70000</v>
          </cell>
          <cell r="F439" t="str">
            <v>UNIDAD</v>
          </cell>
        </row>
        <row r="440">
          <cell r="B440">
            <v>27112117</v>
          </cell>
          <cell r="C440" t="str">
            <v>Pinzas con corte adelante</v>
          </cell>
          <cell r="D440">
            <v>394</v>
          </cell>
          <cell r="E440">
            <v>61211</v>
          </cell>
          <cell r="F440" t="str">
            <v>Unidad (Nr</v>
          </cell>
        </row>
        <row r="441">
          <cell r="B441">
            <v>27112119</v>
          </cell>
          <cell r="C441" t="str">
            <v>Cambiador de bombilla de luz</v>
          </cell>
          <cell r="D441">
            <v>394</v>
          </cell>
          <cell r="E441">
            <v>220</v>
          </cell>
          <cell r="F441" t="str">
            <v>UNIDAD</v>
          </cell>
        </row>
        <row r="442">
          <cell r="B442">
            <v>27112122</v>
          </cell>
          <cell r="C442" t="str">
            <v>Alicates de chapa metalica</v>
          </cell>
          <cell r="D442">
            <v>394</v>
          </cell>
          <cell r="E442">
            <v>12000</v>
          </cell>
          <cell r="F442" t="str">
            <v>UNIDAD</v>
          </cell>
        </row>
        <row r="443">
          <cell r="B443">
            <v>27112126</v>
          </cell>
          <cell r="C443" t="str">
            <v>Alicates planos</v>
          </cell>
          <cell r="D443">
            <v>394</v>
          </cell>
          <cell r="E443">
            <v>75000</v>
          </cell>
          <cell r="F443" t="str">
            <v>UNIDAD</v>
          </cell>
        </row>
        <row r="444">
          <cell r="B444">
            <v>27112128</v>
          </cell>
          <cell r="C444" t="str">
            <v>Alicates de punta curvada</v>
          </cell>
          <cell r="D444">
            <v>394</v>
          </cell>
          <cell r="E444">
            <v>39500</v>
          </cell>
          <cell r="F444" t="str">
            <v>UNIDAD</v>
          </cell>
        </row>
        <row r="445">
          <cell r="B445">
            <v>27112133</v>
          </cell>
          <cell r="C445" t="str">
            <v>Abrazaderas con mango en T</v>
          </cell>
          <cell r="D445">
            <v>394</v>
          </cell>
          <cell r="E445">
            <v>50000</v>
          </cell>
          <cell r="F445" t="str">
            <v>UNIDAD</v>
          </cell>
        </row>
        <row r="446">
          <cell r="B446">
            <v>27112134</v>
          </cell>
          <cell r="C446" t="str">
            <v>Alicates de punta larga</v>
          </cell>
          <cell r="D446">
            <v>394</v>
          </cell>
          <cell r="E446">
            <v>130000</v>
          </cell>
          <cell r="F446" t="str">
            <v>UNIDAD</v>
          </cell>
        </row>
        <row r="447">
          <cell r="B447">
            <v>27112205</v>
          </cell>
          <cell r="C447" t="str">
            <v>Vibradores de hormigon</v>
          </cell>
          <cell r="D447">
            <v>394</v>
          </cell>
          <cell r="E447">
            <v>359000</v>
          </cell>
          <cell r="F447" t="str">
            <v>UNIDAD</v>
          </cell>
        </row>
        <row r="448">
          <cell r="B448">
            <v>27112303</v>
          </cell>
          <cell r="C448" t="str">
            <v>Punzon de trazar</v>
          </cell>
          <cell r="D448">
            <v>394</v>
          </cell>
          <cell r="E448">
            <v>30000</v>
          </cell>
          <cell r="F448" t="str">
            <v>UNIDAD</v>
          </cell>
        </row>
        <row r="449">
          <cell r="B449">
            <v>27112504</v>
          </cell>
          <cell r="C449" t="str">
            <v>Cuñas</v>
          </cell>
          <cell r="D449">
            <v>394</v>
          </cell>
          <cell r="E449">
            <v>2000</v>
          </cell>
          <cell r="F449" t="str">
            <v>UNIDAD</v>
          </cell>
        </row>
        <row r="450">
          <cell r="B450">
            <v>27112702</v>
          </cell>
          <cell r="C450" t="str">
            <v>Pulidoras mecanicas</v>
          </cell>
          <cell r="D450">
            <v>394</v>
          </cell>
          <cell r="E450">
            <v>36000</v>
          </cell>
          <cell r="F450" t="str">
            <v>BIDON</v>
          </cell>
        </row>
        <row r="451">
          <cell r="B451">
            <v>27112704</v>
          </cell>
          <cell r="C451" t="str">
            <v>Amoladoras mecanicas</v>
          </cell>
          <cell r="D451">
            <v>394</v>
          </cell>
          <cell r="E451">
            <v>700000</v>
          </cell>
          <cell r="F451" t="str">
            <v>Unidad (Nr</v>
          </cell>
        </row>
        <row r="452">
          <cell r="B452">
            <v>27112707</v>
          </cell>
          <cell r="C452" t="str">
            <v>Cuchillas mecanicas</v>
          </cell>
          <cell r="D452">
            <v>394</v>
          </cell>
          <cell r="E452">
            <v>85000</v>
          </cell>
          <cell r="F452" t="str">
            <v>UNIDAD</v>
          </cell>
        </row>
        <row r="453">
          <cell r="B453">
            <v>27112709</v>
          </cell>
          <cell r="C453" t="str">
            <v>Sierras mecanicas</v>
          </cell>
          <cell r="D453">
            <v>394</v>
          </cell>
          <cell r="E453">
            <v>208333</v>
          </cell>
          <cell r="F453" t="str">
            <v>UNIDAD</v>
          </cell>
        </row>
        <row r="454">
          <cell r="B454">
            <v>27112717</v>
          </cell>
          <cell r="C454" t="str">
            <v>Pistolas de calor</v>
          </cell>
          <cell r="D454">
            <v>394</v>
          </cell>
          <cell r="E454">
            <v>295000</v>
          </cell>
          <cell r="F454" t="str">
            <v>UNIDAD</v>
          </cell>
        </row>
        <row r="455">
          <cell r="B455">
            <v>27112801</v>
          </cell>
          <cell r="C455" t="str">
            <v>Brocas</v>
          </cell>
          <cell r="D455">
            <v>394</v>
          </cell>
          <cell r="E455">
            <v>12000</v>
          </cell>
          <cell r="F455" t="str">
            <v>Unidad (Nr</v>
          </cell>
        </row>
        <row r="456">
          <cell r="B456">
            <v>27112809</v>
          </cell>
          <cell r="C456" t="str">
            <v>Portautiles</v>
          </cell>
          <cell r="D456">
            <v>394</v>
          </cell>
          <cell r="E456">
            <v>86250</v>
          </cell>
          <cell r="F456" t="str">
            <v>UNIDAD</v>
          </cell>
        </row>
        <row r="457">
          <cell r="B457">
            <v>27112822</v>
          </cell>
          <cell r="C457" t="str">
            <v>Adaptadores de cubo</v>
          </cell>
          <cell r="D457">
            <v>394</v>
          </cell>
          <cell r="E457">
            <v>3800</v>
          </cell>
          <cell r="F457" t="str">
            <v>UNIDAD</v>
          </cell>
        </row>
        <row r="458">
          <cell r="B458">
            <v>27112823</v>
          </cell>
          <cell r="C458" t="str">
            <v>Cadenas de corte</v>
          </cell>
          <cell r="D458">
            <v>394</v>
          </cell>
          <cell r="E458">
            <v>25750</v>
          </cell>
          <cell r="F458" t="str">
            <v>Unidad (Nr</v>
          </cell>
        </row>
        <row r="459">
          <cell r="B459">
            <v>27112826</v>
          </cell>
          <cell r="C459" t="str">
            <v>Sierra de calar</v>
          </cell>
          <cell r="D459">
            <v>394</v>
          </cell>
          <cell r="E459">
            <v>600000</v>
          </cell>
          <cell r="F459" t="str">
            <v>UNIDAD</v>
          </cell>
        </row>
        <row r="460">
          <cell r="B460">
            <v>27113001</v>
          </cell>
          <cell r="C460" t="str">
            <v>Cepillos de rasgar</v>
          </cell>
          <cell r="D460">
            <v>394</v>
          </cell>
          <cell r="E460">
            <v>45000</v>
          </cell>
          <cell r="F460" t="str">
            <v>UNIDAD</v>
          </cell>
        </row>
        <row r="461">
          <cell r="B461">
            <v>27113201</v>
          </cell>
          <cell r="C461" t="str">
            <v>Conjuntos generales de herramientas</v>
          </cell>
          <cell r="D461">
            <v>394</v>
          </cell>
          <cell r="E461">
            <v>5000</v>
          </cell>
          <cell r="F461" t="str">
            <v>CAJA</v>
          </cell>
        </row>
        <row r="462">
          <cell r="B462">
            <v>27113202</v>
          </cell>
          <cell r="C462" t="str">
            <v>Kit de herramientas para ajustar cojinete</v>
          </cell>
          <cell r="D462">
            <v>394</v>
          </cell>
          <cell r="E462">
            <v>54450</v>
          </cell>
          <cell r="F462" t="str">
            <v>UNIDAD</v>
          </cell>
        </row>
        <row r="463">
          <cell r="B463">
            <v>27113203</v>
          </cell>
          <cell r="C463" t="str">
            <v>Kit de herramienta para computadores</v>
          </cell>
          <cell r="D463">
            <v>394</v>
          </cell>
          <cell r="E463">
            <v>60000</v>
          </cell>
          <cell r="F463" t="str">
            <v>UNIDAD</v>
          </cell>
        </row>
        <row r="464">
          <cell r="B464">
            <v>27121602</v>
          </cell>
          <cell r="C464" t="str">
            <v>Cilindros hidraulicos</v>
          </cell>
          <cell r="D464">
            <v>538</v>
          </cell>
          <cell r="E464">
            <v>215000</v>
          </cell>
          <cell r="F464" t="str">
            <v>UNIDAD</v>
          </cell>
        </row>
        <row r="465">
          <cell r="B465">
            <v>27121604</v>
          </cell>
          <cell r="C465" t="str">
            <v>Kits de reparacion de cilindro hidraulico o sus componentes</v>
          </cell>
          <cell r="D465">
            <v>538</v>
          </cell>
          <cell r="E465">
            <v>308000</v>
          </cell>
          <cell r="F465" t="str">
            <v>JUEGO</v>
          </cell>
        </row>
        <row r="466">
          <cell r="B466">
            <v>27121701</v>
          </cell>
          <cell r="C466" t="str">
            <v>Conectores Hidraulicos Rapidos</v>
          </cell>
          <cell r="D466">
            <v>538</v>
          </cell>
          <cell r="E466">
            <v>600</v>
          </cell>
          <cell r="F466" t="str">
            <v>Unidad (Nr</v>
          </cell>
        </row>
        <row r="467">
          <cell r="B467">
            <v>27121704</v>
          </cell>
          <cell r="C467" t="str">
            <v>Uniones Hidraulicas</v>
          </cell>
          <cell r="D467">
            <v>538</v>
          </cell>
          <cell r="E467">
            <v>15500</v>
          </cell>
          <cell r="F467" t="str">
            <v>UNIDAD</v>
          </cell>
        </row>
        <row r="468">
          <cell r="B468">
            <v>27121705</v>
          </cell>
          <cell r="C468" t="str">
            <v>Codos Hidraulicos o de compresion</v>
          </cell>
          <cell r="D468">
            <v>538</v>
          </cell>
          <cell r="E468">
            <v>1309000</v>
          </cell>
          <cell r="F468" t="str">
            <v>UNIDAD</v>
          </cell>
        </row>
        <row r="469">
          <cell r="B469">
            <v>27126102</v>
          </cell>
          <cell r="C469" t="str">
            <v>Acumuladores hidraulicos</v>
          </cell>
          <cell r="D469">
            <v>538</v>
          </cell>
          <cell r="E469">
            <v>380000</v>
          </cell>
          <cell r="F469" t="str">
            <v>UNIDAD</v>
          </cell>
        </row>
        <row r="470">
          <cell r="B470">
            <v>27131501</v>
          </cell>
          <cell r="C470" t="str">
            <v>Llaves de impacto neumatico</v>
          </cell>
          <cell r="D470">
            <v>538</v>
          </cell>
          <cell r="E470">
            <v>24500</v>
          </cell>
          <cell r="F470" t="str">
            <v>UNIDAD</v>
          </cell>
        </row>
        <row r="471">
          <cell r="B471">
            <v>27131502</v>
          </cell>
          <cell r="C471" t="str">
            <v>Pistola de aire comprimido</v>
          </cell>
          <cell r="D471">
            <v>538</v>
          </cell>
          <cell r="E471">
            <v>145000</v>
          </cell>
          <cell r="F471" t="str">
            <v>UNIDAD</v>
          </cell>
        </row>
        <row r="472">
          <cell r="B472">
            <v>27131504</v>
          </cell>
          <cell r="C472" t="str">
            <v>Martillo de neumaticos</v>
          </cell>
          <cell r="D472">
            <v>538</v>
          </cell>
          <cell r="E472">
            <v>3000000</v>
          </cell>
          <cell r="F472" t="str">
            <v>UNIDAD</v>
          </cell>
        </row>
        <row r="473">
          <cell r="B473">
            <v>27131505</v>
          </cell>
          <cell r="C473" t="str">
            <v>Taladro neumatico</v>
          </cell>
          <cell r="D473">
            <v>538</v>
          </cell>
          <cell r="E473">
            <v>800000</v>
          </cell>
          <cell r="F473" t="str">
            <v>UNIDAD</v>
          </cell>
        </row>
        <row r="474">
          <cell r="B474">
            <v>27131702</v>
          </cell>
          <cell r="C474" t="str">
            <v>Accesorios de vastago de cilindro neumatico</v>
          </cell>
          <cell r="D474">
            <v>538</v>
          </cell>
          <cell r="E474">
            <v>909</v>
          </cell>
          <cell r="F474" t="str">
            <v>JUEGO</v>
          </cell>
        </row>
        <row r="475">
          <cell r="B475">
            <v>30101504</v>
          </cell>
          <cell r="C475" t="str">
            <v>angulos de acero</v>
          </cell>
          <cell r="D475">
            <v>397</v>
          </cell>
          <cell r="E475">
            <v>390000</v>
          </cell>
          <cell r="F475" t="str">
            <v>CAJA</v>
          </cell>
        </row>
        <row r="476">
          <cell r="B476">
            <v>30101515</v>
          </cell>
          <cell r="C476" t="str">
            <v>angulos de plastico</v>
          </cell>
          <cell r="D476">
            <v>357</v>
          </cell>
          <cell r="E476">
            <v>5000</v>
          </cell>
          <cell r="F476" t="str">
            <v>UNIDAD</v>
          </cell>
        </row>
        <row r="477">
          <cell r="B477">
            <v>30101603</v>
          </cell>
          <cell r="C477" t="str">
            <v>Barras de hierro</v>
          </cell>
          <cell r="D477">
            <v>397</v>
          </cell>
          <cell r="E477">
            <v>4000</v>
          </cell>
          <cell r="F477" t="str">
            <v>KILO</v>
          </cell>
        </row>
        <row r="478">
          <cell r="B478">
            <v>30101611</v>
          </cell>
          <cell r="C478" t="str">
            <v>Barras de bronce</v>
          </cell>
          <cell r="D478">
            <v>397</v>
          </cell>
          <cell r="E478">
            <v>577792</v>
          </cell>
          <cell r="F478" t="str">
            <v>UNIDAD</v>
          </cell>
        </row>
        <row r="479">
          <cell r="B479">
            <v>30101615</v>
          </cell>
          <cell r="C479" t="str">
            <v>Barras de plastico</v>
          </cell>
          <cell r="D479">
            <v>357</v>
          </cell>
          <cell r="E479">
            <v>31000</v>
          </cell>
          <cell r="F479" t="str">
            <v>UNIDAD</v>
          </cell>
        </row>
        <row r="480">
          <cell r="B480">
            <v>30101616</v>
          </cell>
          <cell r="C480" t="str">
            <v>Barras de metal precioso</v>
          </cell>
          <cell r="D480">
            <v>397</v>
          </cell>
          <cell r="E480">
            <v>25000</v>
          </cell>
          <cell r="F480" t="str">
            <v>UNIDAD</v>
          </cell>
        </row>
        <row r="481">
          <cell r="B481">
            <v>30101617</v>
          </cell>
          <cell r="C481" t="str">
            <v>Barras de madera</v>
          </cell>
          <cell r="D481">
            <v>399</v>
          </cell>
          <cell r="E481">
            <v>38400</v>
          </cell>
          <cell r="F481" t="str">
            <v>UNIDAD</v>
          </cell>
        </row>
        <row r="482">
          <cell r="B482">
            <v>30101618</v>
          </cell>
          <cell r="C482" t="str">
            <v>Barras de caucho</v>
          </cell>
          <cell r="D482">
            <v>325</v>
          </cell>
          <cell r="E482">
            <v>900000</v>
          </cell>
          <cell r="F482" t="str">
            <v>UNIDAD</v>
          </cell>
        </row>
        <row r="483">
          <cell r="B483">
            <v>30101717</v>
          </cell>
          <cell r="C483" t="str">
            <v>Vigas de hormigon</v>
          </cell>
          <cell r="D483">
            <v>425</v>
          </cell>
          <cell r="E483">
            <v>490000</v>
          </cell>
          <cell r="F483" t="str">
            <v>UNIDAD</v>
          </cell>
        </row>
        <row r="484">
          <cell r="B484">
            <v>30101718</v>
          </cell>
          <cell r="C484" t="str">
            <v>Vigas de metales preciosos</v>
          </cell>
          <cell r="D484">
            <v>397</v>
          </cell>
          <cell r="E484">
            <v>345027</v>
          </cell>
          <cell r="F484" t="str">
            <v>UNIDAD</v>
          </cell>
        </row>
        <row r="485">
          <cell r="B485">
            <v>30101804</v>
          </cell>
          <cell r="C485" t="str">
            <v>Conductos de acero</v>
          </cell>
          <cell r="D485">
            <v>397</v>
          </cell>
          <cell r="E485">
            <v>25000</v>
          </cell>
          <cell r="F485" t="str">
            <v>METRO</v>
          </cell>
        </row>
        <row r="486">
          <cell r="B486">
            <v>30101815</v>
          </cell>
          <cell r="C486" t="str">
            <v>Conductos de plastico</v>
          </cell>
          <cell r="D486">
            <v>357</v>
          </cell>
          <cell r="E486">
            <v>1200</v>
          </cell>
          <cell r="F486" t="str">
            <v>UNIDAD</v>
          </cell>
        </row>
        <row r="487">
          <cell r="B487">
            <v>30101914</v>
          </cell>
          <cell r="C487" t="str">
            <v>Bobina de plomo</v>
          </cell>
          <cell r="D487">
            <v>397</v>
          </cell>
          <cell r="E487">
            <v>1500</v>
          </cell>
          <cell r="F487" t="str">
            <v>METRO</v>
          </cell>
        </row>
        <row r="488">
          <cell r="B488">
            <v>30102203</v>
          </cell>
          <cell r="C488" t="str">
            <v>Plancha de hierro</v>
          </cell>
          <cell r="D488">
            <v>397</v>
          </cell>
          <cell r="E488">
            <v>93500</v>
          </cell>
          <cell r="F488" t="str">
            <v>Unidad (Nr</v>
          </cell>
        </row>
        <row r="489">
          <cell r="B489">
            <v>30102205</v>
          </cell>
          <cell r="C489" t="str">
            <v>Plancha de acero inoxidable</v>
          </cell>
          <cell r="D489">
            <v>397</v>
          </cell>
          <cell r="E489">
            <v>1100</v>
          </cell>
          <cell r="F489" t="str">
            <v>UNIDAD</v>
          </cell>
        </row>
        <row r="490">
          <cell r="B490">
            <v>30102215</v>
          </cell>
          <cell r="C490" t="str">
            <v>Plancha de plastico</v>
          </cell>
          <cell r="D490">
            <v>357</v>
          </cell>
          <cell r="E490">
            <v>14375</v>
          </cell>
          <cell r="F490" t="str">
            <v>UNIDAD</v>
          </cell>
        </row>
        <row r="491">
          <cell r="B491">
            <v>30102216</v>
          </cell>
          <cell r="C491" t="str">
            <v>Plancha de caucho</v>
          </cell>
          <cell r="D491">
            <v>325</v>
          </cell>
          <cell r="E491">
            <v>434545</v>
          </cell>
          <cell r="F491" t="str">
            <v>UNIDAD</v>
          </cell>
        </row>
        <row r="492">
          <cell r="B492">
            <v>30102218</v>
          </cell>
          <cell r="C492" t="str">
            <v>Plancha de metal precioso</v>
          </cell>
          <cell r="D492">
            <v>397</v>
          </cell>
          <cell r="E492">
            <v>18000</v>
          </cell>
          <cell r="F492" t="str">
            <v>CAJA</v>
          </cell>
        </row>
        <row r="493">
          <cell r="B493">
            <v>30102303</v>
          </cell>
          <cell r="C493" t="str">
            <v>Perfiles de hierro</v>
          </cell>
          <cell r="D493">
            <v>397</v>
          </cell>
          <cell r="E493">
            <v>55660</v>
          </cell>
          <cell r="F493" t="str">
            <v>UNIDAD</v>
          </cell>
        </row>
        <row r="494">
          <cell r="B494">
            <v>30102403</v>
          </cell>
          <cell r="C494" t="str">
            <v>Varillas de hierro</v>
          </cell>
          <cell r="D494">
            <v>397</v>
          </cell>
          <cell r="E494">
            <v>18000</v>
          </cell>
          <cell r="F494" t="str">
            <v>UNIDAD</v>
          </cell>
        </row>
        <row r="495">
          <cell r="B495">
            <v>30102404</v>
          </cell>
          <cell r="C495" t="str">
            <v>Varillas de acero</v>
          </cell>
          <cell r="D495">
            <v>397</v>
          </cell>
          <cell r="E495">
            <v>29500</v>
          </cell>
          <cell r="F495" t="str">
            <v>UNIDAD</v>
          </cell>
        </row>
        <row r="496">
          <cell r="B496">
            <v>30102405</v>
          </cell>
          <cell r="C496" t="str">
            <v>Varillas de acero inoxidable</v>
          </cell>
          <cell r="D496">
            <v>397</v>
          </cell>
          <cell r="E496">
            <v>19000</v>
          </cell>
          <cell r="F496" t="str">
            <v>Unidad (Nr</v>
          </cell>
        </row>
        <row r="497">
          <cell r="B497">
            <v>30102409</v>
          </cell>
          <cell r="C497" t="str">
            <v>Varillas de cobre</v>
          </cell>
          <cell r="D497">
            <v>397</v>
          </cell>
          <cell r="E497">
            <v>18000</v>
          </cell>
          <cell r="F497" t="str">
            <v>Unidad (Nr</v>
          </cell>
        </row>
        <row r="498">
          <cell r="B498">
            <v>30102411</v>
          </cell>
          <cell r="C498" t="str">
            <v>Varillas de bronce</v>
          </cell>
          <cell r="D498">
            <v>397</v>
          </cell>
          <cell r="E498">
            <v>8000</v>
          </cell>
          <cell r="F498" t="str">
            <v>UNIDAD</v>
          </cell>
        </row>
        <row r="499">
          <cell r="B499">
            <v>30102503</v>
          </cell>
          <cell r="C499" t="str">
            <v>Chapa de hierro</v>
          </cell>
          <cell r="D499">
            <v>397</v>
          </cell>
          <cell r="E499">
            <v>150000</v>
          </cell>
          <cell r="F499" t="str">
            <v>Unidad (Nr</v>
          </cell>
        </row>
        <row r="500">
          <cell r="B500">
            <v>30102504</v>
          </cell>
          <cell r="C500" t="str">
            <v>Chapa de acero</v>
          </cell>
          <cell r="D500">
            <v>397</v>
          </cell>
          <cell r="E500">
            <v>847000</v>
          </cell>
          <cell r="F500" t="str">
            <v>UNIDAD</v>
          </cell>
        </row>
        <row r="501">
          <cell r="B501">
            <v>30102506</v>
          </cell>
          <cell r="C501" t="str">
            <v>Chapa de aluminio</v>
          </cell>
          <cell r="D501">
            <v>397</v>
          </cell>
          <cell r="E501">
            <v>84507</v>
          </cell>
          <cell r="F501" t="str">
            <v>UNIDAD</v>
          </cell>
        </row>
        <row r="502">
          <cell r="B502">
            <v>30102510</v>
          </cell>
          <cell r="C502" t="str">
            <v>Chapa de laton</v>
          </cell>
          <cell r="D502">
            <v>397</v>
          </cell>
          <cell r="E502">
            <v>40000</v>
          </cell>
          <cell r="F502" t="str">
            <v>UNIDAD</v>
          </cell>
        </row>
        <row r="503">
          <cell r="B503">
            <v>30102512</v>
          </cell>
          <cell r="C503" t="str">
            <v>Chapa de cinc</v>
          </cell>
          <cell r="D503">
            <v>397</v>
          </cell>
          <cell r="E503">
            <v>65000</v>
          </cell>
          <cell r="F503" t="str">
            <v>UNIDAD</v>
          </cell>
        </row>
        <row r="504">
          <cell r="B504">
            <v>30102513</v>
          </cell>
          <cell r="C504" t="str">
            <v>Chapa de estano</v>
          </cell>
          <cell r="D504">
            <v>397</v>
          </cell>
          <cell r="E504">
            <v>148000</v>
          </cell>
          <cell r="F504" t="str">
            <v>UNIDAD</v>
          </cell>
        </row>
        <row r="505">
          <cell r="B505">
            <v>30102515</v>
          </cell>
          <cell r="C505" t="str">
            <v>Chapa de plastico</v>
          </cell>
          <cell r="D505">
            <v>357</v>
          </cell>
          <cell r="E505">
            <v>50000</v>
          </cell>
          <cell r="F505" t="str">
            <v>UNIDAD</v>
          </cell>
        </row>
        <row r="506">
          <cell r="B506">
            <v>30102517</v>
          </cell>
          <cell r="C506" t="str">
            <v>Chapa blindada</v>
          </cell>
          <cell r="D506">
            <v>397</v>
          </cell>
          <cell r="E506">
            <v>49000</v>
          </cell>
          <cell r="F506" t="str">
            <v>UNIDAD</v>
          </cell>
        </row>
        <row r="507">
          <cell r="B507">
            <v>30102519</v>
          </cell>
          <cell r="C507" t="str">
            <v>Chapa de metal chapado</v>
          </cell>
          <cell r="D507">
            <v>397</v>
          </cell>
          <cell r="E507">
            <v>72000</v>
          </cell>
          <cell r="F507" t="str">
            <v>UNIDAD</v>
          </cell>
        </row>
        <row r="508">
          <cell r="B508">
            <v>30102604</v>
          </cell>
          <cell r="C508" t="str">
            <v>Banda de acero</v>
          </cell>
          <cell r="D508">
            <v>397</v>
          </cell>
          <cell r="E508">
            <v>5500</v>
          </cell>
          <cell r="F508" t="str">
            <v>UNIDAD</v>
          </cell>
        </row>
        <row r="509">
          <cell r="B509">
            <v>30102605</v>
          </cell>
          <cell r="C509" t="str">
            <v>Banda de acero inoxidable</v>
          </cell>
          <cell r="D509">
            <v>397</v>
          </cell>
          <cell r="E509">
            <v>7000</v>
          </cell>
          <cell r="F509" t="str">
            <v>UNIDAD</v>
          </cell>
        </row>
        <row r="510">
          <cell r="B510">
            <v>30102615</v>
          </cell>
          <cell r="C510" t="str">
            <v>Banda de plastico</v>
          </cell>
          <cell r="D510">
            <v>357</v>
          </cell>
          <cell r="E510">
            <v>4500000</v>
          </cell>
          <cell r="F510" t="str">
            <v>Caja</v>
          </cell>
        </row>
        <row r="511">
          <cell r="B511">
            <v>30102616</v>
          </cell>
          <cell r="C511" t="str">
            <v>Banda de caucho</v>
          </cell>
          <cell r="D511">
            <v>325</v>
          </cell>
          <cell r="E511">
            <v>372727</v>
          </cell>
          <cell r="F511" t="str">
            <v>UNIDAD</v>
          </cell>
        </row>
        <row r="512">
          <cell r="B512">
            <v>30102901</v>
          </cell>
          <cell r="C512" t="str">
            <v>Pilares de cemento u hormigon</v>
          </cell>
          <cell r="D512">
            <v>398</v>
          </cell>
          <cell r="E512">
            <v>80000</v>
          </cell>
          <cell r="F512" t="str">
            <v>UNIDAD</v>
          </cell>
        </row>
        <row r="513">
          <cell r="B513">
            <v>30102904</v>
          </cell>
          <cell r="C513" t="str">
            <v>Postes de madera</v>
          </cell>
          <cell r="D513">
            <v>439</v>
          </cell>
          <cell r="E513">
            <v>10000</v>
          </cell>
          <cell r="F513" t="str">
            <v>UNIDAD</v>
          </cell>
        </row>
        <row r="514">
          <cell r="B514">
            <v>30103205</v>
          </cell>
          <cell r="C514" t="str">
            <v>Enrejado de hierro</v>
          </cell>
          <cell r="D514">
            <v>397</v>
          </cell>
          <cell r="E514">
            <v>120000</v>
          </cell>
          <cell r="F514" t="str">
            <v>M2</v>
          </cell>
        </row>
        <row r="515">
          <cell r="B515">
            <v>30103301</v>
          </cell>
          <cell r="C515" t="str">
            <v>Moldura de aluminio</v>
          </cell>
          <cell r="D515">
            <v>397</v>
          </cell>
          <cell r="E515">
            <v>45000</v>
          </cell>
          <cell r="F515" t="str">
            <v>UNIDAD</v>
          </cell>
        </row>
        <row r="516">
          <cell r="B516">
            <v>30103307</v>
          </cell>
          <cell r="C516" t="str">
            <v>Molduras de acero</v>
          </cell>
          <cell r="D516">
            <v>397</v>
          </cell>
          <cell r="E516">
            <v>150000</v>
          </cell>
          <cell r="F516" t="str">
            <v>UNIDAD</v>
          </cell>
        </row>
        <row r="517">
          <cell r="B517">
            <v>30103405</v>
          </cell>
          <cell r="C517" t="str">
            <v>Lingotes de acero</v>
          </cell>
          <cell r="D517">
            <v>397</v>
          </cell>
          <cell r="E517">
            <v>21500</v>
          </cell>
          <cell r="F517" t="str">
            <v>Unidad (Nr</v>
          </cell>
        </row>
        <row r="518">
          <cell r="B518">
            <v>30103407</v>
          </cell>
          <cell r="C518" t="str">
            <v>Lingotes de bronce</v>
          </cell>
          <cell r="D518">
            <v>397</v>
          </cell>
          <cell r="E518">
            <v>18000</v>
          </cell>
          <cell r="F518" t="str">
            <v>UNIDAD</v>
          </cell>
        </row>
        <row r="519">
          <cell r="B519">
            <v>30103504</v>
          </cell>
          <cell r="C519" t="str">
            <v>Alma de panal de plastico</v>
          </cell>
          <cell r="D519">
            <v>357</v>
          </cell>
          <cell r="E519">
            <v>2994</v>
          </cell>
          <cell r="F519" t="str">
            <v>UNIDAD</v>
          </cell>
        </row>
        <row r="520">
          <cell r="B520">
            <v>30103601</v>
          </cell>
          <cell r="C520" t="str">
            <v>Vigas de madera</v>
          </cell>
          <cell r="D520">
            <v>439</v>
          </cell>
          <cell r="E520">
            <v>1150</v>
          </cell>
          <cell r="F520" t="str">
            <v>METRO</v>
          </cell>
        </row>
        <row r="521">
          <cell r="B521">
            <v>30103605</v>
          </cell>
          <cell r="C521" t="str">
            <v>Tablas de madera</v>
          </cell>
          <cell r="D521">
            <v>439</v>
          </cell>
          <cell r="E521">
            <v>75000</v>
          </cell>
          <cell r="F521" t="str">
            <v>UNIDAD</v>
          </cell>
        </row>
        <row r="522">
          <cell r="B522">
            <v>30111504</v>
          </cell>
          <cell r="C522" t="str">
            <v>Morteros</v>
          </cell>
          <cell r="D522">
            <v>551</v>
          </cell>
          <cell r="E522">
            <v>38500</v>
          </cell>
          <cell r="F522" t="str">
            <v>UNIDAD</v>
          </cell>
        </row>
        <row r="523">
          <cell r="B523">
            <v>30111601</v>
          </cell>
          <cell r="C523" t="str">
            <v>Cemento</v>
          </cell>
          <cell r="D523">
            <v>398</v>
          </cell>
          <cell r="E523">
            <v>55000</v>
          </cell>
          <cell r="F523" t="str">
            <v>UNIDAD</v>
          </cell>
        </row>
        <row r="524">
          <cell r="B524">
            <v>30111602</v>
          </cell>
          <cell r="C524" t="str">
            <v>Cal clorada</v>
          </cell>
          <cell r="D524">
            <v>422</v>
          </cell>
          <cell r="E524">
            <v>4000</v>
          </cell>
          <cell r="F524" t="str">
            <v>KILO</v>
          </cell>
        </row>
        <row r="525">
          <cell r="B525">
            <v>30111604</v>
          </cell>
          <cell r="C525" t="str">
            <v>Cal apagada</v>
          </cell>
          <cell r="D525">
            <v>422</v>
          </cell>
          <cell r="E525">
            <v>20000</v>
          </cell>
          <cell r="F525" t="str">
            <v>BOLSA</v>
          </cell>
        </row>
        <row r="526">
          <cell r="B526">
            <v>30111605</v>
          </cell>
          <cell r="C526" t="str">
            <v>Cal magra</v>
          </cell>
          <cell r="D526">
            <v>422</v>
          </cell>
          <cell r="E526">
            <v>25000</v>
          </cell>
          <cell r="F526" t="str">
            <v>BOLSA</v>
          </cell>
        </row>
        <row r="527">
          <cell r="B527">
            <v>30121601</v>
          </cell>
          <cell r="C527" t="str">
            <v>Asfalto</v>
          </cell>
          <cell r="D527">
            <v>398</v>
          </cell>
          <cell r="E527">
            <v>55000</v>
          </cell>
          <cell r="F527" t="str">
            <v>UNIDAD</v>
          </cell>
        </row>
        <row r="528">
          <cell r="B528">
            <v>30131503</v>
          </cell>
          <cell r="C528" t="str">
            <v>Bloques de piedra</v>
          </cell>
          <cell r="D528">
            <v>422</v>
          </cell>
          <cell r="E528">
            <v>55000</v>
          </cell>
          <cell r="F528" t="str">
            <v>M2</v>
          </cell>
        </row>
        <row r="529">
          <cell r="B529">
            <v>30131602</v>
          </cell>
          <cell r="C529" t="str">
            <v>Ladrillos de ceramica</v>
          </cell>
          <cell r="D529">
            <v>422</v>
          </cell>
          <cell r="E529">
            <v>160</v>
          </cell>
          <cell r="F529" t="str">
            <v>UNIDAD</v>
          </cell>
        </row>
        <row r="530">
          <cell r="B530">
            <v>30131701</v>
          </cell>
          <cell r="C530" t="str">
            <v>Azulejos o baldosas de cemento</v>
          </cell>
          <cell r="D530">
            <v>398</v>
          </cell>
          <cell r="E530">
            <v>25000</v>
          </cell>
          <cell r="F530" t="str">
            <v>M2</v>
          </cell>
        </row>
        <row r="531">
          <cell r="B531">
            <v>30131704</v>
          </cell>
          <cell r="C531" t="str">
            <v>Azulejos o baldosas de ceramica</v>
          </cell>
          <cell r="D531">
            <v>398</v>
          </cell>
          <cell r="E531">
            <v>17600</v>
          </cell>
          <cell r="F531" t="str">
            <v>M2</v>
          </cell>
        </row>
        <row r="532">
          <cell r="B532">
            <v>30151506</v>
          </cell>
          <cell r="C532" t="str">
            <v>Tejas</v>
          </cell>
          <cell r="D532">
            <v>398</v>
          </cell>
          <cell r="E532">
            <v>1100</v>
          </cell>
          <cell r="F532" t="str">
            <v>UNIDAD</v>
          </cell>
        </row>
        <row r="533">
          <cell r="B533">
            <v>30151607</v>
          </cell>
          <cell r="C533" t="str">
            <v>Ventiladores de techo</v>
          </cell>
          <cell r="D533">
            <v>541</v>
          </cell>
          <cell r="E533">
            <v>200000</v>
          </cell>
          <cell r="F533" t="str">
            <v>UNIDAD</v>
          </cell>
        </row>
        <row r="534">
          <cell r="B534">
            <v>30152001</v>
          </cell>
          <cell r="C534" t="str">
            <v>Cercado de metal</v>
          </cell>
          <cell r="D534">
            <v>397</v>
          </cell>
          <cell r="E534">
            <v>62500</v>
          </cell>
          <cell r="F534" t="str">
            <v>UNIDAD</v>
          </cell>
        </row>
        <row r="535">
          <cell r="B535">
            <v>30152101</v>
          </cell>
          <cell r="C535" t="str">
            <v>Acero de perdigones</v>
          </cell>
          <cell r="D535">
            <v>397</v>
          </cell>
          <cell r="E535">
            <v>3500</v>
          </cell>
          <cell r="F535" t="str">
            <v>METRO</v>
          </cell>
        </row>
        <row r="536">
          <cell r="B536">
            <v>30161701</v>
          </cell>
          <cell r="C536" t="str">
            <v>Alfombrado</v>
          </cell>
          <cell r="D536">
            <v>541</v>
          </cell>
          <cell r="E536">
            <v>10000</v>
          </cell>
          <cell r="F536" t="str">
            <v>UNIDAD</v>
          </cell>
        </row>
        <row r="537">
          <cell r="B537">
            <v>30161705</v>
          </cell>
          <cell r="C537" t="str">
            <v>Suelos de caucho</v>
          </cell>
          <cell r="D537">
            <v>391</v>
          </cell>
          <cell r="E537">
            <v>45000</v>
          </cell>
          <cell r="F537" t="str">
            <v>UNIDAD</v>
          </cell>
        </row>
        <row r="538">
          <cell r="B538">
            <v>30161709</v>
          </cell>
          <cell r="C538" t="str">
            <v>Alfombras de penachos</v>
          </cell>
          <cell r="D538">
            <v>541</v>
          </cell>
          <cell r="E538">
            <v>800000</v>
          </cell>
          <cell r="F538" t="str">
            <v>UNIDAD</v>
          </cell>
        </row>
        <row r="539">
          <cell r="B539">
            <v>30161711</v>
          </cell>
          <cell r="C539" t="str">
            <v>Alfombras para exterior</v>
          </cell>
          <cell r="D539">
            <v>541</v>
          </cell>
          <cell r="E539">
            <v>6055</v>
          </cell>
          <cell r="F539" t="str">
            <v>M2</v>
          </cell>
        </row>
        <row r="540">
          <cell r="B540">
            <v>30161901</v>
          </cell>
          <cell r="C540" t="str">
            <v>Persianas</v>
          </cell>
          <cell r="D540">
            <v>541</v>
          </cell>
          <cell r="E540">
            <v>50000</v>
          </cell>
          <cell r="F540" t="str">
            <v>UNIDAD</v>
          </cell>
        </row>
        <row r="541">
          <cell r="B541">
            <v>30161902</v>
          </cell>
          <cell r="C541" t="str">
            <v>Columnas</v>
          </cell>
          <cell r="D541">
            <v>393</v>
          </cell>
          <cell r="E541">
            <v>312500</v>
          </cell>
          <cell r="F541" t="str">
            <v>UNIDAD</v>
          </cell>
        </row>
        <row r="542">
          <cell r="B542">
            <v>30161907</v>
          </cell>
          <cell r="C542" t="str">
            <v>Escaleras</v>
          </cell>
          <cell r="D542">
            <v>541</v>
          </cell>
          <cell r="E542">
            <v>1712500</v>
          </cell>
          <cell r="F542" t="str">
            <v>UNIDAD</v>
          </cell>
        </row>
        <row r="543">
          <cell r="B543">
            <v>30171504</v>
          </cell>
          <cell r="C543" t="str">
            <v>Puertas de madera</v>
          </cell>
          <cell r="D543">
            <v>541</v>
          </cell>
          <cell r="E543">
            <v>30000000</v>
          </cell>
          <cell r="F543" t="str">
            <v>EVENTO</v>
          </cell>
        </row>
        <row r="544">
          <cell r="B544">
            <v>30171505</v>
          </cell>
          <cell r="C544" t="str">
            <v>Puertas de metal</v>
          </cell>
          <cell r="D544">
            <v>541</v>
          </cell>
          <cell r="E544">
            <v>800000</v>
          </cell>
          <cell r="F544" t="str">
            <v>UNIDAD</v>
          </cell>
        </row>
        <row r="545">
          <cell r="B545">
            <v>30171507</v>
          </cell>
          <cell r="C545" t="str">
            <v>Marcos de puertas</v>
          </cell>
          <cell r="D545">
            <v>541</v>
          </cell>
          <cell r="E545">
            <v>100000</v>
          </cell>
          <cell r="F545" t="str">
            <v>UNIDAD</v>
          </cell>
        </row>
        <row r="546">
          <cell r="B546">
            <v>30171508</v>
          </cell>
          <cell r="C546" t="str">
            <v>Puertas correderas</v>
          </cell>
          <cell r="D546">
            <v>541</v>
          </cell>
          <cell r="E546">
            <v>2720000</v>
          </cell>
          <cell r="F546" t="str">
            <v>UNIDAD</v>
          </cell>
        </row>
        <row r="547">
          <cell r="B547">
            <v>30171510</v>
          </cell>
          <cell r="C547" t="str">
            <v>Puertas automaticas</v>
          </cell>
          <cell r="D547">
            <v>541</v>
          </cell>
          <cell r="E547">
            <v>185000</v>
          </cell>
          <cell r="F547" t="str">
            <v>UNIDAD</v>
          </cell>
        </row>
        <row r="548">
          <cell r="B548">
            <v>30171705</v>
          </cell>
          <cell r="C548" t="str">
            <v>Cristal laminado</v>
          </cell>
          <cell r="D548">
            <v>345</v>
          </cell>
          <cell r="E548">
            <v>194</v>
          </cell>
          <cell r="F548" t="str">
            <v>UNIDAD</v>
          </cell>
        </row>
        <row r="549">
          <cell r="B549">
            <v>30171706</v>
          </cell>
          <cell r="C549" t="str">
            <v>Vidrio templado</v>
          </cell>
          <cell r="D549">
            <v>345</v>
          </cell>
          <cell r="E549">
            <v>60000</v>
          </cell>
          <cell r="F549" t="str">
            <v>M2</v>
          </cell>
        </row>
        <row r="550">
          <cell r="B550">
            <v>30171708</v>
          </cell>
          <cell r="C550" t="str">
            <v>Vidrio banado en metal</v>
          </cell>
          <cell r="D550">
            <v>345</v>
          </cell>
          <cell r="E550">
            <v>6000</v>
          </cell>
          <cell r="F550" t="str">
            <v>UNIDAD</v>
          </cell>
        </row>
        <row r="551">
          <cell r="B551">
            <v>30181503</v>
          </cell>
          <cell r="C551" t="str">
            <v>Duchas</v>
          </cell>
          <cell r="D551">
            <v>541</v>
          </cell>
          <cell r="E551">
            <v>25000</v>
          </cell>
          <cell r="F551" t="str">
            <v>UNIDAD</v>
          </cell>
        </row>
        <row r="552">
          <cell r="B552">
            <v>30181504</v>
          </cell>
          <cell r="C552" t="str">
            <v>Lavabos</v>
          </cell>
          <cell r="D552">
            <v>345</v>
          </cell>
          <cell r="E552">
            <v>100000</v>
          </cell>
          <cell r="F552" t="str">
            <v>UNIDAD</v>
          </cell>
        </row>
        <row r="553">
          <cell r="B553">
            <v>30181505</v>
          </cell>
          <cell r="C553" t="str">
            <v>Inodoros</v>
          </cell>
          <cell r="D553">
            <v>345</v>
          </cell>
          <cell r="E553">
            <v>100714</v>
          </cell>
          <cell r="F553" t="str">
            <v>UNIDAD</v>
          </cell>
        </row>
        <row r="554">
          <cell r="B554">
            <v>30181506</v>
          </cell>
          <cell r="C554" t="str">
            <v>Urinarios</v>
          </cell>
          <cell r="D554">
            <v>345</v>
          </cell>
          <cell r="E554">
            <v>80000</v>
          </cell>
          <cell r="F554" t="str">
            <v>UNIDAD</v>
          </cell>
        </row>
        <row r="555">
          <cell r="B555">
            <v>30222034</v>
          </cell>
          <cell r="C555" t="str">
            <v>Tunel</v>
          </cell>
          <cell r="D555">
            <v>521</v>
          </cell>
          <cell r="E555">
            <v>145200</v>
          </cell>
          <cell r="F555" t="str">
            <v>JUEGO</v>
          </cell>
        </row>
        <row r="556">
          <cell r="B556">
            <v>31102003</v>
          </cell>
          <cell r="C556" t="str">
            <v>Piezas de fundicion centrifuga de acero</v>
          </cell>
          <cell r="D556">
            <v>397</v>
          </cell>
          <cell r="E556">
            <v>50000</v>
          </cell>
          <cell r="F556" t="str">
            <v>UNIDAD</v>
          </cell>
        </row>
        <row r="557">
          <cell r="B557">
            <v>31132002</v>
          </cell>
          <cell r="C557" t="str">
            <v>Repuestos de metal no ferroso en polvo</v>
          </cell>
          <cell r="D557">
            <v>397</v>
          </cell>
          <cell r="E557">
            <v>85000000</v>
          </cell>
          <cell r="F557" t="str">
            <v>UNIDAD</v>
          </cell>
        </row>
        <row r="558">
          <cell r="B558">
            <v>31151503</v>
          </cell>
          <cell r="C558" t="str">
            <v>Cuerda de polipropileno</v>
          </cell>
          <cell r="D558">
            <v>323</v>
          </cell>
          <cell r="E558">
            <v>10500</v>
          </cell>
          <cell r="F558" t="str">
            <v>UNIDAD</v>
          </cell>
        </row>
        <row r="559">
          <cell r="B559">
            <v>31151504</v>
          </cell>
          <cell r="C559" t="str">
            <v>Cuerda de nilon</v>
          </cell>
          <cell r="D559">
            <v>323</v>
          </cell>
          <cell r="E559">
            <v>200000</v>
          </cell>
          <cell r="F559" t="str">
            <v>ROLLO</v>
          </cell>
        </row>
        <row r="560">
          <cell r="B560">
            <v>31151509</v>
          </cell>
          <cell r="C560" t="str">
            <v>Cuerda de caucho</v>
          </cell>
          <cell r="D560">
            <v>391</v>
          </cell>
          <cell r="E560">
            <v>14000</v>
          </cell>
          <cell r="F560" t="str">
            <v>UNIDAD</v>
          </cell>
        </row>
        <row r="561">
          <cell r="B561">
            <v>31151607</v>
          </cell>
          <cell r="C561" t="str">
            <v>Cadenas corrientes</v>
          </cell>
          <cell r="D561">
            <v>397</v>
          </cell>
          <cell r="E561">
            <v>15400</v>
          </cell>
          <cell r="F561" t="str">
            <v>UNIDAD</v>
          </cell>
        </row>
        <row r="562">
          <cell r="B562">
            <v>31151704</v>
          </cell>
          <cell r="C562" t="str">
            <v>Cable-vias</v>
          </cell>
          <cell r="D562">
            <v>343</v>
          </cell>
          <cell r="E562">
            <v>21000</v>
          </cell>
          <cell r="F562" t="str">
            <v>METRO</v>
          </cell>
        </row>
        <row r="563">
          <cell r="B563">
            <v>31151707</v>
          </cell>
          <cell r="C563" t="str">
            <v>Cable de aluminio no electrico</v>
          </cell>
          <cell r="D563">
            <v>397</v>
          </cell>
          <cell r="E563">
            <v>15000</v>
          </cell>
          <cell r="F563" t="str">
            <v>Metro line</v>
          </cell>
        </row>
        <row r="564">
          <cell r="B564">
            <v>31151804</v>
          </cell>
          <cell r="C564" t="str">
            <v>Alambre para grapar</v>
          </cell>
          <cell r="D564">
            <v>397</v>
          </cell>
          <cell r="E564">
            <v>18000</v>
          </cell>
          <cell r="F564" t="str">
            <v>Par o jueg</v>
          </cell>
        </row>
        <row r="565">
          <cell r="B565">
            <v>31151901</v>
          </cell>
          <cell r="C565" t="str">
            <v>Correas metalicas</v>
          </cell>
          <cell r="D565">
            <v>397</v>
          </cell>
          <cell r="E565">
            <v>80000</v>
          </cell>
          <cell r="F565" t="str">
            <v>UNIDAD</v>
          </cell>
        </row>
        <row r="566">
          <cell r="B566">
            <v>31151905</v>
          </cell>
          <cell r="C566" t="str">
            <v>Correas de caucho</v>
          </cell>
          <cell r="D566">
            <v>325</v>
          </cell>
          <cell r="E566">
            <v>160000</v>
          </cell>
          <cell r="F566" t="str">
            <v>UNIDAD</v>
          </cell>
        </row>
        <row r="567">
          <cell r="B567">
            <v>31161502</v>
          </cell>
          <cell r="C567" t="str">
            <v>Tornillos de anclaje</v>
          </cell>
          <cell r="D567">
            <v>399</v>
          </cell>
          <cell r="E567">
            <v>11900</v>
          </cell>
          <cell r="F567" t="str">
            <v>UNIDAD</v>
          </cell>
        </row>
        <row r="568">
          <cell r="B568">
            <v>31161503</v>
          </cell>
          <cell r="C568" t="str">
            <v>Clavo-tornillo</v>
          </cell>
          <cell r="D568">
            <v>399</v>
          </cell>
          <cell r="E568">
            <v>1000</v>
          </cell>
          <cell r="F568" t="str">
            <v>UNIDAD</v>
          </cell>
        </row>
        <row r="569">
          <cell r="B569">
            <v>31161504</v>
          </cell>
          <cell r="C569" t="str">
            <v>Tornillos para metales</v>
          </cell>
          <cell r="D569">
            <v>399</v>
          </cell>
          <cell r="E569">
            <v>1800</v>
          </cell>
          <cell r="F569" t="str">
            <v>Unidad (Nr</v>
          </cell>
        </row>
        <row r="570">
          <cell r="B570">
            <v>31161505</v>
          </cell>
          <cell r="C570" t="str">
            <v>Tornillos de presion</v>
          </cell>
          <cell r="D570">
            <v>399</v>
          </cell>
          <cell r="E570">
            <v>500</v>
          </cell>
          <cell r="F570" t="str">
            <v>Unidad (Nr</v>
          </cell>
        </row>
        <row r="571">
          <cell r="B571">
            <v>31161507</v>
          </cell>
          <cell r="C571" t="str">
            <v>Tornillos roscadores</v>
          </cell>
          <cell r="D571">
            <v>399</v>
          </cell>
          <cell r="E571">
            <v>1300</v>
          </cell>
          <cell r="F571" t="str">
            <v>UNIDAD</v>
          </cell>
        </row>
        <row r="572">
          <cell r="B572">
            <v>31161508</v>
          </cell>
          <cell r="C572" t="str">
            <v>Tornillos de rosca para madera</v>
          </cell>
          <cell r="D572">
            <v>399</v>
          </cell>
          <cell r="E572">
            <v>600</v>
          </cell>
          <cell r="F572" t="str">
            <v>Unidad (Nr</v>
          </cell>
        </row>
        <row r="573">
          <cell r="B573">
            <v>31161511</v>
          </cell>
          <cell r="C573" t="str">
            <v>Tornillos de apriete</v>
          </cell>
          <cell r="D573">
            <v>399</v>
          </cell>
          <cell r="E573">
            <v>800</v>
          </cell>
          <cell r="F573" t="str">
            <v>Unidad (Nr</v>
          </cell>
        </row>
        <row r="574">
          <cell r="B574">
            <v>31161518</v>
          </cell>
          <cell r="C574" t="str">
            <v>Tornillo con hueco hexagonal en la cabeza</v>
          </cell>
          <cell r="D574">
            <v>399</v>
          </cell>
          <cell r="E574">
            <v>2500</v>
          </cell>
          <cell r="F574" t="str">
            <v>Unidad (Nr</v>
          </cell>
        </row>
        <row r="575">
          <cell r="B575">
            <v>31161601</v>
          </cell>
          <cell r="C575" t="str">
            <v>Pernos de anclaje</v>
          </cell>
          <cell r="D575">
            <v>399</v>
          </cell>
          <cell r="E575">
            <v>7500</v>
          </cell>
          <cell r="F575" t="str">
            <v>UNIDAD</v>
          </cell>
        </row>
        <row r="576">
          <cell r="B576">
            <v>31161606</v>
          </cell>
          <cell r="C576" t="str">
            <v>Cerrojos de puerta</v>
          </cell>
          <cell r="D576">
            <v>399</v>
          </cell>
          <cell r="E576">
            <v>6000</v>
          </cell>
          <cell r="F576" t="str">
            <v>UNIDAD</v>
          </cell>
        </row>
        <row r="577">
          <cell r="B577">
            <v>31161608</v>
          </cell>
          <cell r="C577" t="str">
            <v>Tirafondos</v>
          </cell>
          <cell r="D577">
            <v>399</v>
          </cell>
          <cell r="E577">
            <v>600</v>
          </cell>
          <cell r="F577" t="str">
            <v>UNIDAD</v>
          </cell>
        </row>
        <row r="578">
          <cell r="B578">
            <v>31161611</v>
          </cell>
          <cell r="C578" t="str">
            <v>Pernos de sujecion</v>
          </cell>
          <cell r="D578">
            <v>399</v>
          </cell>
          <cell r="E578">
            <v>7500</v>
          </cell>
          <cell r="F578" t="str">
            <v>Unidad (Nr</v>
          </cell>
        </row>
        <row r="579">
          <cell r="B579">
            <v>31161614</v>
          </cell>
          <cell r="C579" t="str">
            <v>Pernos estructurales</v>
          </cell>
          <cell r="D579">
            <v>399</v>
          </cell>
          <cell r="E579">
            <v>300000</v>
          </cell>
          <cell r="F579" t="str">
            <v>JUEGO</v>
          </cell>
        </row>
        <row r="580">
          <cell r="B580">
            <v>31161616</v>
          </cell>
          <cell r="C580" t="str">
            <v>Pernos en U</v>
          </cell>
          <cell r="D580">
            <v>399</v>
          </cell>
          <cell r="E580">
            <v>25000</v>
          </cell>
          <cell r="F580" t="str">
            <v>JUEGO</v>
          </cell>
        </row>
        <row r="581">
          <cell r="B581">
            <v>31161620</v>
          </cell>
          <cell r="C581" t="str">
            <v>Pernos de cabeza hexagonal</v>
          </cell>
          <cell r="D581">
            <v>399</v>
          </cell>
          <cell r="E581">
            <v>2100</v>
          </cell>
          <cell r="F581" t="str">
            <v>UNIDAD</v>
          </cell>
        </row>
        <row r="582">
          <cell r="B582">
            <v>31161701</v>
          </cell>
          <cell r="C582" t="str">
            <v>Tuercas de anclaje</v>
          </cell>
          <cell r="D582">
            <v>399</v>
          </cell>
          <cell r="E582">
            <v>28400</v>
          </cell>
          <cell r="F582" t="str">
            <v>UNIDAD</v>
          </cell>
        </row>
        <row r="583">
          <cell r="B583">
            <v>31161703</v>
          </cell>
          <cell r="C583" t="str">
            <v>Tuercas ciegas</v>
          </cell>
          <cell r="D583">
            <v>399</v>
          </cell>
          <cell r="E583">
            <v>15000</v>
          </cell>
          <cell r="F583" t="str">
            <v>UNIDAD</v>
          </cell>
        </row>
        <row r="584">
          <cell r="B584">
            <v>31161705</v>
          </cell>
          <cell r="C584" t="str">
            <v>Tuerca tapa</v>
          </cell>
          <cell r="D584">
            <v>399</v>
          </cell>
          <cell r="E584">
            <v>2420</v>
          </cell>
          <cell r="F584" t="str">
            <v>UNIDAD</v>
          </cell>
        </row>
        <row r="585">
          <cell r="B585">
            <v>31161709</v>
          </cell>
          <cell r="C585" t="str">
            <v>Tuercas sujetadoras</v>
          </cell>
          <cell r="D585">
            <v>399</v>
          </cell>
          <cell r="E585">
            <v>3000</v>
          </cell>
          <cell r="F585" t="str">
            <v>Unidad (Nr</v>
          </cell>
        </row>
        <row r="586">
          <cell r="B586">
            <v>31161711</v>
          </cell>
          <cell r="C586" t="str">
            <v>Tuercas de ojo</v>
          </cell>
          <cell r="D586">
            <v>399</v>
          </cell>
          <cell r="E586">
            <v>3000</v>
          </cell>
          <cell r="F586" t="str">
            <v>UNIDAD</v>
          </cell>
        </row>
        <row r="587">
          <cell r="B587">
            <v>31161717</v>
          </cell>
          <cell r="C587" t="str">
            <v>Tuercas de aletas</v>
          </cell>
          <cell r="D587">
            <v>399</v>
          </cell>
          <cell r="E587">
            <v>2000</v>
          </cell>
          <cell r="F587" t="str">
            <v>Unidad (Nr</v>
          </cell>
        </row>
        <row r="588">
          <cell r="B588">
            <v>31161725</v>
          </cell>
          <cell r="C588" t="str">
            <v>Tuercas abrazaderas</v>
          </cell>
          <cell r="D588">
            <v>399</v>
          </cell>
          <cell r="E588">
            <v>5767</v>
          </cell>
          <cell r="F588" t="str">
            <v>Unidad (Nr</v>
          </cell>
        </row>
        <row r="589">
          <cell r="B589">
            <v>31161727</v>
          </cell>
          <cell r="C589" t="str">
            <v>Tuercas hexagonales</v>
          </cell>
          <cell r="D589">
            <v>399</v>
          </cell>
          <cell r="E589">
            <v>500</v>
          </cell>
          <cell r="F589" t="str">
            <v>UNIDAD</v>
          </cell>
        </row>
        <row r="590">
          <cell r="B590">
            <v>31161730</v>
          </cell>
          <cell r="C590" t="str">
            <v>Tuercas cuadradas</v>
          </cell>
          <cell r="D590">
            <v>399</v>
          </cell>
          <cell r="E590">
            <v>24200</v>
          </cell>
          <cell r="F590" t="str">
            <v>Unidad (Nr</v>
          </cell>
        </row>
        <row r="591">
          <cell r="B591">
            <v>31161801</v>
          </cell>
          <cell r="C591" t="str">
            <v>Arandelas de seguridad</v>
          </cell>
          <cell r="D591">
            <v>399</v>
          </cell>
          <cell r="E591">
            <v>500</v>
          </cell>
          <cell r="F591" t="str">
            <v>Unidad (Nr</v>
          </cell>
        </row>
        <row r="592">
          <cell r="B592">
            <v>31161803</v>
          </cell>
          <cell r="C592" t="str">
            <v>Arandelas de fijacion</v>
          </cell>
          <cell r="D592">
            <v>399</v>
          </cell>
          <cell r="E592">
            <v>4250</v>
          </cell>
          <cell r="F592" t="str">
            <v>Unidad (Nr</v>
          </cell>
        </row>
        <row r="593">
          <cell r="B593">
            <v>31161807</v>
          </cell>
          <cell r="C593" t="str">
            <v>Arandelas planas</v>
          </cell>
          <cell r="D593">
            <v>399</v>
          </cell>
          <cell r="E593">
            <v>200</v>
          </cell>
          <cell r="F593" t="str">
            <v>Unidad (Nr</v>
          </cell>
        </row>
        <row r="594">
          <cell r="B594">
            <v>31161808</v>
          </cell>
          <cell r="C594" t="str">
            <v>Arandelas abiertas</v>
          </cell>
          <cell r="D594">
            <v>399</v>
          </cell>
          <cell r="E594">
            <v>500</v>
          </cell>
          <cell r="F594" t="str">
            <v>Unidad (Nr</v>
          </cell>
        </row>
        <row r="595">
          <cell r="B595">
            <v>31161812</v>
          </cell>
          <cell r="C595" t="str">
            <v>Arandelas cuadradas</v>
          </cell>
          <cell r="D595">
            <v>399</v>
          </cell>
          <cell r="E595">
            <v>500</v>
          </cell>
          <cell r="F595" t="str">
            <v>UNIDAD</v>
          </cell>
        </row>
        <row r="596">
          <cell r="B596">
            <v>31161817</v>
          </cell>
          <cell r="C596" t="str">
            <v>Arandelas conicas</v>
          </cell>
          <cell r="D596">
            <v>399</v>
          </cell>
          <cell r="E596">
            <v>100</v>
          </cell>
          <cell r="F596" t="str">
            <v>Unidad (Nr</v>
          </cell>
        </row>
        <row r="597">
          <cell r="B597">
            <v>31161819</v>
          </cell>
          <cell r="C597" t="str">
            <v>Juegos de arandelas</v>
          </cell>
          <cell r="D597">
            <v>399</v>
          </cell>
          <cell r="E597">
            <v>200</v>
          </cell>
          <cell r="F597" t="str">
            <v>UNIDAD</v>
          </cell>
        </row>
        <row r="598">
          <cell r="B598">
            <v>31161907</v>
          </cell>
          <cell r="C598" t="str">
            <v>Resortes tensores</v>
          </cell>
          <cell r="D598">
            <v>399</v>
          </cell>
          <cell r="E598">
            <v>4400</v>
          </cell>
          <cell r="F598" t="str">
            <v>UNIDAD</v>
          </cell>
        </row>
        <row r="599">
          <cell r="B599">
            <v>31162002</v>
          </cell>
          <cell r="C599" t="str">
            <v>Clavos de sombrerete</v>
          </cell>
          <cell r="D599">
            <v>399</v>
          </cell>
          <cell r="E599">
            <v>320000</v>
          </cell>
          <cell r="F599" t="str">
            <v>CAJA</v>
          </cell>
        </row>
        <row r="600">
          <cell r="B600">
            <v>31162003</v>
          </cell>
          <cell r="C600" t="str">
            <v>Clavos de acabado</v>
          </cell>
          <cell r="D600">
            <v>399</v>
          </cell>
          <cell r="E600">
            <v>7533</v>
          </cell>
          <cell r="F600" t="str">
            <v>Kilogramo</v>
          </cell>
        </row>
        <row r="601">
          <cell r="B601">
            <v>31162006</v>
          </cell>
          <cell r="C601" t="str">
            <v>Clavos de alambre</v>
          </cell>
          <cell r="D601">
            <v>399</v>
          </cell>
          <cell r="E601">
            <v>250000</v>
          </cell>
          <cell r="F601" t="str">
            <v>CAJA</v>
          </cell>
        </row>
        <row r="602">
          <cell r="B602">
            <v>31162007</v>
          </cell>
          <cell r="C602" t="str">
            <v>Clavos de tapiceria</v>
          </cell>
          <cell r="D602">
            <v>399</v>
          </cell>
          <cell r="E602">
            <v>184000</v>
          </cell>
          <cell r="F602" t="str">
            <v>CAJA</v>
          </cell>
        </row>
        <row r="603">
          <cell r="B603">
            <v>31162202</v>
          </cell>
          <cell r="C603" t="str">
            <v>Remaches de corona</v>
          </cell>
          <cell r="D603">
            <v>346</v>
          </cell>
          <cell r="E603">
            <v>1500000</v>
          </cell>
          <cell r="F603" t="str">
            <v>UNIDAD</v>
          </cell>
        </row>
        <row r="604">
          <cell r="B604">
            <v>31162204</v>
          </cell>
          <cell r="C604" t="str">
            <v>Remaches completos</v>
          </cell>
          <cell r="D604">
            <v>346</v>
          </cell>
          <cell r="E604">
            <v>50000</v>
          </cell>
          <cell r="F604" t="str">
            <v>UNIDAD</v>
          </cell>
        </row>
        <row r="605">
          <cell r="B605">
            <v>31162303</v>
          </cell>
          <cell r="C605" t="str">
            <v>Barras de montaje</v>
          </cell>
          <cell r="D605">
            <v>346</v>
          </cell>
          <cell r="E605">
            <v>1500000</v>
          </cell>
          <cell r="F605" t="str">
            <v>UNIDAD</v>
          </cell>
        </row>
        <row r="606">
          <cell r="B606">
            <v>31162307</v>
          </cell>
          <cell r="C606" t="str">
            <v>Placas de montaje</v>
          </cell>
          <cell r="D606">
            <v>346</v>
          </cell>
          <cell r="E606">
            <v>3000</v>
          </cell>
          <cell r="F606" t="str">
            <v>UNIDAD</v>
          </cell>
        </row>
        <row r="607">
          <cell r="B607">
            <v>31162310</v>
          </cell>
          <cell r="C607" t="str">
            <v>Correas de montaje</v>
          </cell>
          <cell r="D607">
            <v>346</v>
          </cell>
          <cell r="E607">
            <v>120000</v>
          </cell>
          <cell r="F607" t="str">
            <v>Unidad (Nr</v>
          </cell>
        </row>
        <row r="608">
          <cell r="B608">
            <v>31162311</v>
          </cell>
          <cell r="C608" t="str">
            <v>Bujes de pared</v>
          </cell>
          <cell r="D608">
            <v>346</v>
          </cell>
          <cell r="E608">
            <v>3500</v>
          </cell>
          <cell r="F608" t="str">
            <v>UNIDAD</v>
          </cell>
        </row>
        <row r="609">
          <cell r="B609">
            <v>31162313</v>
          </cell>
          <cell r="C609" t="str">
            <v>Kits de montaje</v>
          </cell>
          <cell r="D609">
            <v>346</v>
          </cell>
          <cell r="E609">
            <v>14000000</v>
          </cell>
          <cell r="F609" t="str">
            <v>EVENTO</v>
          </cell>
        </row>
        <row r="610">
          <cell r="B610">
            <v>31162402</v>
          </cell>
          <cell r="C610" t="str">
            <v>Portacandado</v>
          </cell>
          <cell r="D610">
            <v>346</v>
          </cell>
          <cell r="E610">
            <v>4500</v>
          </cell>
          <cell r="F610" t="str">
            <v>UNIDAD</v>
          </cell>
        </row>
        <row r="611">
          <cell r="B611">
            <v>31162405</v>
          </cell>
          <cell r="C611" t="str">
            <v>Tensores</v>
          </cell>
          <cell r="D611">
            <v>346</v>
          </cell>
          <cell r="E611">
            <v>15000</v>
          </cell>
          <cell r="F611" t="str">
            <v>UNIDAD</v>
          </cell>
        </row>
        <row r="612">
          <cell r="B612">
            <v>31162501</v>
          </cell>
          <cell r="C612" t="str">
            <v>Soportes para estanterias</v>
          </cell>
          <cell r="D612">
            <v>346</v>
          </cell>
          <cell r="E612">
            <v>14000</v>
          </cell>
          <cell r="F612" t="str">
            <v>Unidad (Nr</v>
          </cell>
        </row>
        <row r="613">
          <cell r="B613">
            <v>31162504</v>
          </cell>
          <cell r="C613" t="str">
            <v>Soportes para accesorios de alumbrado</v>
          </cell>
          <cell r="D613">
            <v>346</v>
          </cell>
          <cell r="E613">
            <v>3500</v>
          </cell>
          <cell r="F613" t="str">
            <v>UNIDAD</v>
          </cell>
        </row>
        <row r="614">
          <cell r="B614">
            <v>31162505</v>
          </cell>
          <cell r="C614" t="str">
            <v>Soportes de montaje magnetico</v>
          </cell>
          <cell r="D614">
            <v>346</v>
          </cell>
          <cell r="E614">
            <v>400000</v>
          </cell>
          <cell r="F614" t="str">
            <v>FRASCO</v>
          </cell>
        </row>
        <row r="615">
          <cell r="B615">
            <v>31162506</v>
          </cell>
          <cell r="C615" t="str">
            <v>Soporte de pared</v>
          </cell>
          <cell r="D615">
            <v>346</v>
          </cell>
          <cell r="E615">
            <v>40000</v>
          </cell>
          <cell r="F615" t="str">
            <v>Unidad (Nr</v>
          </cell>
        </row>
        <row r="616">
          <cell r="B616">
            <v>31162507</v>
          </cell>
          <cell r="C616" t="str">
            <v>Soportes de pinon</v>
          </cell>
          <cell r="D616">
            <v>346</v>
          </cell>
          <cell r="E616">
            <v>710000</v>
          </cell>
          <cell r="F616" t="str">
            <v>JUEGO</v>
          </cell>
        </row>
        <row r="617">
          <cell r="B617">
            <v>31162605</v>
          </cell>
          <cell r="C617" t="str">
            <v>Ganchos de suspension</v>
          </cell>
          <cell r="D617">
            <v>346</v>
          </cell>
          <cell r="E617">
            <v>900000</v>
          </cell>
          <cell r="F617" t="str">
            <v>UNIDAD</v>
          </cell>
        </row>
        <row r="618">
          <cell r="B618">
            <v>31162609</v>
          </cell>
          <cell r="C618" t="str">
            <v>Ganchos roscados</v>
          </cell>
          <cell r="D618">
            <v>346</v>
          </cell>
          <cell r="E618">
            <v>10400</v>
          </cell>
          <cell r="F618" t="str">
            <v>UNIDAD</v>
          </cell>
        </row>
        <row r="619">
          <cell r="B619">
            <v>31162702</v>
          </cell>
          <cell r="C619" t="str">
            <v>Ruedas</v>
          </cell>
          <cell r="D619">
            <v>346</v>
          </cell>
          <cell r="E619">
            <v>80000</v>
          </cell>
          <cell r="F619" t="str">
            <v>UNIDAD</v>
          </cell>
        </row>
        <row r="620">
          <cell r="B620">
            <v>31162801</v>
          </cell>
          <cell r="C620" t="str">
            <v>Asideros o pomos</v>
          </cell>
          <cell r="D620">
            <v>346</v>
          </cell>
          <cell r="E620">
            <v>15000</v>
          </cell>
          <cell r="F620" t="str">
            <v>UNIDAD</v>
          </cell>
        </row>
        <row r="621">
          <cell r="B621">
            <v>31162803</v>
          </cell>
          <cell r="C621" t="str">
            <v>Grilletes</v>
          </cell>
          <cell r="D621">
            <v>346</v>
          </cell>
          <cell r="E621">
            <v>150000</v>
          </cell>
          <cell r="F621" t="str">
            <v>JUEGO</v>
          </cell>
        </row>
        <row r="622">
          <cell r="B622">
            <v>31162806</v>
          </cell>
          <cell r="C622" t="str">
            <v>Tarugo</v>
          </cell>
          <cell r="D622">
            <v>346</v>
          </cell>
          <cell r="E622">
            <v>8500</v>
          </cell>
          <cell r="F622" t="str">
            <v>CAJA</v>
          </cell>
        </row>
        <row r="623">
          <cell r="B623">
            <v>31162903</v>
          </cell>
          <cell r="C623" t="str">
            <v>Mordazas de tornillo</v>
          </cell>
          <cell r="D623">
            <v>346</v>
          </cell>
          <cell r="E623">
            <v>102850</v>
          </cell>
          <cell r="F623" t="str">
            <v>JUEGO</v>
          </cell>
        </row>
        <row r="624">
          <cell r="B624">
            <v>31162904</v>
          </cell>
          <cell r="C624" t="str">
            <v>Grampas de cable metalico</v>
          </cell>
          <cell r="D624">
            <v>346</v>
          </cell>
          <cell r="E624">
            <v>20000</v>
          </cell>
          <cell r="F624" t="str">
            <v>CAJA</v>
          </cell>
        </row>
        <row r="625">
          <cell r="B625">
            <v>31162905</v>
          </cell>
          <cell r="C625" t="str">
            <v>Abrazadera para viga doble T</v>
          </cell>
          <cell r="D625">
            <v>346</v>
          </cell>
          <cell r="E625">
            <v>4000</v>
          </cell>
          <cell r="F625" t="str">
            <v>UNIDAD</v>
          </cell>
        </row>
        <row r="626">
          <cell r="B626">
            <v>31162906</v>
          </cell>
          <cell r="C626" t="str">
            <v>Abrazaderas de manguera o tubo</v>
          </cell>
          <cell r="D626">
            <v>346</v>
          </cell>
          <cell r="E626">
            <v>2651515</v>
          </cell>
          <cell r="F626" t="str">
            <v>UNIDAD</v>
          </cell>
        </row>
        <row r="627">
          <cell r="B627">
            <v>31163002</v>
          </cell>
          <cell r="C627" t="str">
            <v>Embragues por engranaje</v>
          </cell>
          <cell r="D627">
            <v>346</v>
          </cell>
          <cell r="E627">
            <v>490000</v>
          </cell>
          <cell r="F627" t="str">
            <v>UNIDAD</v>
          </cell>
        </row>
        <row r="628">
          <cell r="B628">
            <v>31163003</v>
          </cell>
          <cell r="C628" t="str">
            <v>Embragues metalicos</v>
          </cell>
          <cell r="D628">
            <v>346</v>
          </cell>
          <cell r="E628">
            <v>400000</v>
          </cell>
          <cell r="F628" t="str">
            <v>UNIDAD</v>
          </cell>
        </row>
        <row r="629">
          <cell r="B629">
            <v>31163103</v>
          </cell>
          <cell r="C629" t="str">
            <v>Conector de remolque</v>
          </cell>
          <cell r="D629">
            <v>346</v>
          </cell>
          <cell r="E629">
            <v>20000</v>
          </cell>
          <cell r="F629" t="str">
            <v>UNIDAD</v>
          </cell>
        </row>
        <row r="630">
          <cell r="B630">
            <v>31163202</v>
          </cell>
          <cell r="C630" t="str">
            <v>Anillos de retencion</v>
          </cell>
          <cell r="D630">
            <v>346</v>
          </cell>
          <cell r="E630">
            <v>132000</v>
          </cell>
          <cell r="F630" t="str">
            <v>UNIDAD</v>
          </cell>
        </row>
        <row r="631">
          <cell r="B631">
            <v>31163204</v>
          </cell>
          <cell r="C631" t="str">
            <v>Chavetas de dos patas</v>
          </cell>
          <cell r="D631">
            <v>346</v>
          </cell>
          <cell r="E631">
            <v>55000</v>
          </cell>
          <cell r="F631" t="str">
            <v>Unidad (Nr</v>
          </cell>
        </row>
        <row r="632">
          <cell r="B632">
            <v>31163205</v>
          </cell>
          <cell r="C632" t="str">
            <v>Pernos de ahusamiento</v>
          </cell>
          <cell r="D632">
            <v>346</v>
          </cell>
          <cell r="E632">
            <v>120000</v>
          </cell>
          <cell r="F632" t="str">
            <v>UNIDAD</v>
          </cell>
        </row>
        <row r="633">
          <cell r="B633">
            <v>31163209</v>
          </cell>
          <cell r="C633" t="str">
            <v>Soportes o retenes del cojinete</v>
          </cell>
          <cell r="D633">
            <v>346</v>
          </cell>
          <cell r="E633">
            <v>114950</v>
          </cell>
          <cell r="F633" t="str">
            <v>JUEGO</v>
          </cell>
        </row>
        <row r="634">
          <cell r="B634">
            <v>31163212</v>
          </cell>
          <cell r="C634" t="str">
            <v>Pasadores roscados</v>
          </cell>
          <cell r="D634">
            <v>346</v>
          </cell>
          <cell r="E634">
            <v>4800</v>
          </cell>
          <cell r="F634" t="str">
            <v>UNIDAD</v>
          </cell>
        </row>
        <row r="635">
          <cell r="B635">
            <v>31163215</v>
          </cell>
          <cell r="C635" t="str">
            <v>Perno estriado</v>
          </cell>
          <cell r="D635">
            <v>346</v>
          </cell>
          <cell r="E635">
            <v>38500</v>
          </cell>
          <cell r="F635" t="str">
            <v>JUEGO</v>
          </cell>
        </row>
        <row r="636">
          <cell r="B636">
            <v>31163301</v>
          </cell>
          <cell r="C636" t="str">
            <v>Plancha de relleno</v>
          </cell>
          <cell r="D636">
            <v>346</v>
          </cell>
          <cell r="E636">
            <v>12000000</v>
          </cell>
          <cell r="F636" t="str">
            <v>JUEGO</v>
          </cell>
        </row>
        <row r="637">
          <cell r="B637">
            <v>31171503</v>
          </cell>
          <cell r="C637" t="str">
            <v>Cojinetes de rueda</v>
          </cell>
          <cell r="D637">
            <v>346</v>
          </cell>
          <cell r="E637">
            <v>29040</v>
          </cell>
          <cell r="F637" t="str">
            <v>UNIDAD</v>
          </cell>
        </row>
        <row r="638">
          <cell r="B638">
            <v>31171503</v>
          </cell>
          <cell r="C638" t="str">
            <v>Cojinetes de rueda</v>
          </cell>
          <cell r="D638">
            <v>346</v>
          </cell>
          <cell r="E638">
            <v>60000</v>
          </cell>
          <cell r="F638" t="str">
            <v>UNIDAD</v>
          </cell>
        </row>
        <row r="639">
          <cell r="B639">
            <v>31171504</v>
          </cell>
          <cell r="C639" t="str">
            <v>Cojinetes de bolas</v>
          </cell>
          <cell r="D639">
            <v>346</v>
          </cell>
          <cell r="E639">
            <v>60000</v>
          </cell>
          <cell r="F639" t="str">
            <v>UNIDAD</v>
          </cell>
        </row>
        <row r="640">
          <cell r="B640">
            <v>31171507</v>
          </cell>
          <cell r="C640" t="str">
            <v>Cojinetes de empuje</v>
          </cell>
          <cell r="D640">
            <v>346</v>
          </cell>
          <cell r="E640">
            <v>120000</v>
          </cell>
          <cell r="F640" t="str">
            <v>UNIDAD</v>
          </cell>
        </row>
        <row r="641">
          <cell r="B641">
            <v>31171508</v>
          </cell>
          <cell r="C641" t="str">
            <v>Cojinetes de cabeza de biela</v>
          </cell>
          <cell r="D641">
            <v>346</v>
          </cell>
          <cell r="E641">
            <v>110000</v>
          </cell>
          <cell r="F641" t="str">
            <v>JUEGO</v>
          </cell>
        </row>
        <row r="642">
          <cell r="B642">
            <v>31171511</v>
          </cell>
          <cell r="C642" t="str">
            <v>Cojinetes de la cajera de eje</v>
          </cell>
          <cell r="D642">
            <v>346</v>
          </cell>
          <cell r="E642">
            <v>200000</v>
          </cell>
          <cell r="F642" t="str">
            <v>UNIDAD</v>
          </cell>
        </row>
        <row r="643">
          <cell r="B643">
            <v>31171515</v>
          </cell>
          <cell r="C643" t="str">
            <v>Cojinetes simples</v>
          </cell>
          <cell r="D643">
            <v>346</v>
          </cell>
          <cell r="E643">
            <v>80000</v>
          </cell>
          <cell r="F643" t="str">
            <v>UNIDAD</v>
          </cell>
        </row>
        <row r="644">
          <cell r="B644">
            <v>31171521</v>
          </cell>
          <cell r="C644" t="str">
            <v>Bolas o rodillos de cojinete</v>
          </cell>
          <cell r="D644">
            <v>346</v>
          </cell>
          <cell r="E644">
            <v>70180</v>
          </cell>
          <cell r="F644" t="str">
            <v>UNIDAD</v>
          </cell>
        </row>
        <row r="645">
          <cell r="B645">
            <v>31171523</v>
          </cell>
          <cell r="C645" t="str">
            <v>Cojinetes neumaticos</v>
          </cell>
          <cell r="D645">
            <v>346</v>
          </cell>
          <cell r="E645">
            <v>120000</v>
          </cell>
          <cell r="F645" t="str">
            <v>UNIDAD</v>
          </cell>
        </row>
        <row r="646">
          <cell r="B646">
            <v>31171605</v>
          </cell>
          <cell r="C646" t="str">
            <v>Bujes de eje</v>
          </cell>
          <cell r="D646">
            <v>346</v>
          </cell>
          <cell r="E646">
            <v>72000</v>
          </cell>
          <cell r="F646" t="str">
            <v>UNIDAD</v>
          </cell>
        </row>
        <row r="647">
          <cell r="B647">
            <v>31171713</v>
          </cell>
          <cell r="C647" t="str">
            <v>Engranajes laterales</v>
          </cell>
          <cell r="D647">
            <v>533</v>
          </cell>
          <cell r="E647">
            <v>6915</v>
          </cell>
          <cell r="F647" t="str">
            <v>UNIDAD</v>
          </cell>
        </row>
        <row r="648">
          <cell r="B648">
            <v>31171804</v>
          </cell>
          <cell r="C648" t="str">
            <v>Poleas</v>
          </cell>
          <cell r="D648">
            <v>532</v>
          </cell>
          <cell r="E648">
            <v>3500000</v>
          </cell>
          <cell r="F648" t="str">
            <v>UNIDAD</v>
          </cell>
        </row>
        <row r="649">
          <cell r="B649">
            <v>31181501</v>
          </cell>
          <cell r="C649" t="str">
            <v>Juntas obturadoras plasticas</v>
          </cell>
          <cell r="D649">
            <v>533</v>
          </cell>
          <cell r="E649">
            <v>28500</v>
          </cell>
          <cell r="F649" t="str">
            <v>JUEGO</v>
          </cell>
        </row>
        <row r="650">
          <cell r="B650">
            <v>31181512</v>
          </cell>
          <cell r="C650" t="str">
            <v>Juntas de fibra comprimida</v>
          </cell>
          <cell r="D650">
            <v>533</v>
          </cell>
          <cell r="E650">
            <v>240562</v>
          </cell>
          <cell r="F650" t="str">
            <v>JUEGO</v>
          </cell>
        </row>
        <row r="651">
          <cell r="B651">
            <v>31181602</v>
          </cell>
          <cell r="C651" t="str">
            <v>Sellos de caucho</v>
          </cell>
          <cell r="D651">
            <v>342</v>
          </cell>
          <cell r="E651">
            <v>6985</v>
          </cell>
          <cell r="F651" t="str">
            <v>UNIDAD</v>
          </cell>
        </row>
        <row r="652">
          <cell r="B652">
            <v>31181603</v>
          </cell>
          <cell r="C652" t="str">
            <v>Sellos metalicos</v>
          </cell>
          <cell r="D652">
            <v>342</v>
          </cell>
          <cell r="E652">
            <v>28400</v>
          </cell>
          <cell r="F652" t="str">
            <v>UNIDAD</v>
          </cell>
        </row>
        <row r="653">
          <cell r="B653">
            <v>31181604</v>
          </cell>
          <cell r="C653" t="str">
            <v>Sello mecanico</v>
          </cell>
          <cell r="D653">
            <v>342</v>
          </cell>
          <cell r="E653">
            <v>35223</v>
          </cell>
          <cell r="F653" t="str">
            <v>UNIDAD</v>
          </cell>
        </row>
        <row r="654">
          <cell r="B654">
            <v>31181606</v>
          </cell>
          <cell r="C654" t="str">
            <v>Juegos de sellos</v>
          </cell>
          <cell r="D654">
            <v>342</v>
          </cell>
          <cell r="E654">
            <v>27000</v>
          </cell>
          <cell r="F654" t="str">
            <v>UNIDAD</v>
          </cell>
        </row>
        <row r="655">
          <cell r="B655">
            <v>31181702</v>
          </cell>
          <cell r="C655" t="str">
            <v>Empaquetaduras</v>
          </cell>
          <cell r="D655">
            <v>533</v>
          </cell>
          <cell r="E655">
            <v>120000</v>
          </cell>
          <cell r="F655" t="str">
            <v>UNIDAD</v>
          </cell>
        </row>
        <row r="656">
          <cell r="B656">
            <v>31191501</v>
          </cell>
          <cell r="C656" t="str">
            <v>Papeles de lija</v>
          </cell>
          <cell r="D656">
            <v>394</v>
          </cell>
          <cell r="E656">
            <v>960</v>
          </cell>
          <cell r="F656" t="str">
            <v>UNIDAD</v>
          </cell>
        </row>
        <row r="657">
          <cell r="B657">
            <v>31201501</v>
          </cell>
          <cell r="C657" t="str">
            <v>Cinta de conductos</v>
          </cell>
          <cell r="D657">
            <v>391</v>
          </cell>
          <cell r="E657">
            <v>54600</v>
          </cell>
          <cell r="F657" t="str">
            <v>Unidad (Nr</v>
          </cell>
        </row>
        <row r="658">
          <cell r="B658">
            <v>31201502</v>
          </cell>
          <cell r="C658" t="str">
            <v>Cinta autoadhesiva aislante electrica</v>
          </cell>
          <cell r="D658">
            <v>343</v>
          </cell>
          <cell r="E658">
            <v>37000</v>
          </cell>
          <cell r="F658" t="str">
            <v>UNIDAD</v>
          </cell>
        </row>
        <row r="659">
          <cell r="B659">
            <v>31201503</v>
          </cell>
          <cell r="C659" t="str">
            <v>Cintas adhesivas de proteccion</v>
          </cell>
          <cell r="D659">
            <v>343</v>
          </cell>
          <cell r="E659">
            <v>6980</v>
          </cell>
          <cell r="F659" t="str">
            <v>UNIDAD</v>
          </cell>
        </row>
        <row r="660">
          <cell r="B660">
            <v>31201505</v>
          </cell>
          <cell r="C660" t="str">
            <v>Cinta adhesiva de doble cara</v>
          </cell>
          <cell r="D660">
            <v>342</v>
          </cell>
          <cell r="E660">
            <v>12000</v>
          </cell>
          <cell r="F660" t="str">
            <v>UNIDAD</v>
          </cell>
        </row>
        <row r="661">
          <cell r="B661">
            <v>31201508</v>
          </cell>
          <cell r="C661" t="str">
            <v>Cinta adhesiva de grafito</v>
          </cell>
          <cell r="D661">
            <v>398</v>
          </cell>
          <cell r="E661">
            <v>2500</v>
          </cell>
          <cell r="F661" t="str">
            <v>Unidad (Nr</v>
          </cell>
        </row>
        <row r="662">
          <cell r="B662">
            <v>31201509</v>
          </cell>
          <cell r="C662" t="str">
            <v>Cinta adhesiva de nilon</v>
          </cell>
          <cell r="D662">
            <v>398</v>
          </cell>
          <cell r="E662">
            <v>3500</v>
          </cell>
          <cell r="F662" t="str">
            <v>UNIDAD</v>
          </cell>
        </row>
        <row r="663">
          <cell r="B663">
            <v>31201510</v>
          </cell>
          <cell r="C663" t="str">
            <v>Cinta adhesiva impregnada de resina</v>
          </cell>
          <cell r="D663">
            <v>342</v>
          </cell>
          <cell r="E663">
            <v>3480</v>
          </cell>
          <cell r="F663" t="str">
            <v>UNIDAD</v>
          </cell>
        </row>
        <row r="664">
          <cell r="B664">
            <v>31201511</v>
          </cell>
          <cell r="C664" t="str">
            <v>Cinta adhesiva de tela metalica</v>
          </cell>
          <cell r="D664">
            <v>391</v>
          </cell>
          <cell r="E664">
            <v>1700</v>
          </cell>
          <cell r="F664" t="str">
            <v>UNIDAD</v>
          </cell>
        </row>
        <row r="665">
          <cell r="B665">
            <v>31201513</v>
          </cell>
          <cell r="C665" t="str">
            <v>Cintas de seguridad no-resbalon</v>
          </cell>
          <cell r="D665">
            <v>391</v>
          </cell>
          <cell r="E665">
            <v>9680</v>
          </cell>
          <cell r="F665" t="str">
            <v>UNIDAD</v>
          </cell>
        </row>
        <row r="666">
          <cell r="B666">
            <v>31201515</v>
          </cell>
          <cell r="C666" t="str">
            <v>Cintas de papel</v>
          </cell>
          <cell r="D666">
            <v>342</v>
          </cell>
          <cell r="E666">
            <v>1000</v>
          </cell>
          <cell r="F666" t="str">
            <v>Rollo</v>
          </cell>
        </row>
        <row r="667">
          <cell r="B667">
            <v>31201518</v>
          </cell>
          <cell r="C667" t="str">
            <v>Cinta conductor de electricidad</v>
          </cell>
          <cell r="D667">
            <v>343</v>
          </cell>
          <cell r="E667">
            <v>30500</v>
          </cell>
          <cell r="F667" t="str">
            <v>ROLLO</v>
          </cell>
        </row>
        <row r="668">
          <cell r="B668">
            <v>31201521</v>
          </cell>
          <cell r="C668" t="str">
            <v>Cinta metalica</v>
          </cell>
          <cell r="D668">
            <v>391</v>
          </cell>
          <cell r="E668">
            <v>100000</v>
          </cell>
          <cell r="F668" t="str">
            <v>UNIDAD</v>
          </cell>
        </row>
        <row r="669">
          <cell r="B669">
            <v>31201522</v>
          </cell>
          <cell r="C669" t="str">
            <v>Cinta de transferencia adhesiva</v>
          </cell>
          <cell r="D669">
            <v>342</v>
          </cell>
          <cell r="E669">
            <v>3707</v>
          </cell>
          <cell r="F669" t="str">
            <v>UNIDAD</v>
          </cell>
        </row>
        <row r="670">
          <cell r="B670">
            <v>31201524</v>
          </cell>
          <cell r="C670" t="str">
            <v>Cinta para codificacion de color</v>
          </cell>
          <cell r="D670">
            <v>343</v>
          </cell>
          <cell r="E670">
            <v>10811</v>
          </cell>
          <cell r="F670" t="str">
            <v>UNIDAD</v>
          </cell>
        </row>
        <row r="671">
          <cell r="B671">
            <v>31201525</v>
          </cell>
          <cell r="C671" t="str">
            <v>cinta de Vinil</v>
          </cell>
          <cell r="D671">
            <v>342</v>
          </cell>
          <cell r="E671">
            <v>8500</v>
          </cell>
          <cell r="F671" t="str">
            <v>UNIDAD</v>
          </cell>
        </row>
        <row r="672">
          <cell r="B672">
            <v>31201601</v>
          </cell>
          <cell r="C672" t="str">
            <v>Adhesivos quimicos</v>
          </cell>
          <cell r="D672">
            <v>334</v>
          </cell>
          <cell r="E672">
            <v>12000</v>
          </cell>
          <cell r="F672" t="str">
            <v>UNIDAD</v>
          </cell>
        </row>
        <row r="673">
          <cell r="B673">
            <v>31201603</v>
          </cell>
          <cell r="C673" t="str">
            <v>Gomas</v>
          </cell>
          <cell r="D673">
            <v>325</v>
          </cell>
          <cell r="E673">
            <v>46000</v>
          </cell>
          <cell r="F673" t="str">
            <v>UNIDAD</v>
          </cell>
        </row>
        <row r="674">
          <cell r="B674">
            <v>31201605</v>
          </cell>
          <cell r="C674" t="str">
            <v>Masillas</v>
          </cell>
          <cell r="D674">
            <v>355</v>
          </cell>
          <cell r="E674">
            <v>9000</v>
          </cell>
          <cell r="F674" t="str">
            <v>KILO</v>
          </cell>
        </row>
        <row r="675">
          <cell r="B675">
            <v>31211501</v>
          </cell>
          <cell r="C675" t="str">
            <v>Pinturas al esmalte</v>
          </cell>
          <cell r="D675">
            <v>355</v>
          </cell>
          <cell r="E675">
            <v>14000</v>
          </cell>
          <cell r="F675" t="str">
            <v>UNIDAD</v>
          </cell>
        </row>
        <row r="676">
          <cell r="B676">
            <v>31211505</v>
          </cell>
          <cell r="C676" t="str">
            <v>Pinturas aceitosas</v>
          </cell>
          <cell r="D676">
            <v>355</v>
          </cell>
          <cell r="E676">
            <v>35000</v>
          </cell>
          <cell r="F676" t="str">
            <v>BIDON</v>
          </cell>
        </row>
        <row r="677">
          <cell r="B677">
            <v>31211506</v>
          </cell>
          <cell r="C677" t="str">
            <v>Pinturas de latex</v>
          </cell>
          <cell r="D677">
            <v>355</v>
          </cell>
          <cell r="E677">
            <v>100000</v>
          </cell>
          <cell r="F677" t="str">
            <v>CAJA</v>
          </cell>
        </row>
        <row r="678">
          <cell r="B678">
            <v>31211508</v>
          </cell>
          <cell r="C678" t="str">
            <v>Pinturas acrilicas</v>
          </cell>
          <cell r="D678">
            <v>355</v>
          </cell>
          <cell r="E678">
            <v>85000</v>
          </cell>
          <cell r="F678" t="str">
            <v>BIDON</v>
          </cell>
        </row>
        <row r="679">
          <cell r="B679">
            <v>31211509</v>
          </cell>
          <cell r="C679" t="str">
            <v>Pinturas de imprimacion al esmalte</v>
          </cell>
          <cell r="D679">
            <v>355</v>
          </cell>
          <cell r="E679">
            <v>55000</v>
          </cell>
          <cell r="F679" t="str">
            <v>FRASCO</v>
          </cell>
        </row>
        <row r="680">
          <cell r="B680">
            <v>31211604</v>
          </cell>
          <cell r="C680" t="str">
            <v>Diluyentes para pinturas</v>
          </cell>
          <cell r="D680">
            <v>355</v>
          </cell>
          <cell r="E680">
            <v>19250</v>
          </cell>
          <cell r="F680" t="str">
            <v>CAJA</v>
          </cell>
        </row>
        <row r="681">
          <cell r="B681">
            <v>31211701</v>
          </cell>
          <cell r="C681" t="str">
            <v>Esmaltes</v>
          </cell>
          <cell r="D681">
            <v>355</v>
          </cell>
          <cell r="E681">
            <v>52000</v>
          </cell>
          <cell r="F681" t="str">
            <v>BIDON</v>
          </cell>
        </row>
        <row r="682">
          <cell r="B682">
            <v>31211702</v>
          </cell>
          <cell r="C682" t="str">
            <v>Lustres</v>
          </cell>
          <cell r="D682">
            <v>355</v>
          </cell>
          <cell r="E682">
            <v>14000</v>
          </cell>
          <cell r="F682" t="str">
            <v>BIDON</v>
          </cell>
        </row>
        <row r="683">
          <cell r="B683">
            <v>31211704</v>
          </cell>
          <cell r="C683" t="str">
            <v>Selladores</v>
          </cell>
          <cell r="D683">
            <v>355</v>
          </cell>
          <cell r="E683">
            <v>115000</v>
          </cell>
          <cell r="F683" t="str">
            <v>BIDON</v>
          </cell>
        </row>
        <row r="684">
          <cell r="B684">
            <v>31211705</v>
          </cell>
          <cell r="C684" t="str">
            <v>Barniza de laca</v>
          </cell>
          <cell r="D684">
            <v>355</v>
          </cell>
          <cell r="E684">
            <v>46545</v>
          </cell>
          <cell r="F684" t="str">
            <v>BIDON</v>
          </cell>
        </row>
        <row r="685">
          <cell r="B685">
            <v>31211706</v>
          </cell>
          <cell r="C685" t="str">
            <v>Tinturas</v>
          </cell>
          <cell r="D685">
            <v>355</v>
          </cell>
          <cell r="E685">
            <v>410300</v>
          </cell>
          <cell r="F685" t="str">
            <v>FRASCO</v>
          </cell>
        </row>
        <row r="686">
          <cell r="B686">
            <v>31211707</v>
          </cell>
          <cell r="C686" t="str">
            <v>Barnices</v>
          </cell>
          <cell r="D686">
            <v>355</v>
          </cell>
          <cell r="E686">
            <v>54200</v>
          </cell>
          <cell r="F686" t="str">
            <v>BIDON</v>
          </cell>
        </row>
        <row r="687">
          <cell r="B687">
            <v>31211708</v>
          </cell>
          <cell r="C687" t="str">
            <v>Recubrimiento de polvo</v>
          </cell>
          <cell r="D687">
            <v>355</v>
          </cell>
          <cell r="E687">
            <v>88000</v>
          </cell>
          <cell r="F687" t="str">
            <v>UNIDAD</v>
          </cell>
        </row>
        <row r="688">
          <cell r="B688">
            <v>31211801</v>
          </cell>
          <cell r="C688" t="str">
            <v>Quita pinturas y eliminadores de barniz</v>
          </cell>
          <cell r="D688">
            <v>355</v>
          </cell>
          <cell r="E688">
            <v>6000</v>
          </cell>
          <cell r="F688" t="str">
            <v>BIDON</v>
          </cell>
        </row>
        <row r="689">
          <cell r="B689">
            <v>31211802</v>
          </cell>
          <cell r="C689" t="str">
            <v>Decapantes para pinturas y barnices</v>
          </cell>
          <cell r="D689">
            <v>355</v>
          </cell>
          <cell r="E689">
            <v>18625</v>
          </cell>
          <cell r="F689" t="str">
            <v>Litro</v>
          </cell>
        </row>
        <row r="690">
          <cell r="B690">
            <v>31211803</v>
          </cell>
          <cell r="C690" t="str">
            <v>Diluyentes para pinturas y barnices</v>
          </cell>
          <cell r="D690">
            <v>355</v>
          </cell>
          <cell r="E690">
            <v>27747</v>
          </cell>
          <cell r="F690" t="str">
            <v>BIDON</v>
          </cell>
        </row>
        <row r="691">
          <cell r="B691">
            <v>31211903</v>
          </cell>
          <cell r="C691" t="str">
            <v>Equipo para proteccion</v>
          </cell>
          <cell r="D691">
            <v>395</v>
          </cell>
          <cell r="E691">
            <v>800000</v>
          </cell>
          <cell r="F691" t="str">
            <v>JUEGO</v>
          </cell>
        </row>
        <row r="692">
          <cell r="B692">
            <v>31211904</v>
          </cell>
          <cell r="C692" t="str">
            <v>Brochas</v>
          </cell>
          <cell r="D692">
            <v>394</v>
          </cell>
          <cell r="E692">
            <v>5115</v>
          </cell>
          <cell r="F692" t="str">
            <v>UNIDAD</v>
          </cell>
        </row>
        <row r="693">
          <cell r="B693">
            <v>31211906</v>
          </cell>
          <cell r="C693" t="str">
            <v>Rodillos de pintar</v>
          </cell>
          <cell r="D693">
            <v>394</v>
          </cell>
          <cell r="E693">
            <v>18000</v>
          </cell>
          <cell r="F693" t="str">
            <v>UNIDAD</v>
          </cell>
        </row>
        <row r="694">
          <cell r="B694">
            <v>31211912</v>
          </cell>
          <cell r="C694" t="str">
            <v>Varillas telescopicas</v>
          </cell>
          <cell r="D694">
            <v>535</v>
          </cell>
          <cell r="E694">
            <v>8343000</v>
          </cell>
          <cell r="F694" t="str">
            <v>UNIDAD</v>
          </cell>
        </row>
        <row r="695">
          <cell r="B695">
            <v>31231104</v>
          </cell>
          <cell r="C695" t="str">
            <v>Bronce en barra labrada</v>
          </cell>
          <cell r="D695">
            <v>397</v>
          </cell>
          <cell r="E695">
            <v>16000</v>
          </cell>
          <cell r="F695" t="str">
            <v>KILO</v>
          </cell>
        </row>
        <row r="696">
          <cell r="B696">
            <v>31231111</v>
          </cell>
          <cell r="C696" t="str">
            <v>Estano en barra labrada</v>
          </cell>
          <cell r="D696">
            <v>397</v>
          </cell>
          <cell r="E696">
            <v>7990</v>
          </cell>
          <cell r="F696" t="str">
            <v>UNIDAD</v>
          </cell>
        </row>
        <row r="697">
          <cell r="B697">
            <v>31231116</v>
          </cell>
          <cell r="C697" t="str">
            <v>Acero en barra labrada</v>
          </cell>
          <cell r="D697">
            <v>426</v>
          </cell>
          <cell r="E697">
            <v>50000</v>
          </cell>
          <cell r="F697" t="str">
            <v>UNIDAD</v>
          </cell>
        </row>
        <row r="698">
          <cell r="B698">
            <v>31231210</v>
          </cell>
          <cell r="C698" t="str">
            <v>Acero inoxidable en placas labrado</v>
          </cell>
          <cell r="D698">
            <v>426</v>
          </cell>
          <cell r="E698">
            <v>250000</v>
          </cell>
          <cell r="F698" t="str">
            <v>UNIDAD</v>
          </cell>
        </row>
        <row r="699">
          <cell r="B699">
            <v>31231216</v>
          </cell>
          <cell r="C699" t="str">
            <v>Acero en placas labrado</v>
          </cell>
          <cell r="D699">
            <v>426</v>
          </cell>
          <cell r="E699">
            <v>189000</v>
          </cell>
          <cell r="F699" t="str">
            <v>UNIDAD</v>
          </cell>
        </row>
        <row r="700">
          <cell r="B700">
            <v>31231302</v>
          </cell>
          <cell r="C700" t="str">
            <v>Tuberia de cobre</v>
          </cell>
          <cell r="D700">
            <v>397</v>
          </cell>
          <cell r="E700">
            <v>29165</v>
          </cell>
          <cell r="F700" t="str">
            <v>METRO</v>
          </cell>
        </row>
        <row r="701">
          <cell r="B701">
            <v>31231308</v>
          </cell>
          <cell r="C701" t="str">
            <v>Tuberia de bronce</v>
          </cell>
          <cell r="D701">
            <v>397</v>
          </cell>
          <cell r="E701">
            <v>5150</v>
          </cell>
          <cell r="F701" t="str">
            <v>UNIDAD</v>
          </cell>
        </row>
        <row r="702">
          <cell r="B702">
            <v>31231311</v>
          </cell>
          <cell r="C702" t="str">
            <v>Tuberia de hierro</v>
          </cell>
          <cell r="D702">
            <v>426</v>
          </cell>
          <cell r="E702">
            <v>44948</v>
          </cell>
          <cell r="F702" t="str">
            <v>UNIDAD</v>
          </cell>
        </row>
        <row r="703">
          <cell r="B703">
            <v>31231312</v>
          </cell>
          <cell r="C703" t="str">
            <v>Tuberia de cemento</v>
          </cell>
          <cell r="D703">
            <v>425</v>
          </cell>
          <cell r="E703">
            <v>1550000</v>
          </cell>
          <cell r="F703" t="str">
            <v>UNIDAD</v>
          </cell>
        </row>
        <row r="704">
          <cell r="B704">
            <v>31231313</v>
          </cell>
          <cell r="C704" t="str">
            <v>Tuberia de plastico</v>
          </cell>
          <cell r="D704">
            <v>398</v>
          </cell>
          <cell r="E704">
            <v>1200</v>
          </cell>
          <cell r="F704" t="str">
            <v>UNIDAD</v>
          </cell>
        </row>
        <row r="705">
          <cell r="B705">
            <v>31231314</v>
          </cell>
          <cell r="C705" t="str">
            <v>Tuberia de goma</v>
          </cell>
          <cell r="D705">
            <v>398</v>
          </cell>
          <cell r="E705">
            <v>550</v>
          </cell>
          <cell r="F705" t="str">
            <v>UNIDAD</v>
          </cell>
        </row>
        <row r="706">
          <cell r="B706">
            <v>31241501</v>
          </cell>
          <cell r="C706" t="str">
            <v>Lentes</v>
          </cell>
          <cell r="D706">
            <v>538</v>
          </cell>
          <cell r="E706">
            <v>55000</v>
          </cell>
          <cell r="F706" t="str">
            <v>Unidad (Nr</v>
          </cell>
        </row>
        <row r="707">
          <cell r="B707">
            <v>31241601</v>
          </cell>
          <cell r="C707" t="str">
            <v>Cristales de filtro</v>
          </cell>
          <cell r="D707">
            <v>345</v>
          </cell>
          <cell r="E707">
            <v>185000</v>
          </cell>
          <cell r="F707" t="str">
            <v>UNIDAD</v>
          </cell>
        </row>
        <row r="708">
          <cell r="B708">
            <v>31241604</v>
          </cell>
          <cell r="C708" t="str">
            <v>Cristales de prismas</v>
          </cell>
          <cell r="D708">
            <v>345</v>
          </cell>
          <cell r="E708">
            <v>22000</v>
          </cell>
          <cell r="F708" t="str">
            <v>UNIDAD</v>
          </cell>
        </row>
        <row r="709">
          <cell r="B709">
            <v>31241801</v>
          </cell>
          <cell r="C709" t="str">
            <v>Filtros opticos de banda ancha</v>
          </cell>
          <cell r="D709">
            <v>538</v>
          </cell>
          <cell r="E709">
            <v>35750</v>
          </cell>
          <cell r="F709" t="str">
            <v>UNIDAD</v>
          </cell>
        </row>
        <row r="710">
          <cell r="B710">
            <v>31241806</v>
          </cell>
          <cell r="C710" t="str">
            <v>Filtros de pelicula de plastico</v>
          </cell>
          <cell r="D710">
            <v>538</v>
          </cell>
          <cell r="E710">
            <v>2500</v>
          </cell>
          <cell r="F710" t="str">
            <v>UNIDAD</v>
          </cell>
        </row>
        <row r="711">
          <cell r="B711">
            <v>31241807</v>
          </cell>
          <cell r="C711" t="str">
            <v>Filtros visuales</v>
          </cell>
          <cell r="D711">
            <v>538</v>
          </cell>
          <cell r="E711">
            <v>4200000</v>
          </cell>
          <cell r="F711" t="str">
            <v>UNIDAD</v>
          </cell>
        </row>
        <row r="712">
          <cell r="B712">
            <v>31242206</v>
          </cell>
          <cell r="C712" t="str">
            <v>Vidrios opticamente planos</v>
          </cell>
          <cell r="D712">
            <v>345</v>
          </cell>
          <cell r="E712">
            <v>163109</v>
          </cell>
          <cell r="F712" t="str">
            <v>Unidad (Nr</v>
          </cell>
        </row>
        <row r="713">
          <cell r="B713">
            <v>31251501</v>
          </cell>
          <cell r="C713" t="str">
            <v>Actuadores electricos</v>
          </cell>
          <cell r="D713">
            <v>595</v>
          </cell>
          <cell r="E713">
            <v>1205000</v>
          </cell>
          <cell r="F713" t="str">
            <v>EVENTO</v>
          </cell>
        </row>
        <row r="714">
          <cell r="B714">
            <v>31261601</v>
          </cell>
          <cell r="C714" t="str">
            <v>Cascos y envolturas de plastico</v>
          </cell>
          <cell r="D714">
            <v>393</v>
          </cell>
          <cell r="E714">
            <v>45000</v>
          </cell>
          <cell r="F714" t="str">
            <v>UNIDAD</v>
          </cell>
        </row>
        <row r="715">
          <cell r="B715">
            <v>31371002</v>
          </cell>
          <cell r="C715" t="str">
            <v>Lana aisladora</v>
          </cell>
          <cell r="D715">
            <v>321</v>
          </cell>
          <cell r="E715">
            <v>5000</v>
          </cell>
          <cell r="F715" t="str">
            <v>Unidad (Nr</v>
          </cell>
        </row>
        <row r="716">
          <cell r="B716">
            <v>32101504</v>
          </cell>
          <cell r="C716" t="str">
            <v>Ensamblajes de circuitos montados en superficie</v>
          </cell>
          <cell r="D716">
            <v>538</v>
          </cell>
          <cell r="E716">
            <v>15000000</v>
          </cell>
          <cell r="F716" t="str">
            <v>UNIDAD</v>
          </cell>
        </row>
        <row r="717">
          <cell r="B717">
            <v>32101514</v>
          </cell>
          <cell r="C717" t="str">
            <v>Amplificadores</v>
          </cell>
          <cell r="D717">
            <v>536</v>
          </cell>
          <cell r="E717">
            <v>1020000</v>
          </cell>
          <cell r="F717" t="str">
            <v>UNIDAD</v>
          </cell>
        </row>
        <row r="718">
          <cell r="B718">
            <v>32101519</v>
          </cell>
          <cell r="C718" t="str">
            <v>Detectores</v>
          </cell>
          <cell r="D718">
            <v>538</v>
          </cell>
          <cell r="E718">
            <v>9000000</v>
          </cell>
          <cell r="F718" t="str">
            <v>UNIDAD</v>
          </cell>
        </row>
        <row r="719">
          <cell r="B719">
            <v>32101522</v>
          </cell>
          <cell r="C719" t="str">
            <v>Aisladores</v>
          </cell>
          <cell r="D719">
            <v>536</v>
          </cell>
          <cell r="E719">
            <v>37511</v>
          </cell>
          <cell r="F719" t="str">
            <v>UNIDAD</v>
          </cell>
        </row>
        <row r="720">
          <cell r="B720">
            <v>32101525</v>
          </cell>
          <cell r="C720" t="str">
            <v>Multiplexores</v>
          </cell>
          <cell r="D720">
            <v>536</v>
          </cell>
          <cell r="E720">
            <v>70000000</v>
          </cell>
          <cell r="F720" t="str">
            <v>UNIDAD</v>
          </cell>
        </row>
        <row r="721">
          <cell r="B721">
            <v>32101601</v>
          </cell>
          <cell r="C721" t="str">
            <v>Memoria de acceso aleatorio (RAM)</v>
          </cell>
          <cell r="D721">
            <v>543</v>
          </cell>
          <cell r="E721">
            <v>532570</v>
          </cell>
          <cell r="F721" t="str">
            <v>Unidad (Nr</v>
          </cell>
        </row>
        <row r="722">
          <cell r="B722">
            <v>32101602</v>
          </cell>
          <cell r="C722" t="str">
            <v>Memoria RAM dinamica (DRAM)</v>
          </cell>
          <cell r="D722">
            <v>543</v>
          </cell>
          <cell r="E722">
            <v>222952</v>
          </cell>
          <cell r="F722" t="str">
            <v>Unidad (Nr</v>
          </cell>
        </row>
        <row r="723">
          <cell r="B723">
            <v>32101609</v>
          </cell>
          <cell r="C723" t="str">
            <v>Circuitos integrados de aplicaciones especificas (ASIC)</v>
          </cell>
          <cell r="D723">
            <v>538</v>
          </cell>
          <cell r="E723">
            <v>59372195</v>
          </cell>
          <cell r="F723" t="str">
            <v>UNIDAD</v>
          </cell>
        </row>
        <row r="724">
          <cell r="B724">
            <v>32101620</v>
          </cell>
          <cell r="C724" t="str">
            <v>Circuitos integrados digitales</v>
          </cell>
          <cell r="D724">
            <v>543</v>
          </cell>
          <cell r="E724">
            <v>5000</v>
          </cell>
          <cell r="F724" t="str">
            <v>UNIDAD</v>
          </cell>
        </row>
        <row r="725">
          <cell r="B725">
            <v>32101622</v>
          </cell>
          <cell r="C725" t="str">
            <v>Memoria flash</v>
          </cell>
          <cell r="D725">
            <v>543</v>
          </cell>
          <cell r="E725">
            <v>356374</v>
          </cell>
          <cell r="F725" t="str">
            <v>UNIDAD</v>
          </cell>
        </row>
        <row r="726">
          <cell r="B726">
            <v>32101626</v>
          </cell>
          <cell r="C726" t="str">
            <v>Microprocesadores</v>
          </cell>
          <cell r="D726">
            <v>543</v>
          </cell>
          <cell r="E726">
            <v>3500000</v>
          </cell>
          <cell r="F726" t="str">
            <v>UNIDAD</v>
          </cell>
        </row>
        <row r="727">
          <cell r="B727">
            <v>32111501</v>
          </cell>
          <cell r="C727" t="str">
            <v>Diodos de microondas</v>
          </cell>
          <cell r="D727">
            <v>543</v>
          </cell>
          <cell r="E727">
            <v>218561880</v>
          </cell>
          <cell r="F727" t="str">
            <v>UNIDAD</v>
          </cell>
        </row>
        <row r="728">
          <cell r="B728">
            <v>32111509</v>
          </cell>
          <cell r="C728" t="str">
            <v>Diodos de energia</v>
          </cell>
          <cell r="D728">
            <v>543</v>
          </cell>
          <cell r="E728">
            <v>1400</v>
          </cell>
          <cell r="F728" t="str">
            <v>UNIDAD</v>
          </cell>
        </row>
        <row r="729">
          <cell r="B729">
            <v>32111604</v>
          </cell>
          <cell r="C729" t="str">
            <v>Chips de transistor</v>
          </cell>
          <cell r="D729">
            <v>532</v>
          </cell>
          <cell r="E729">
            <v>8200000</v>
          </cell>
          <cell r="F729" t="str">
            <v>CAJA</v>
          </cell>
        </row>
        <row r="730">
          <cell r="B730">
            <v>32111608</v>
          </cell>
          <cell r="C730" t="str">
            <v>Transistores uniempalme</v>
          </cell>
          <cell r="D730">
            <v>532</v>
          </cell>
          <cell r="E730">
            <v>5000</v>
          </cell>
          <cell r="F730" t="str">
            <v>UNIDAD</v>
          </cell>
        </row>
        <row r="731">
          <cell r="B731">
            <v>32121609</v>
          </cell>
          <cell r="C731" t="str">
            <v>Resistencias fijas</v>
          </cell>
          <cell r="D731">
            <v>533</v>
          </cell>
          <cell r="E731">
            <v>47220</v>
          </cell>
          <cell r="F731" t="str">
            <v>UNIDAD</v>
          </cell>
        </row>
        <row r="732">
          <cell r="B732">
            <v>32121706</v>
          </cell>
          <cell r="C732" t="str">
            <v>Redes RC de condensadores o resistencias</v>
          </cell>
          <cell r="D732">
            <v>532</v>
          </cell>
          <cell r="E732">
            <v>20000</v>
          </cell>
          <cell r="F732" t="str">
            <v>UNIDAD</v>
          </cell>
        </row>
        <row r="733">
          <cell r="B733">
            <v>32131009</v>
          </cell>
          <cell r="C733" t="str">
            <v>Aisladores para disipadores de calor</v>
          </cell>
          <cell r="D733">
            <v>532</v>
          </cell>
          <cell r="E733">
            <v>170000</v>
          </cell>
          <cell r="F733" t="str">
            <v>Unidad (Nr</v>
          </cell>
        </row>
        <row r="734">
          <cell r="B734">
            <v>32141009</v>
          </cell>
          <cell r="C734" t="str">
            <v>Tubos fotoelectricos</v>
          </cell>
          <cell r="D734">
            <v>536</v>
          </cell>
          <cell r="E734">
            <v>5000</v>
          </cell>
          <cell r="F734" t="str">
            <v>UNIDAD</v>
          </cell>
        </row>
        <row r="735">
          <cell r="B735">
            <v>32141014</v>
          </cell>
          <cell r="C735" t="str">
            <v>Tubos de tetrodo</v>
          </cell>
          <cell r="D735">
            <v>535</v>
          </cell>
          <cell r="E735">
            <v>500</v>
          </cell>
          <cell r="F735" t="str">
            <v>UNIDAD</v>
          </cell>
        </row>
        <row r="736">
          <cell r="B736">
            <v>32141107</v>
          </cell>
          <cell r="C736" t="str">
            <v>Zocalos de tubo</v>
          </cell>
          <cell r="D736">
            <v>536</v>
          </cell>
          <cell r="E736">
            <v>3000</v>
          </cell>
          <cell r="F736" t="str">
            <v>Unidad (Nr</v>
          </cell>
        </row>
        <row r="737">
          <cell r="B737">
            <v>39101601</v>
          </cell>
          <cell r="C737" t="str">
            <v>Lamparas halogenas</v>
          </cell>
          <cell r="D737">
            <v>535</v>
          </cell>
          <cell r="E737">
            <v>1500000</v>
          </cell>
          <cell r="F737" t="str">
            <v>UNIDAD</v>
          </cell>
        </row>
        <row r="738">
          <cell r="B738">
            <v>39101604</v>
          </cell>
          <cell r="C738" t="str">
            <v>Lamparas de alcohol</v>
          </cell>
          <cell r="D738">
            <v>538</v>
          </cell>
          <cell r="E738">
            <v>45000</v>
          </cell>
          <cell r="F738" t="str">
            <v>UNIDAD</v>
          </cell>
        </row>
        <row r="739">
          <cell r="B739">
            <v>39101605</v>
          </cell>
          <cell r="C739" t="str">
            <v>Lamparas fluorescentes</v>
          </cell>
          <cell r="D739">
            <v>538</v>
          </cell>
          <cell r="E739">
            <v>25000</v>
          </cell>
          <cell r="F739" t="str">
            <v>Unidad (Nr</v>
          </cell>
        </row>
        <row r="740">
          <cell r="B740">
            <v>39101610</v>
          </cell>
          <cell r="C740" t="str">
            <v>Lamparas de filamento</v>
          </cell>
          <cell r="D740">
            <v>534</v>
          </cell>
          <cell r="E740">
            <v>43500</v>
          </cell>
          <cell r="F740" t="str">
            <v>UNIDAD</v>
          </cell>
        </row>
        <row r="741">
          <cell r="B741">
            <v>39101612</v>
          </cell>
          <cell r="C741" t="str">
            <v>Lamparas incandescentes</v>
          </cell>
          <cell r="D741">
            <v>534</v>
          </cell>
          <cell r="E741">
            <v>1859</v>
          </cell>
          <cell r="F741" t="str">
            <v>UNIDAD</v>
          </cell>
        </row>
        <row r="742">
          <cell r="B742">
            <v>39101614</v>
          </cell>
          <cell r="C742" t="str">
            <v>Lamparas de haluro-metalico</v>
          </cell>
          <cell r="D742">
            <v>535</v>
          </cell>
          <cell r="E742">
            <v>40000</v>
          </cell>
          <cell r="F742" t="str">
            <v>UNIDAD</v>
          </cell>
        </row>
        <row r="743">
          <cell r="B743">
            <v>39101615</v>
          </cell>
          <cell r="C743" t="str">
            <v>Lamparas de vapor de mercurio</v>
          </cell>
          <cell r="D743">
            <v>535</v>
          </cell>
          <cell r="E743">
            <v>45980</v>
          </cell>
          <cell r="F743" t="str">
            <v>UNIDAD</v>
          </cell>
        </row>
        <row r="744">
          <cell r="B744">
            <v>39101616</v>
          </cell>
          <cell r="C744" t="str">
            <v>Lamparas de rayos ultravioleta (UV)</v>
          </cell>
          <cell r="D744">
            <v>535</v>
          </cell>
          <cell r="E744">
            <v>50000</v>
          </cell>
          <cell r="F744" t="str">
            <v>UNIDAD</v>
          </cell>
        </row>
        <row r="745">
          <cell r="B745">
            <v>39101617</v>
          </cell>
          <cell r="C745" t="str">
            <v>Lamparas de alta presion de sodio</v>
          </cell>
          <cell r="D745">
            <v>535</v>
          </cell>
          <cell r="E745">
            <v>65000</v>
          </cell>
          <cell r="F745" t="str">
            <v>UNIDAD</v>
          </cell>
        </row>
        <row r="746">
          <cell r="B746">
            <v>39101701</v>
          </cell>
          <cell r="C746" t="str">
            <v>Tubos fluorescentes</v>
          </cell>
          <cell r="D746">
            <v>343</v>
          </cell>
          <cell r="E746">
            <v>100000</v>
          </cell>
          <cell r="F746" t="str">
            <v>UNIDAD</v>
          </cell>
        </row>
        <row r="747">
          <cell r="B747">
            <v>39101801</v>
          </cell>
          <cell r="C747" t="str">
            <v>Filamento de Lampara</v>
          </cell>
          <cell r="D747">
            <v>343</v>
          </cell>
          <cell r="E747">
            <v>30800</v>
          </cell>
          <cell r="F747" t="str">
            <v>UNIDAD</v>
          </cell>
        </row>
        <row r="748">
          <cell r="B748">
            <v>39111501</v>
          </cell>
          <cell r="C748" t="str">
            <v>Artefactos fluorescentes</v>
          </cell>
          <cell r="D748">
            <v>343</v>
          </cell>
          <cell r="E748">
            <v>10000</v>
          </cell>
          <cell r="F748" t="str">
            <v>UNIDAD</v>
          </cell>
        </row>
        <row r="749">
          <cell r="B749">
            <v>39111509</v>
          </cell>
          <cell r="C749" t="str">
            <v>Lamparas de pie</v>
          </cell>
          <cell r="D749">
            <v>343</v>
          </cell>
          <cell r="E749">
            <v>50000</v>
          </cell>
          <cell r="F749" t="str">
            <v>Unidad (Nr</v>
          </cell>
        </row>
        <row r="750">
          <cell r="B750">
            <v>39111510</v>
          </cell>
          <cell r="C750" t="str">
            <v>Lamparas de mesa</v>
          </cell>
          <cell r="D750">
            <v>343</v>
          </cell>
          <cell r="E750">
            <v>20250</v>
          </cell>
          <cell r="F750" t="str">
            <v>UNIDAD</v>
          </cell>
        </row>
        <row r="751">
          <cell r="B751">
            <v>39111520</v>
          </cell>
          <cell r="C751" t="str">
            <v>Artefactos de alumbrado halogeno</v>
          </cell>
          <cell r="D751">
            <v>343</v>
          </cell>
          <cell r="E751">
            <v>2800</v>
          </cell>
          <cell r="F751" t="str">
            <v>UNIDAD</v>
          </cell>
        </row>
        <row r="752">
          <cell r="B752">
            <v>39111521</v>
          </cell>
          <cell r="C752" t="str">
            <v>Plafones</v>
          </cell>
          <cell r="D752">
            <v>343</v>
          </cell>
          <cell r="E752">
            <v>15000</v>
          </cell>
          <cell r="F752" t="str">
            <v>UNIDAD</v>
          </cell>
        </row>
        <row r="753">
          <cell r="B753">
            <v>39111603</v>
          </cell>
          <cell r="C753" t="str">
            <v>Alumbrado de la via publica</v>
          </cell>
          <cell r="D753">
            <v>343</v>
          </cell>
          <cell r="E753">
            <v>102130</v>
          </cell>
          <cell r="F753" t="str">
            <v>UNIDAD</v>
          </cell>
        </row>
        <row r="754">
          <cell r="B754">
            <v>39111608</v>
          </cell>
          <cell r="C754" t="str">
            <v>Alumbrado de zonas residenciales</v>
          </cell>
          <cell r="D754">
            <v>538</v>
          </cell>
          <cell r="E754">
            <v>60000</v>
          </cell>
          <cell r="F754" t="str">
            <v>UNIDAD</v>
          </cell>
        </row>
        <row r="755">
          <cell r="B755">
            <v>39111609</v>
          </cell>
          <cell r="C755" t="str">
            <v>Linternas de queroseno, propano o butano</v>
          </cell>
          <cell r="D755">
            <v>343</v>
          </cell>
          <cell r="E755">
            <v>69000</v>
          </cell>
          <cell r="F755" t="str">
            <v>UNIDAD</v>
          </cell>
        </row>
        <row r="756">
          <cell r="B756">
            <v>39111702</v>
          </cell>
          <cell r="C756" t="str">
            <v>Lamparas portatiles</v>
          </cell>
          <cell r="D756">
            <v>343</v>
          </cell>
          <cell r="E756">
            <v>45000</v>
          </cell>
          <cell r="F756" t="str">
            <v>Unidad (Nr</v>
          </cell>
        </row>
        <row r="757">
          <cell r="B757">
            <v>39111706</v>
          </cell>
          <cell r="C757" t="str">
            <v>Luces de emergencia o estroboscopicas</v>
          </cell>
          <cell r="D757">
            <v>538</v>
          </cell>
          <cell r="E757">
            <v>138000</v>
          </cell>
          <cell r="F757" t="str">
            <v>UNIDAD</v>
          </cell>
        </row>
        <row r="758">
          <cell r="B758">
            <v>39111801</v>
          </cell>
          <cell r="C758" t="str">
            <v>Resistencias de lamparas</v>
          </cell>
          <cell r="D758">
            <v>343</v>
          </cell>
          <cell r="E758">
            <v>47220</v>
          </cell>
          <cell r="F758" t="str">
            <v>UNIDAD</v>
          </cell>
        </row>
        <row r="759">
          <cell r="B759">
            <v>39111803</v>
          </cell>
          <cell r="C759" t="str">
            <v>Portalamparas</v>
          </cell>
          <cell r="D759">
            <v>344</v>
          </cell>
          <cell r="E759">
            <v>76000</v>
          </cell>
          <cell r="F759" t="str">
            <v>UNIDAD</v>
          </cell>
        </row>
        <row r="760">
          <cell r="B760">
            <v>39111808</v>
          </cell>
          <cell r="C760" t="str">
            <v>Rejillas</v>
          </cell>
          <cell r="D760">
            <v>343</v>
          </cell>
          <cell r="E760">
            <v>20000</v>
          </cell>
          <cell r="F760" t="str">
            <v>UNIDAD</v>
          </cell>
        </row>
        <row r="761">
          <cell r="B761">
            <v>39111810</v>
          </cell>
          <cell r="C761" t="str">
            <v>Interruptor de lampara</v>
          </cell>
          <cell r="D761">
            <v>343</v>
          </cell>
          <cell r="E761">
            <v>10000</v>
          </cell>
          <cell r="F761" t="str">
            <v>UNIDAD</v>
          </cell>
        </row>
        <row r="762">
          <cell r="B762">
            <v>39111813</v>
          </cell>
          <cell r="C762" t="str">
            <v>Brazos de lampara</v>
          </cell>
          <cell r="D762">
            <v>343</v>
          </cell>
          <cell r="E762">
            <v>158000</v>
          </cell>
          <cell r="F762" t="str">
            <v>UNIDAD</v>
          </cell>
        </row>
        <row r="763">
          <cell r="B763">
            <v>39121001</v>
          </cell>
          <cell r="C763" t="str">
            <v>Transformadores de potencia de distribucion</v>
          </cell>
          <cell r="D763">
            <v>343</v>
          </cell>
          <cell r="E763">
            <v>6000000</v>
          </cell>
          <cell r="F763" t="str">
            <v>EVENTO</v>
          </cell>
        </row>
        <row r="764">
          <cell r="B764">
            <v>39121003</v>
          </cell>
          <cell r="C764" t="str">
            <v>Transformadores de instrumentos</v>
          </cell>
          <cell r="D764">
            <v>343</v>
          </cell>
          <cell r="E764">
            <v>218750000</v>
          </cell>
          <cell r="F764" t="str">
            <v>EVENTO</v>
          </cell>
        </row>
        <row r="765">
          <cell r="B765">
            <v>39121004</v>
          </cell>
          <cell r="C765" t="str">
            <v>Unidades de suministro de energia</v>
          </cell>
          <cell r="D765">
            <v>343</v>
          </cell>
          <cell r="E765">
            <v>1900000</v>
          </cell>
          <cell r="F765" t="str">
            <v>UNIDAD</v>
          </cell>
        </row>
        <row r="766">
          <cell r="B766">
            <v>39121007</v>
          </cell>
          <cell r="C766" t="str">
            <v>Conversores de frecuencia</v>
          </cell>
          <cell r="D766">
            <v>538</v>
          </cell>
          <cell r="E766">
            <v>900000</v>
          </cell>
          <cell r="F766" t="str">
            <v>Unidad (Nr</v>
          </cell>
        </row>
        <row r="767">
          <cell r="B767">
            <v>39121008</v>
          </cell>
          <cell r="C767" t="str">
            <v>Conversores de senales</v>
          </cell>
          <cell r="D767">
            <v>538</v>
          </cell>
          <cell r="E767">
            <v>900000</v>
          </cell>
          <cell r="F767" t="str">
            <v>UNIDAD</v>
          </cell>
        </row>
        <row r="768">
          <cell r="B768">
            <v>39121009</v>
          </cell>
          <cell r="C768" t="str">
            <v>Reguladores de potencia</v>
          </cell>
          <cell r="D768">
            <v>343</v>
          </cell>
          <cell r="E768">
            <v>800000</v>
          </cell>
          <cell r="F768" t="str">
            <v>UNIDAD</v>
          </cell>
        </row>
        <row r="769">
          <cell r="B769">
            <v>39121011</v>
          </cell>
          <cell r="C769" t="str">
            <v>Fuentes de alimentacion continua</v>
          </cell>
          <cell r="D769">
            <v>343</v>
          </cell>
          <cell r="E769">
            <v>60295</v>
          </cell>
          <cell r="F769" t="str">
            <v>UNIDAD</v>
          </cell>
        </row>
        <row r="770">
          <cell r="B770">
            <v>39121015</v>
          </cell>
          <cell r="C770" t="str">
            <v>Reactores</v>
          </cell>
          <cell r="D770">
            <v>538</v>
          </cell>
          <cell r="E770">
            <v>800000</v>
          </cell>
          <cell r="F770" t="str">
            <v>UNIDAD</v>
          </cell>
        </row>
        <row r="771">
          <cell r="B771">
            <v>39121102</v>
          </cell>
          <cell r="C771" t="str">
            <v>Tomas o centros de medidores</v>
          </cell>
          <cell r="D771">
            <v>538</v>
          </cell>
          <cell r="E771">
            <v>4000</v>
          </cell>
          <cell r="F771" t="str">
            <v>UNIDAD</v>
          </cell>
        </row>
        <row r="772">
          <cell r="B772">
            <v>39121103</v>
          </cell>
          <cell r="C772" t="str">
            <v>Paneles</v>
          </cell>
          <cell r="D772">
            <v>343</v>
          </cell>
          <cell r="E772">
            <v>121000</v>
          </cell>
          <cell r="F772" t="str">
            <v>UNIDAD</v>
          </cell>
        </row>
        <row r="773">
          <cell r="B773">
            <v>39121104</v>
          </cell>
          <cell r="C773" t="str">
            <v>Centros de control de motor</v>
          </cell>
          <cell r="D773">
            <v>343</v>
          </cell>
          <cell r="E773">
            <v>1500000</v>
          </cell>
          <cell r="F773" t="str">
            <v>UNIDAD</v>
          </cell>
        </row>
        <row r="774">
          <cell r="B774">
            <v>39121106</v>
          </cell>
          <cell r="C774" t="str">
            <v>Sistemas de control o vigilancia de potencia</v>
          </cell>
          <cell r="D774">
            <v>538</v>
          </cell>
          <cell r="E774">
            <v>1500000</v>
          </cell>
          <cell r="F774" t="str">
            <v>UNIDAD</v>
          </cell>
        </row>
        <row r="775">
          <cell r="B775">
            <v>39121108</v>
          </cell>
          <cell r="C775" t="str">
            <v>Accesorios del panel de control o distribucion</v>
          </cell>
          <cell r="D775">
            <v>538</v>
          </cell>
          <cell r="E775">
            <v>850000</v>
          </cell>
          <cell r="F775" t="str">
            <v>UNIDAD</v>
          </cell>
        </row>
        <row r="776">
          <cell r="B776">
            <v>39121109</v>
          </cell>
          <cell r="C776" t="str">
            <v>Transformadores de transmision</v>
          </cell>
          <cell r="D776">
            <v>343</v>
          </cell>
          <cell r="E776">
            <v>1500000</v>
          </cell>
          <cell r="F776" t="str">
            <v>Unidad (Nr</v>
          </cell>
        </row>
        <row r="777">
          <cell r="B777">
            <v>39121205</v>
          </cell>
          <cell r="C777" t="str">
            <v>Canaletas para cables</v>
          </cell>
          <cell r="D777">
            <v>343</v>
          </cell>
          <cell r="E777">
            <v>12000</v>
          </cell>
          <cell r="F777" t="str">
            <v>METRO</v>
          </cell>
        </row>
        <row r="778">
          <cell r="B778">
            <v>39121303</v>
          </cell>
          <cell r="C778" t="str">
            <v>Cajas electricas</v>
          </cell>
          <cell r="D778">
            <v>343</v>
          </cell>
          <cell r="E778">
            <v>43400</v>
          </cell>
          <cell r="F778" t="str">
            <v>UNIDAD</v>
          </cell>
        </row>
        <row r="779">
          <cell r="B779">
            <v>39121306</v>
          </cell>
          <cell r="C779" t="str">
            <v>Cajas de conmutadores</v>
          </cell>
          <cell r="D779">
            <v>343</v>
          </cell>
          <cell r="E779">
            <v>10000000</v>
          </cell>
          <cell r="F779" t="str">
            <v>UNIDAD</v>
          </cell>
        </row>
        <row r="780">
          <cell r="B780">
            <v>39121308</v>
          </cell>
          <cell r="C780" t="str">
            <v>Cajas de toma de corriente</v>
          </cell>
          <cell r="D780">
            <v>343</v>
          </cell>
          <cell r="E780">
            <v>6000</v>
          </cell>
          <cell r="F780" t="str">
            <v>UNIDAD</v>
          </cell>
        </row>
        <row r="781">
          <cell r="B781">
            <v>39121309</v>
          </cell>
          <cell r="C781" t="str">
            <v>Cajas electricas especiales</v>
          </cell>
          <cell r="D781">
            <v>343</v>
          </cell>
          <cell r="E781">
            <v>57500</v>
          </cell>
          <cell r="F781" t="str">
            <v>UNIDAD</v>
          </cell>
        </row>
        <row r="782">
          <cell r="B782">
            <v>39121310</v>
          </cell>
          <cell r="C782" t="str">
            <v>Cajas de uso general</v>
          </cell>
          <cell r="D782">
            <v>343</v>
          </cell>
          <cell r="E782">
            <v>115000</v>
          </cell>
          <cell r="F782" t="str">
            <v>UNIDAD</v>
          </cell>
        </row>
        <row r="783">
          <cell r="B783">
            <v>39121311</v>
          </cell>
          <cell r="C783" t="str">
            <v>Accesorios electricos</v>
          </cell>
          <cell r="D783">
            <v>343</v>
          </cell>
          <cell r="E783">
            <v>450000</v>
          </cell>
          <cell r="F783" t="str">
            <v>UNIDAD</v>
          </cell>
        </row>
        <row r="784">
          <cell r="B784">
            <v>39121402</v>
          </cell>
          <cell r="C784" t="str">
            <v>Enchufes electricos</v>
          </cell>
          <cell r="D784">
            <v>343</v>
          </cell>
          <cell r="E784">
            <v>9900</v>
          </cell>
          <cell r="F784" t="str">
            <v>UNIDAD</v>
          </cell>
        </row>
        <row r="785">
          <cell r="B785">
            <v>39121403</v>
          </cell>
          <cell r="C785" t="str">
            <v>Enchufes espirales de sujecion</v>
          </cell>
          <cell r="D785">
            <v>343</v>
          </cell>
          <cell r="E785">
            <v>5000</v>
          </cell>
          <cell r="F785" t="str">
            <v>CAJA</v>
          </cell>
        </row>
        <row r="786">
          <cell r="B786">
            <v>39121405</v>
          </cell>
          <cell r="C786" t="str">
            <v>Terminales de cable o alambre</v>
          </cell>
          <cell r="D786">
            <v>343</v>
          </cell>
          <cell r="E786">
            <v>210000</v>
          </cell>
          <cell r="F786" t="str">
            <v>UNIDAD</v>
          </cell>
        </row>
        <row r="787">
          <cell r="B787">
            <v>39121407</v>
          </cell>
          <cell r="C787" t="str">
            <v>Regletas de conexiones</v>
          </cell>
          <cell r="D787">
            <v>538</v>
          </cell>
          <cell r="E787">
            <v>15000</v>
          </cell>
          <cell r="F787" t="str">
            <v>UNIDAD</v>
          </cell>
        </row>
        <row r="788">
          <cell r="B788">
            <v>39121409</v>
          </cell>
          <cell r="C788" t="str">
            <v>Conectores de cables electricos</v>
          </cell>
          <cell r="D788">
            <v>538</v>
          </cell>
          <cell r="E788">
            <v>141264</v>
          </cell>
          <cell r="F788" t="str">
            <v>ROLLO</v>
          </cell>
        </row>
        <row r="789">
          <cell r="B789">
            <v>39121414</v>
          </cell>
          <cell r="C789" t="str">
            <v>Conectores coaxiales</v>
          </cell>
          <cell r="D789">
            <v>343</v>
          </cell>
          <cell r="E789">
            <v>18000</v>
          </cell>
          <cell r="F789" t="str">
            <v>UNIDAD</v>
          </cell>
        </row>
        <row r="790">
          <cell r="B790">
            <v>39121425</v>
          </cell>
          <cell r="C790" t="str">
            <v>Separador de tablero de bornes</v>
          </cell>
          <cell r="D790">
            <v>533</v>
          </cell>
          <cell r="E790">
            <v>10890</v>
          </cell>
          <cell r="F790" t="str">
            <v>UNIDAD</v>
          </cell>
        </row>
        <row r="791">
          <cell r="B791">
            <v>39121429</v>
          </cell>
          <cell r="C791" t="str">
            <v>Conector de fibra optica</v>
          </cell>
          <cell r="D791">
            <v>543</v>
          </cell>
          <cell r="E791">
            <v>41865</v>
          </cell>
          <cell r="F791" t="str">
            <v>UNIDAD</v>
          </cell>
        </row>
        <row r="792">
          <cell r="B792">
            <v>39121432</v>
          </cell>
          <cell r="C792" t="str">
            <v>Terminales electricos</v>
          </cell>
          <cell r="D792">
            <v>538</v>
          </cell>
          <cell r="E792">
            <v>1000</v>
          </cell>
          <cell r="F792" t="str">
            <v>Unidad (Nr</v>
          </cell>
        </row>
        <row r="793">
          <cell r="B793">
            <v>39121434</v>
          </cell>
          <cell r="C793" t="str">
            <v>Conectores de tubos metalicos electricos (EMT)</v>
          </cell>
          <cell r="D793">
            <v>536</v>
          </cell>
          <cell r="E793">
            <v>7500</v>
          </cell>
          <cell r="F793" t="str">
            <v>UNIDAD</v>
          </cell>
        </row>
        <row r="794">
          <cell r="B794">
            <v>39121435</v>
          </cell>
          <cell r="C794" t="str">
            <v>Hilos o cables de conexion</v>
          </cell>
          <cell r="D794">
            <v>343</v>
          </cell>
          <cell r="E794">
            <v>75000</v>
          </cell>
          <cell r="F794" t="str">
            <v>ROLLO</v>
          </cell>
        </row>
        <row r="795">
          <cell r="B795">
            <v>39121436</v>
          </cell>
          <cell r="C795" t="str">
            <v>Electrodos</v>
          </cell>
          <cell r="D795">
            <v>343</v>
          </cell>
          <cell r="E795">
            <v>900</v>
          </cell>
          <cell r="F795" t="str">
            <v>UNIDAD</v>
          </cell>
        </row>
        <row r="796">
          <cell r="B796">
            <v>39121437</v>
          </cell>
          <cell r="C796" t="str">
            <v>Patines de toma de corriente</v>
          </cell>
          <cell r="D796">
            <v>343</v>
          </cell>
          <cell r="E796">
            <v>31824</v>
          </cell>
          <cell r="F796" t="str">
            <v>UNIDAD</v>
          </cell>
        </row>
        <row r="797">
          <cell r="B797">
            <v>39121502</v>
          </cell>
          <cell r="C797" t="str">
            <v>Conmutadores reductores</v>
          </cell>
          <cell r="D797">
            <v>343</v>
          </cell>
          <cell r="E797">
            <v>181818162</v>
          </cell>
          <cell r="F797" t="str">
            <v>UNIDAD</v>
          </cell>
        </row>
        <row r="798">
          <cell r="B798">
            <v>39121506</v>
          </cell>
          <cell r="C798" t="str">
            <v>Interruptores automaticos por caida de presion</v>
          </cell>
          <cell r="D798">
            <v>535</v>
          </cell>
          <cell r="E798">
            <v>58401000</v>
          </cell>
          <cell r="F798" t="str">
            <v>UNIDAD</v>
          </cell>
        </row>
        <row r="799">
          <cell r="B799">
            <v>39121510</v>
          </cell>
          <cell r="C799" t="str">
            <v>Interruptores de combinadores</v>
          </cell>
          <cell r="D799">
            <v>343</v>
          </cell>
          <cell r="E799">
            <v>27000</v>
          </cell>
          <cell r="F799" t="str">
            <v>UNIDAD</v>
          </cell>
        </row>
        <row r="800">
          <cell r="B800">
            <v>39121511</v>
          </cell>
          <cell r="C800" t="str">
            <v>Interruptores variables</v>
          </cell>
          <cell r="D800">
            <v>343</v>
          </cell>
          <cell r="E800">
            <v>200000</v>
          </cell>
          <cell r="F800" t="str">
            <v>UNIDAD</v>
          </cell>
        </row>
        <row r="801">
          <cell r="B801">
            <v>39121512</v>
          </cell>
          <cell r="C801" t="str">
            <v>Interruptores pulsadores</v>
          </cell>
          <cell r="D801">
            <v>343</v>
          </cell>
          <cell r="E801">
            <v>20000</v>
          </cell>
          <cell r="F801" t="str">
            <v>UNIDAD</v>
          </cell>
        </row>
        <row r="802">
          <cell r="B802">
            <v>39121514</v>
          </cell>
          <cell r="C802" t="str">
            <v>Reles de potencia</v>
          </cell>
          <cell r="D802">
            <v>343</v>
          </cell>
          <cell r="E802">
            <v>6300000</v>
          </cell>
          <cell r="F802" t="str">
            <v>Unidad (Nr</v>
          </cell>
        </row>
        <row r="803">
          <cell r="B803">
            <v>39121515</v>
          </cell>
          <cell r="C803" t="str">
            <v>Reles universales</v>
          </cell>
          <cell r="D803">
            <v>343</v>
          </cell>
          <cell r="E803">
            <v>70000</v>
          </cell>
          <cell r="F803" t="str">
            <v>UNIDAD</v>
          </cell>
        </row>
        <row r="804">
          <cell r="B804">
            <v>39121518</v>
          </cell>
          <cell r="C804" t="str">
            <v>Reles de mercurio</v>
          </cell>
          <cell r="D804">
            <v>343</v>
          </cell>
          <cell r="E804">
            <v>100000</v>
          </cell>
          <cell r="F804" t="str">
            <v>Unidad (Nr</v>
          </cell>
        </row>
        <row r="805">
          <cell r="B805">
            <v>39121521</v>
          </cell>
          <cell r="C805" t="str">
            <v>Controles de motor de arranque</v>
          </cell>
          <cell r="D805">
            <v>538</v>
          </cell>
          <cell r="E805">
            <v>447700</v>
          </cell>
          <cell r="F805" t="str">
            <v>UNIDAD</v>
          </cell>
        </row>
        <row r="806">
          <cell r="B806">
            <v>39121522</v>
          </cell>
          <cell r="C806" t="str">
            <v>Contactos electricos</v>
          </cell>
          <cell r="D806">
            <v>538</v>
          </cell>
          <cell r="E806">
            <v>900000</v>
          </cell>
          <cell r="F806" t="str">
            <v>UNIDAD</v>
          </cell>
        </row>
        <row r="807">
          <cell r="B807">
            <v>39121523</v>
          </cell>
          <cell r="C807" t="str">
            <v>Temporizadores</v>
          </cell>
          <cell r="D807">
            <v>538</v>
          </cell>
          <cell r="E807">
            <v>176667</v>
          </cell>
          <cell r="F807" t="str">
            <v>UNIDAD</v>
          </cell>
        </row>
        <row r="808">
          <cell r="B808">
            <v>39121525</v>
          </cell>
          <cell r="C808" t="str">
            <v>Interruptores infusibles</v>
          </cell>
          <cell r="D808">
            <v>343</v>
          </cell>
          <cell r="E808">
            <v>138000</v>
          </cell>
          <cell r="F808" t="str">
            <v>Unidad (Nr</v>
          </cell>
        </row>
        <row r="809">
          <cell r="B809">
            <v>39121529</v>
          </cell>
          <cell r="C809" t="str">
            <v>Contactores</v>
          </cell>
          <cell r="D809">
            <v>343</v>
          </cell>
          <cell r="E809">
            <v>60000</v>
          </cell>
          <cell r="F809" t="str">
            <v>UNIDAD</v>
          </cell>
        </row>
        <row r="810">
          <cell r="B810">
            <v>39121535</v>
          </cell>
          <cell r="C810" t="str">
            <v>Reles de control</v>
          </cell>
          <cell r="D810">
            <v>343</v>
          </cell>
          <cell r="E810">
            <v>20879</v>
          </cell>
          <cell r="F810" t="str">
            <v>UNIDAD</v>
          </cell>
        </row>
        <row r="811">
          <cell r="B811">
            <v>39121539</v>
          </cell>
          <cell r="C811" t="str">
            <v>Conmutadores de llave</v>
          </cell>
          <cell r="D811">
            <v>538</v>
          </cell>
          <cell r="E811">
            <v>60000</v>
          </cell>
          <cell r="F811" t="str">
            <v>UNIDAD</v>
          </cell>
        </row>
        <row r="812">
          <cell r="B812">
            <v>39121540</v>
          </cell>
          <cell r="C812" t="str">
            <v>Interruptores de mercurio</v>
          </cell>
          <cell r="D812">
            <v>538</v>
          </cell>
          <cell r="E812">
            <v>30000</v>
          </cell>
          <cell r="F812" t="str">
            <v>UNIDAD</v>
          </cell>
        </row>
        <row r="813">
          <cell r="B813">
            <v>39121550</v>
          </cell>
          <cell r="C813" t="str">
            <v>Conmutadores de proximidad</v>
          </cell>
          <cell r="D813">
            <v>538</v>
          </cell>
          <cell r="E813">
            <v>300000</v>
          </cell>
          <cell r="F813" t="str">
            <v>Unidad (Nr</v>
          </cell>
        </row>
        <row r="814">
          <cell r="B814">
            <v>39121601</v>
          </cell>
          <cell r="C814" t="str">
            <v>Disyuntores</v>
          </cell>
          <cell r="D814">
            <v>343</v>
          </cell>
          <cell r="E814">
            <v>10000</v>
          </cell>
          <cell r="F814" t="str">
            <v>UNIDAD</v>
          </cell>
        </row>
        <row r="815">
          <cell r="B815">
            <v>39121602</v>
          </cell>
          <cell r="C815" t="str">
            <v>Interruptores magneticos</v>
          </cell>
          <cell r="D815">
            <v>343</v>
          </cell>
          <cell r="E815">
            <v>22000</v>
          </cell>
          <cell r="F815" t="str">
            <v>UNIDAD</v>
          </cell>
        </row>
        <row r="816">
          <cell r="B816">
            <v>39121610</v>
          </cell>
          <cell r="C816" t="str">
            <v>Supresor de ondas</v>
          </cell>
          <cell r="D816">
            <v>343</v>
          </cell>
          <cell r="E816">
            <v>20790</v>
          </cell>
          <cell r="F816" t="str">
            <v>UNIDAD</v>
          </cell>
        </row>
        <row r="817">
          <cell r="B817">
            <v>39121703</v>
          </cell>
          <cell r="C817" t="str">
            <v>Enlaces de cables</v>
          </cell>
          <cell r="D817">
            <v>343</v>
          </cell>
          <cell r="E817">
            <v>800</v>
          </cell>
          <cell r="F817" t="str">
            <v>Unidad (Nr</v>
          </cell>
        </row>
        <row r="818">
          <cell r="B818">
            <v>39121705</v>
          </cell>
          <cell r="C818" t="str">
            <v>Grapas para cables</v>
          </cell>
          <cell r="D818">
            <v>343</v>
          </cell>
          <cell r="E818">
            <v>12000</v>
          </cell>
          <cell r="F818" t="str">
            <v>CAJA</v>
          </cell>
        </row>
        <row r="819">
          <cell r="B819">
            <v>39121718</v>
          </cell>
          <cell r="C819" t="str">
            <v>Kits de empalme de cables</v>
          </cell>
          <cell r="D819">
            <v>343</v>
          </cell>
          <cell r="E819">
            <v>475000</v>
          </cell>
          <cell r="F819" t="str">
            <v>Unidad (Nr</v>
          </cell>
        </row>
        <row r="820">
          <cell r="B820">
            <v>39121721</v>
          </cell>
          <cell r="C820" t="str">
            <v>Aislantes electricos</v>
          </cell>
          <cell r="D820">
            <v>343</v>
          </cell>
          <cell r="E820">
            <v>24559</v>
          </cell>
          <cell r="F820" t="str">
            <v>UNIDAD</v>
          </cell>
        </row>
        <row r="821">
          <cell r="B821">
            <v>40101604</v>
          </cell>
          <cell r="C821" t="str">
            <v>Ventiladores</v>
          </cell>
          <cell r="D821">
            <v>541</v>
          </cell>
          <cell r="E821">
            <v>193333</v>
          </cell>
          <cell r="F821" t="str">
            <v>Unidad (Nr</v>
          </cell>
        </row>
        <row r="822">
          <cell r="B822">
            <v>40101701</v>
          </cell>
          <cell r="C822" t="str">
            <v>Aires acondicionados</v>
          </cell>
          <cell r="D822">
            <v>541</v>
          </cell>
          <cell r="E822">
            <v>3100000</v>
          </cell>
          <cell r="F822" t="str">
            <v>UNIDAD</v>
          </cell>
        </row>
        <row r="823">
          <cell r="B823">
            <v>40101808</v>
          </cell>
          <cell r="C823" t="str">
            <v>Estufas de la calefaccion</v>
          </cell>
          <cell r="D823">
            <v>541</v>
          </cell>
          <cell r="E823">
            <v>180000</v>
          </cell>
          <cell r="F823" t="str">
            <v>UNIDAD</v>
          </cell>
        </row>
        <row r="824">
          <cell r="B824">
            <v>40101826</v>
          </cell>
          <cell r="C824" t="str">
            <v>Calentadores de agua industriales</v>
          </cell>
          <cell r="D824">
            <v>533</v>
          </cell>
          <cell r="E824">
            <v>3850000</v>
          </cell>
          <cell r="F824" t="str">
            <v>UNIDAD</v>
          </cell>
        </row>
        <row r="825">
          <cell r="B825">
            <v>40101830</v>
          </cell>
          <cell r="C825" t="str">
            <v>Elementos calentadores</v>
          </cell>
          <cell r="D825">
            <v>533</v>
          </cell>
          <cell r="E825">
            <v>4400</v>
          </cell>
          <cell r="F825" t="str">
            <v>Unidad (Nr</v>
          </cell>
        </row>
        <row r="826">
          <cell r="B826">
            <v>40101833</v>
          </cell>
          <cell r="C826" t="str">
            <v>Dispositivo de encendido de calentador o caldera</v>
          </cell>
          <cell r="D826">
            <v>541</v>
          </cell>
          <cell r="E826">
            <v>30597</v>
          </cell>
          <cell r="F826" t="str">
            <v>UNIDAD</v>
          </cell>
        </row>
        <row r="827">
          <cell r="B827">
            <v>40101834</v>
          </cell>
          <cell r="C827" t="str">
            <v>Quemadores</v>
          </cell>
          <cell r="D827">
            <v>541</v>
          </cell>
          <cell r="E827">
            <v>11887792</v>
          </cell>
          <cell r="F827" t="str">
            <v>UNIDAD</v>
          </cell>
        </row>
        <row r="828">
          <cell r="B828">
            <v>40101901</v>
          </cell>
          <cell r="C828" t="str">
            <v>Vaporizadores</v>
          </cell>
          <cell r="D828">
            <v>541</v>
          </cell>
          <cell r="E828">
            <v>10000000</v>
          </cell>
          <cell r="F828" t="str">
            <v>UNIDAD</v>
          </cell>
        </row>
        <row r="829">
          <cell r="B829">
            <v>40141602</v>
          </cell>
          <cell r="C829" t="str">
            <v>Valvulas de aguja</v>
          </cell>
          <cell r="D829">
            <v>533</v>
          </cell>
          <cell r="E829">
            <v>104000</v>
          </cell>
          <cell r="F829" t="str">
            <v>CAJA</v>
          </cell>
        </row>
        <row r="830">
          <cell r="B830">
            <v>40141603</v>
          </cell>
          <cell r="C830" t="str">
            <v>Valvulas neumaticas</v>
          </cell>
          <cell r="D830">
            <v>538</v>
          </cell>
          <cell r="E830">
            <v>50000</v>
          </cell>
          <cell r="F830" t="str">
            <v>UNIDAD</v>
          </cell>
        </row>
        <row r="831">
          <cell r="B831">
            <v>40141605</v>
          </cell>
          <cell r="C831" t="str">
            <v>Valvulas de solenoide</v>
          </cell>
          <cell r="D831">
            <v>392</v>
          </cell>
          <cell r="E831">
            <v>11000000</v>
          </cell>
          <cell r="F831" t="str">
            <v>UNIDAD</v>
          </cell>
        </row>
        <row r="832">
          <cell r="B832">
            <v>40141606</v>
          </cell>
          <cell r="C832" t="str">
            <v>Valvulas de descarga</v>
          </cell>
          <cell r="D832">
            <v>538</v>
          </cell>
          <cell r="E832">
            <v>98500</v>
          </cell>
          <cell r="F832" t="str">
            <v>CAJA</v>
          </cell>
        </row>
        <row r="833">
          <cell r="B833">
            <v>40141609</v>
          </cell>
          <cell r="C833" t="str">
            <v>Valvulas de control</v>
          </cell>
          <cell r="D833">
            <v>392</v>
          </cell>
          <cell r="E833">
            <v>8000</v>
          </cell>
          <cell r="F833" t="str">
            <v>UNIDAD</v>
          </cell>
        </row>
        <row r="834">
          <cell r="B834">
            <v>40141610</v>
          </cell>
          <cell r="C834" t="str">
            <v>Valvulas de flotador</v>
          </cell>
          <cell r="D834">
            <v>533</v>
          </cell>
          <cell r="E834">
            <v>120000</v>
          </cell>
          <cell r="F834" t="str">
            <v>CAJA</v>
          </cell>
        </row>
        <row r="835">
          <cell r="B835">
            <v>40141611</v>
          </cell>
          <cell r="C835" t="str">
            <v>Valvulas esfericas</v>
          </cell>
          <cell r="D835">
            <v>533</v>
          </cell>
          <cell r="E835">
            <v>235000</v>
          </cell>
          <cell r="F835" t="str">
            <v>CAJA</v>
          </cell>
        </row>
        <row r="836">
          <cell r="B836">
            <v>40141616</v>
          </cell>
          <cell r="C836" t="str">
            <v>Piezas de valvula o accesorios</v>
          </cell>
          <cell r="D836">
            <v>533</v>
          </cell>
          <cell r="E836">
            <v>4000000</v>
          </cell>
          <cell r="F836" t="str">
            <v>UNIDAD</v>
          </cell>
        </row>
        <row r="837">
          <cell r="B837">
            <v>40141618</v>
          </cell>
          <cell r="C837" t="str">
            <v>Valvulas de retencion a bola</v>
          </cell>
          <cell r="D837">
            <v>533</v>
          </cell>
          <cell r="E837">
            <v>16500000</v>
          </cell>
          <cell r="F837" t="str">
            <v>UNIDAD</v>
          </cell>
        </row>
        <row r="838">
          <cell r="B838">
            <v>40141625</v>
          </cell>
          <cell r="C838" t="str">
            <v>Valvulas purgadora de sedimentos o lodo</v>
          </cell>
          <cell r="D838">
            <v>533</v>
          </cell>
          <cell r="E838">
            <v>87000</v>
          </cell>
          <cell r="F838" t="str">
            <v>UNIDAD</v>
          </cell>
        </row>
        <row r="839">
          <cell r="B839">
            <v>40141628</v>
          </cell>
          <cell r="C839" t="str">
            <v>Valvulas pilotos</v>
          </cell>
          <cell r="D839">
            <v>533</v>
          </cell>
          <cell r="E839">
            <v>500000</v>
          </cell>
          <cell r="F839" t="str">
            <v>UNIDAD</v>
          </cell>
        </row>
        <row r="840">
          <cell r="B840">
            <v>40141629</v>
          </cell>
          <cell r="C840" t="str">
            <v>Valvulas apretadoras</v>
          </cell>
          <cell r="D840">
            <v>533</v>
          </cell>
          <cell r="E840">
            <v>500000</v>
          </cell>
          <cell r="F840" t="str">
            <v>UNIDAD</v>
          </cell>
        </row>
        <row r="841">
          <cell r="B841">
            <v>40141630</v>
          </cell>
          <cell r="C841" t="str">
            <v>Valvulas de control de embolo</v>
          </cell>
          <cell r="D841">
            <v>533</v>
          </cell>
          <cell r="E841">
            <v>2750</v>
          </cell>
          <cell r="F841" t="str">
            <v>UNIDAD</v>
          </cell>
        </row>
        <row r="842">
          <cell r="B842">
            <v>40141631</v>
          </cell>
          <cell r="C842" t="str">
            <v>Valvulas de bombas</v>
          </cell>
          <cell r="D842">
            <v>533</v>
          </cell>
          <cell r="E842">
            <v>15000</v>
          </cell>
          <cell r="F842" t="str">
            <v>CAJA</v>
          </cell>
        </row>
        <row r="843">
          <cell r="B843">
            <v>40141634</v>
          </cell>
          <cell r="C843" t="str">
            <v>Valvulas de retencion a bisagra</v>
          </cell>
          <cell r="D843">
            <v>533</v>
          </cell>
          <cell r="E843">
            <v>9000</v>
          </cell>
          <cell r="F843" t="str">
            <v>UNIDAD</v>
          </cell>
        </row>
        <row r="844">
          <cell r="B844">
            <v>40141636</v>
          </cell>
          <cell r="C844" t="str">
            <v>Equipos de valvulas</v>
          </cell>
          <cell r="D844">
            <v>533</v>
          </cell>
          <cell r="E844">
            <v>55000</v>
          </cell>
          <cell r="F844" t="str">
            <v>UNIDAD</v>
          </cell>
        </row>
        <row r="845">
          <cell r="B845">
            <v>40141702</v>
          </cell>
          <cell r="C845" t="str">
            <v>Grifos</v>
          </cell>
          <cell r="D845">
            <v>538</v>
          </cell>
          <cell r="E845">
            <v>23794</v>
          </cell>
          <cell r="F845" t="str">
            <v>UNIDAD</v>
          </cell>
        </row>
        <row r="846">
          <cell r="B846">
            <v>40141705</v>
          </cell>
          <cell r="C846" t="str">
            <v>Caños</v>
          </cell>
          <cell r="D846">
            <v>397</v>
          </cell>
          <cell r="E846">
            <v>35000</v>
          </cell>
          <cell r="F846" t="str">
            <v>METRO</v>
          </cell>
        </row>
        <row r="847">
          <cell r="B847">
            <v>40141716</v>
          </cell>
          <cell r="C847" t="str">
            <v>Sifones en P</v>
          </cell>
          <cell r="D847">
            <v>397</v>
          </cell>
          <cell r="E847">
            <v>16850</v>
          </cell>
          <cell r="F847" t="str">
            <v>CAJA</v>
          </cell>
        </row>
        <row r="848">
          <cell r="B848">
            <v>40141735</v>
          </cell>
          <cell r="C848" t="str">
            <v>Embudos</v>
          </cell>
          <cell r="D848">
            <v>538</v>
          </cell>
          <cell r="E848">
            <v>10500</v>
          </cell>
          <cell r="F848" t="str">
            <v>UNIDAD</v>
          </cell>
        </row>
        <row r="849">
          <cell r="B849">
            <v>40141736</v>
          </cell>
          <cell r="C849" t="str">
            <v>Engrasador</v>
          </cell>
          <cell r="D849">
            <v>538</v>
          </cell>
          <cell r="E849">
            <v>100000</v>
          </cell>
          <cell r="F849" t="str">
            <v>UNIDAD</v>
          </cell>
        </row>
        <row r="850">
          <cell r="B850">
            <v>40141745</v>
          </cell>
          <cell r="C850" t="str">
            <v>Tapones fusible</v>
          </cell>
          <cell r="D850">
            <v>538</v>
          </cell>
          <cell r="E850">
            <v>500</v>
          </cell>
          <cell r="F850" t="str">
            <v>UNIDAD</v>
          </cell>
        </row>
        <row r="851">
          <cell r="B851">
            <v>40141914</v>
          </cell>
          <cell r="C851" t="str">
            <v>Conducciones o conductos de plastico</v>
          </cell>
          <cell r="D851">
            <v>398</v>
          </cell>
          <cell r="E851">
            <v>2500</v>
          </cell>
          <cell r="F851" t="str">
            <v>UNIDAD</v>
          </cell>
        </row>
        <row r="852">
          <cell r="B852">
            <v>40142109</v>
          </cell>
          <cell r="C852" t="str">
            <v>Tuberia de hormigon</v>
          </cell>
          <cell r="D852">
            <v>398</v>
          </cell>
          <cell r="E852">
            <v>1700000</v>
          </cell>
          <cell r="F852" t="str">
            <v>UNIDAD</v>
          </cell>
        </row>
        <row r="853">
          <cell r="B853">
            <v>40142121</v>
          </cell>
          <cell r="C853" t="str">
            <v>Carretes de manguera</v>
          </cell>
          <cell r="D853">
            <v>396</v>
          </cell>
          <cell r="E853">
            <v>18000</v>
          </cell>
          <cell r="F853" t="str">
            <v>UNIDAD</v>
          </cell>
        </row>
        <row r="854">
          <cell r="B854">
            <v>40142122</v>
          </cell>
          <cell r="C854" t="str">
            <v>Tubo de vidrio</v>
          </cell>
          <cell r="D854">
            <v>345</v>
          </cell>
          <cell r="E854">
            <v>400000</v>
          </cell>
          <cell r="F854" t="str">
            <v>CAJA</v>
          </cell>
        </row>
        <row r="855">
          <cell r="B855">
            <v>40142302</v>
          </cell>
          <cell r="C855" t="str">
            <v>Salidas de ramal de tuberia</v>
          </cell>
          <cell r="D855">
            <v>538</v>
          </cell>
          <cell r="E855">
            <v>3300</v>
          </cell>
          <cell r="F855" t="str">
            <v>UNIDAD</v>
          </cell>
        </row>
        <row r="856">
          <cell r="B856">
            <v>40142307</v>
          </cell>
          <cell r="C856" t="str">
            <v>Extremos cortos de tuberia para soldar</v>
          </cell>
          <cell r="D856">
            <v>538</v>
          </cell>
          <cell r="E856">
            <v>7200</v>
          </cell>
          <cell r="F856" t="str">
            <v>UNIDAD</v>
          </cell>
        </row>
        <row r="857">
          <cell r="B857">
            <v>40142313</v>
          </cell>
          <cell r="C857" t="str">
            <v>Tapon de tuberia</v>
          </cell>
          <cell r="D857">
            <v>538</v>
          </cell>
          <cell r="E857">
            <v>193</v>
          </cell>
          <cell r="F857" t="str">
            <v>UNIDAD</v>
          </cell>
        </row>
        <row r="858">
          <cell r="B858">
            <v>40142314</v>
          </cell>
          <cell r="C858" t="str">
            <v>Buje de tuberia</v>
          </cell>
          <cell r="D858">
            <v>538</v>
          </cell>
          <cell r="E858">
            <v>10950</v>
          </cell>
          <cell r="F858" t="str">
            <v>UNIDAD</v>
          </cell>
        </row>
        <row r="859">
          <cell r="B859">
            <v>40142317</v>
          </cell>
          <cell r="C859" t="str">
            <v>Codo de tuberia</v>
          </cell>
          <cell r="D859">
            <v>538</v>
          </cell>
          <cell r="E859">
            <v>22000</v>
          </cell>
          <cell r="F859" t="str">
            <v>UNIDAD</v>
          </cell>
        </row>
        <row r="860">
          <cell r="B860">
            <v>40142320</v>
          </cell>
          <cell r="C860" t="str">
            <v>Uniones de tuberia</v>
          </cell>
          <cell r="D860">
            <v>538</v>
          </cell>
          <cell r="E860">
            <v>141500</v>
          </cell>
          <cell r="F860" t="str">
            <v>UNIDAD</v>
          </cell>
        </row>
        <row r="861">
          <cell r="B861">
            <v>40142321</v>
          </cell>
          <cell r="C861" t="str">
            <v>Acoplamientos de reduccion de tuberia</v>
          </cell>
          <cell r="D861">
            <v>538</v>
          </cell>
          <cell r="E861">
            <v>1400</v>
          </cell>
          <cell r="F861" t="str">
            <v>UNIDAD</v>
          </cell>
        </row>
        <row r="862">
          <cell r="B862">
            <v>40142324</v>
          </cell>
          <cell r="C862" t="str">
            <v>Cajas de conexiones de tuberias</v>
          </cell>
          <cell r="D862">
            <v>538</v>
          </cell>
          <cell r="E862">
            <v>1050</v>
          </cell>
          <cell r="F862" t="str">
            <v>UNIDAD</v>
          </cell>
        </row>
        <row r="863">
          <cell r="B863">
            <v>40142604</v>
          </cell>
          <cell r="C863" t="str">
            <v>Codos de tubo</v>
          </cell>
          <cell r="D863">
            <v>346</v>
          </cell>
          <cell r="E863">
            <v>11000</v>
          </cell>
          <cell r="F863" t="str">
            <v>UNIDAD</v>
          </cell>
        </row>
        <row r="864">
          <cell r="B864">
            <v>40142605</v>
          </cell>
          <cell r="C864" t="str">
            <v>Piezas en T de tubo</v>
          </cell>
          <cell r="D864">
            <v>346</v>
          </cell>
          <cell r="E864">
            <v>2800</v>
          </cell>
          <cell r="F864" t="str">
            <v>UNIDAD</v>
          </cell>
        </row>
        <row r="865">
          <cell r="B865">
            <v>40142606</v>
          </cell>
          <cell r="C865" t="str">
            <v>Conexiones de tubo</v>
          </cell>
          <cell r="D865">
            <v>346</v>
          </cell>
          <cell r="E865">
            <v>10000</v>
          </cell>
          <cell r="F865" t="str">
            <v>UNIDAD</v>
          </cell>
        </row>
        <row r="866">
          <cell r="B866">
            <v>40142607</v>
          </cell>
          <cell r="C866" t="str">
            <v>Tapas de tubo</v>
          </cell>
          <cell r="D866">
            <v>346</v>
          </cell>
          <cell r="E866">
            <v>65</v>
          </cell>
          <cell r="F866" t="str">
            <v>UNIDAD</v>
          </cell>
        </row>
        <row r="867">
          <cell r="B867">
            <v>40142609</v>
          </cell>
          <cell r="C867" t="str">
            <v>Tapones de tubo</v>
          </cell>
          <cell r="D867">
            <v>346</v>
          </cell>
          <cell r="E867">
            <v>193</v>
          </cell>
          <cell r="F867" t="str">
            <v>UNIDAD</v>
          </cell>
        </row>
        <row r="868">
          <cell r="B868">
            <v>40142610</v>
          </cell>
          <cell r="C868" t="str">
            <v>Acoplamientos de tubo</v>
          </cell>
          <cell r="D868">
            <v>346</v>
          </cell>
          <cell r="E868">
            <v>8000</v>
          </cell>
          <cell r="F868" t="str">
            <v>UNIDAD</v>
          </cell>
        </row>
        <row r="869">
          <cell r="B869">
            <v>40142612</v>
          </cell>
          <cell r="C869" t="str">
            <v>Adaptadores de tubo</v>
          </cell>
          <cell r="D869">
            <v>346</v>
          </cell>
          <cell r="E869">
            <v>8115</v>
          </cell>
          <cell r="F869" t="str">
            <v>UNIDAD</v>
          </cell>
        </row>
        <row r="870">
          <cell r="B870">
            <v>40142613</v>
          </cell>
          <cell r="C870" t="str">
            <v>Conectores de tubo</v>
          </cell>
          <cell r="D870">
            <v>346</v>
          </cell>
          <cell r="E870">
            <v>9000</v>
          </cell>
          <cell r="F870" t="str">
            <v>Unidad (Nr</v>
          </cell>
        </row>
        <row r="871">
          <cell r="B871">
            <v>40142615</v>
          </cell>
          <cell r="C871" t="str">
            <v>Reductores de tubo</v>
          </cell>
          <cell r="D871">
            <v>346</v>
          </cell>
          <cell r="E871">
            <v>26200</v>
          </cell>
          <cell r="F871" t="str">
            <v>KILO</v>
          </cell>
        </row>
        <row r="872">
          <cell r="B872">
            <v>40151501</v>
          </cell>
          <cell r="C872" t="str">
            <v>Bombas de aire</v>
          </cell>
          <cell r="D872">
            <v>533</v>
          </cell>
          <cell r="E872">
            <v>626900</v>
          </cell>
          <cell r="F872" t="str">
            <v>UNIDAD</v>
          </cell>
        </row>
        <row r="873">
          <cell r="B873">
            <v>40151502</v>
          </cell>
          <cell r="C873" t="str">
            <v>Bombas de vacio</v>
          </cell>
          <cell r="D873">
            <v>533</v>
          </cell>
          <cell r="E873">
            <v>2000000</v>
          </cell>
          <cell r="F873" t="str">
            <v>UNIDAD</v>
          </cell>
        </row>
        <row r="874">
          <cell r="B874">
            <v>40151503</v>
          </cell>
          <cell r="C874" t="str">
            <v>Bombas centrifugas</v>
          </cell>
          <cell r="D874">
            <v>538</v>
          </cell>
          <cell r="E874">
            <v>5336500</v>
          </cell>
          <cell r="F874" t="str">
            <v>UNIDAD</v>
          </cell>
        </row>
        <row r="875">
          <cell r="B875">
            <v>40151504</v>
          </cell>
          <cell r="C875" t="str">
            <v>Bombas de circulacion</v>
          </cell>
          <cell r="D875">
            <v>533</v>
          </cell>
          <cell r="E875">
            <v>15000000</v>
          </cell>
          <cell r="F875" t="str">
            <v>UNIDAD</v>
          </cell>
        </row>
        <row r="876">
          <cell r="B876">
            <v>40151509</v>
          </cell>
          <cell r="C876" t="str">
            <v>Bombas alternativas</v>
          </cell>
          <cell r="D876">
            <v>538</v>
          </cell>
          <cell r="E876">
            <v>328000</v>
          </cell>
          <cell r="F876" t="str">
            <v>UNIDAD</v>
          </cell>
        </row>
        <row r="877">
          <cell r="B877">
            <v>40151510</v>
          </cell>
          <cell r="C877" t="str">
            <v>Bombas de agua</v>
          </cell>
          <cell r="D877">
            <v>538</v>
          </cell>
          <cell r="E877">
            <v>4000000</v>
          </cell>
          <cell r="F877" t="str">
            <v>Docena</v>
          </cell>
        </row>
        <row r="878">
          <cell r="B878">
            <v>40151511</v>
          </cell>
          <cell r="C878" t="str">
            <v>Bombas de pozo</v>
          </cell>
          <cell r="D878">
            <v>538</v>
          </cell>
          <cell r="E878">
            <v>18000000</v>
          </cell>
          <cell r="F878" t="str">
            <v>UNIDAD</v>
          </cell>
        </row>
        <row r="879">
          <cell r="B879">
            <v>40151514</v>
          </cell>
          <cell r="C879" t="str">
            <v>Bombas de vapor</v>
          </cell>
          <cell r="D879">
            <v>533</v>
          </cell>
          <cell r="E879">
            <v>26640</v>
          </cell>
          <cell r="F879" t="str">
            <v>UNIDAD</v>
          </cell>
        </row>
        <row r="880">
          <cell r="B880">
            <v>40151517</v>
          </cell>
          <cell r="C880" t="str">
            <v>Bombas de aguas residuales</v>
          </cell>
          <cell r="D880">
            <v>538</v>
          </cell>
          <cell r="E880">
            <v>1800000</v>
          </cell>
          <cell r="F880" t="str">
            <v>UNIDAD</v>
          </cell>
        </row>
        <row r="881">
          <cell r="B881">
            <v>40151519</v>
          </cell>
          <cell r="C881" t="str">
            <v>Bombas para servicios sanitarios</v>
          </cell>
          <cell r="D881">
            <v>538</v>
          </cell>
          <cell r="E881">
            <v>43788</v>
          </cell>
          <cell r="F881" t="str">
            <v>UNIDAD</v>
          </cell>
        </row>
        <row r="882">
          <cell r="B882">
            <v>40151524</v>
          </cell>
          <cell r="C882" t="str">
            <v>Bombas de aceite</v>
          </cell>
          <cell r="D882">
            <v>538</v>
          </cell>
          <cell r="E882">
            <v>10000000</v>
          </cell>
          <cell r="F882" t="str">
            <v>UNIDAD</v>
          </cell>
        </row>
        <row r="883">
          <cell r="B883">
            <v>40151525</v>
          </cell>
          <cell r="C883" t="str">
            <v>Bombas de arena</v>
          </cell>
          <cell r="D883">
            <v>538</v>
          </cell>
          <cell r="E883">
            <v>40000</v>
          </cell>
          <cell r="F883" t="str">
            <v>CARGA</v>
          </cell>
        </row>
        <row r="884">
          <cell r="B884">
            <v>40151532</v>
          </cell>
          <cell r="C884" t="str">
            <v>Bombas de combustible</v>
          </cell>
          <cell r="D884">
            <v>538</v>
          </cell>
          <cell r="E884">
            <v>858000</v>
          </cell>
          <cell r="F884" t="str">
            <v>UNIDAD</v>
          </cell>
        </row>
        <row r="885">
          <cell r="B885">
            <v>40151533</v>
          </cell>
          <cell r="C885" t="str">
            <v>Bombas hidraulicas</v>
          </cell>
          <cell r="D885">
            <v>533</v>
          </cell>
          <cell r="E885">
            <v>20000000</v>
          </cell>
          <cell r="F885" t="str">
            <v>UNIDAD</v>
          </cell>
        </row>
        <row r="886">
          <cell r="B886">
            <v>40151559</v>
          </cell>
          <cell r="C886" t="str">
            <v>Bombas simplex</v>
          </cell>
          <cell r="D886">
            <v>538</v>
          </cell>
          <cell r="E886">
            <v>55000</v>
          </cell>
          <cell r="F886" t="str">
            <v>CAJA</v>
          </cell>
        </row>
        <row r="887">
          <cell r="B887">
            <v>40151601</v>
          </cell>
          <cell r="C887" t="str">
            <v>Compresores de aire</v>
          </cell>
          <cell r="D887">
            <v>533</v>
          </cell>
          <cell r="E887">
            <v>178200</v>
          </cell>
          <cell r="F887" t="str">
            <v>UNIDAD</v>
          </cell>
        </row>
        <row r="888">
          <cell r="B888">
            <v>40151603</v>
          </cell>
          <cell r="C888" t="str">
            <v>Compresores de diafragma</v>
          </cell>
          <cell r="D888">
            <v>533</v>
          </cell>
          <cell r="E888">
            <v>15000000</v>
          </cell>
          <cell r="F888" t="str">
            <v>UNIDAD</v>
          </cell>
        </row>
        <row r="889">
          <cell r="B889">
            <v>40151607</v>
          </cell>
          <cell r="C889" t="str">
            <v>Compresores refrigerantes</v>
          </cell>
          <cell r="D889">
            <v>533</v>
          </cell>
          <cell r="E889">
            <v>220000</v>
          </cell>
          <cell r="F889" t="str">
            <v>UNIDAD</v>
          </cell>
        </row>
        <row r="890">
          <cell r="B890">
            <v>40151612</v>
          </cell>
          <cell r="C890" t="str">
            <v>Compresores centrifugos</v>
          </cell>
          <cell r="D890">
            <v>533</v>
          </cell>
          <cell r="E890">
            <v>18000000</v>
          </cell>
          <cell r="F890" t="str">
            <v>UNIDAD</v>
          </cell>
        </row>
        <row r="891">
          <cell r="B891">
            <v>40151616</v>
          </cell>
          <cell r="C891" t="str">
            <v>Kits de compresor</v>
          </cell>
          <cell r="D891">
            <v>538</v>
          </cell>
          <cell r="E891">
            <v>264000</v>
          </cell>
          <cell r="F891" t="str">
            <v>UNIDAD</v>
          </cell>
        </row>
        <row r="892">
          <cell r="B892">
            <v>40151721</v>
          </cell>
          <cell r="C892" t="str">
            <v>Piezas de repuesto de la bomba de agua</v>
          </cell>
          <cell r="D892">
            <v>538</v>
          </cell>
          <cell r="E892">
            <v>90000</v>
          </cell>
          <cell r="F892" t="str">
            <v>UNIDAD</v>
          </cell>
        </row>
        <row r="893">
          <cell r="B893">
            <v>40151728</v>
          </cell>
          <cell r="C893" t="str">
            <v>Kits de reparacion de bombas</v>
          </cell>
          <cell r="D893">
            <v>538</v>
          </cell>
          <cell r="E893">
            <v>49000</v>
          </cell>
          <cell r="F893" t="str">
            <v>EVENTO</v>
          </cell>
        </row>
        <row r="894">
          <cell r="B894">
            <v>40161502</v>
          </cell>
          <cell r="C894" t="str">
            <v>Filtros de agua</v>
          </cell>
          <cell r="D894">
            <v>538</v>
          </cell>
          <cell r="E894">
            <v>78000</v>
          </cell>
          <cell r="F894" t="str">
            <v>UNIDAD</v>
          </cell>
        </row>
        <row r="895">
          <cell r="B895">
            <v>40161503</v>
          </cell>
          <cell r="C895" t="str">
            <v>Captadores de polvo</v>
          </cell>
          <cell r="D895">
            <v>538</v>
          </cell>
          <cell r="E895">
            <v>16837</v>
          </cell>
          <cell r="F895" t="str">
            <v>CAJA</v>
          </cell>
        </row>
        <row r="896">
          <cell r="B896">
            <v>40161504</v>
          </cell>
          <cell r="C896" t="str">
            <v>Filtros de aceite</v>
          </cell>
          <cell r="D896">
            <v>538</v>
          </cell>
          <cell r="E896">
            <v>20000</v>
          </cell>
          <cell r="F896" t="str">
            <v>UNIDAD</v>
          </cell>
        </row>
        <row r="897">
          <cell r="B897">
            <v>40161505</v>
          </cell>
          <cell r="C897" t="str">
            <v>Filtros de aire</v>
          </cell>
          <cell r="D897">
            <v>538</v>
          </cell>
          <cell r="E897">
            <v>93500</v>
          </cell>
          <cell r="F897" t="str">
            <v>UNIDAD</v>
          </cell>
        </row>
        <row r="898">
          <cell r="B898">
            <v>40161507</v>
          </cell>
          <cell r="C898" t="str">
            <v>Membranas de filtro</v>
          </cell>
          <cell r="D898">
            <v>538</v>
          </cell>
          <cell r="E898">
            <v>828850</v>
          </cell>
          <cell r="F898" t="str">
            <v>UNIDAD</v>
          </cell>
        </row>
        <row r="899">
          <cell r="B899">
            <v>40161513</v>
          </cell>
          <cell r="C899" t="str">
            <v>Filtros de combuestible</v>
          </cell>
          <cell r="D899">
            <v>538</v>
          </cell>
          <cell r="E899">
            <v>40000</v>
          </cell>
          <cell r="F899" t="str">
            <v>UNIDAD</v>
          </cell>
        </row>
        <row r="900">
          <cell r="B900">
            <v>40161514</v>
          </cell>
          <cell r="C900" t="str">
            <v>Filtros de tuberia de gas</v>
          </cell>
          <cell r="D900">
            <v>533</v>
          </cell>
          <cell r="E900">
            <v>106000</v>
          </cell>
          <cell r="F900" t="str">
            <v>UNIDAD</v>
          </cell>
        </row>
        <row r="901">
          <cell r="B901">
            <v>40161515</v>
          </cell>
          <cell r="C901" t="str">
            <v>Filtros hidraulicos</v>
          </cell>
          <cell r="D901">
            <v>533</v>
          </cell>
          <cell r="E901">
            <v>25000</v>
          </cell>
          <cell r="F901" t="str">
            <v>UNIDAD</v>
          </cell>
        </row>
        <row r="902">
          <cell r="B902">
            <v>40161520</v>
          </cell>
          <cell r="C902" t="str">
            <v>Filtros de aleta radial</v>
          </cell>
          <cell r="D902">
            <v>538</v>
          </cell>
          <cell r="E902">
            <v>98000</v>
          </cell>
          <cell r="F902" t="str">
            <v>UNIDAD</v>
          </cell>
        </row>
        <row r="903">
          <cell r="B903">
            <v>40161526</v>
          </cell>
          <cell r="C903" t="str">
            <v>Retenes de filtro o accesorios</v>
          </cell>
          <cell r="D903">
            <v>538</v>
          </cell>
          <cell r="E903">
            <v>18000</v>
          </cell>
          <cell r="F903" t="str">
            <v>JUEGO</v>
          </cell>
        </row>
        <row r="904">
          <cell r="B904">
            <v>40161527</v>
          </cell>
          <cell r="C904" t="str">
            <v>Kits de reparacion de filtros</v>
          </cell>
          <cell r="D904">
            <v>538</v>
          </cell>
          <cell r="E904">
            <v>15000000</v>
          </cell>
          <cell r="F904" t="str">
            <v>EVENTO</v>
          </cell>
        </row>
        <row r="905">
          <cell r="B905">
            <v>40161602</v>
          </cell>
          <cell r="C905" t="str">
            <v>Purificadores del aire</v>
          </cell>
          <cell r="D905">
            <v>541</v>
          </cell>
          <cell r="E905">
            <v>16698</v>
          </cell>
          <cell r="F905" t="str">
            <v>UNIDAD</v>
          </cell>
        </row>
        <row r="906">
          <cell r="B906">
            <v>40161701</v>
          </cell>
          <cell r="C906" t="str">
            <v>Centrifugos de laboratorio</v>
          </cell>
          <cell r="D906">
            <v>535</v>
          </cell>
          <cell r="E906">
            <v>11000000</v>
          </cell>
          <cell r="F906" t="str">
            <v>UNIDAD</v>
          </cell>
        </row>
        <row r="907">
          <cell r="B907">
            <v>40161702</v>
          </cell>
          <cell r="C907" t="str">
            <v>Depuradores con agua</v>
          </cell>
          <cell r="D907">
            <v>541</v>
          </cell>
          <cell r="E907">
            <v>20000000</v>
          </cell>
          <cell r="F907" t="str">
            <v>UNIDAD</v>
          </cell>
        </row>
        <row r="908">
          <cell r="B908">
            <v>40161803</v>
          </cell>
          <cell r="C908" t="str">
            <v>Papeles de filtro</v>
          </cell>
          <cell r="D908">
            <v>334</v>
          </cell>
          <cell r="E908">
            <v>20000</v>
          </cell>
          <cell r="F908" t="str">
            <v>Kilogramo</v>
          </cell>
        </row>
        <row r="909">
          <cell r="B909">
            <v>41101504</v>
          </cell>
          <cell r="C909" t="str">
            <v>Homogeneizadores</v>
          </cell>
          <cell r="D909">
            <v>535</v>
          </cell>
          <cell r="E909">
            <v>2000000</v>
          </cell>
          <cell r="F909" t="str">
            <v>UNIDAD</v>
          </cell>
        </row>
        <row r="910">
          <cell r="B910">
            <v>41101515</v>
          </cell>
          <cell r="C910" t="str">
            <v>Bidones para medir liquido</v>
          </cell>
          <cell r="D910">
            <v>535</v>
          </cell>
          <cell r="E910">
            <v>50000</v>
          </cell>
          <cell r="F910" t="str">
            <v>Unidad (Nr</v>
          </cell>
        </row>
        <row r="911">
          <cell r="B911">
            <v>41101701</v>
          </cell>
          <cell r="C911" t="str">
            <v>Molinos de cuchillas de laboratorio</v>
          </cell>
          <cell r="D911">
            <v>535</v>
          </cell>
          <cell r="E911">
            <v>12000000</v>
          </cell>
          <cell r="F911" t="str">
            <v>UNIDAD</v>
          </cell>
        </row>
        <row r="912">
          <cell r="B912">
            <v>41101706</v>
          </cell>
          <cell r="C912" t="str">
            <v>Desintegradores de laboratorio</v>
          </cell>
          <cell r="D912">
            <v>535</v>
          </cell>
          <cell r="E912">
            <v>137500</v>
          </cell>
          <cell r="F912" t="str">
            <v>FRASCO</v>
          </cell>
        </row>
        <row r="913">
          <cell r="B913">
            <v>41102406</v>
          </cell>
          <cell r="C913" t="str">
            <v>Placas termicas de laboratorio</v>
          </cell>
          <cell r="D913">
            <v>535</v>
          </cell>
          <cell r="E913">
            <v>26600</v>
          </cell>
          <cell r="F913" t="str">
            <v>UNIDAD</v>
          </cell>
        </row>
        <row r="914">
          <cell r="B914">
            <v>41102507</v>
          </cell>
          <cell r="C914" t="str">
            <v>Equipo de captura para entomologia</v>
          </cell>
          <cell r="D914">
            <v>535</v>
          </cell>
          <cell r="E914">
            <v>20000</v>
          </cell>
          <cell r="F914" t="str">
            <v>UNIDAD</v>
          </cell>
        </row>
        <row r="915">
          <cell r="B915">
            <v>41102510</v>
          </cell>
          <cell r="C915" t="str">
            <v>Monoventosas entomologicas</v>
          </cell>
          <cell r="D915">
            <v>535</v>
          </cell>
          <cell r="E915">
            <v>7000</v>
          </cell>
          <cell r="F915" t="str">
            <v>UNIDAD</v>
          </cell>
        </row>
        <row r="916">
          <cell r="B916">
            <v>41102903</v>
          </cell>
          <cell r="C916" t="str">
            <v>Capsulas de incrustacion</v>
          </cell>
          <cell r="D916">
            <v>535</v>
          </cell>
          <cell r="E916">
            <v>75000</v>
          </cell>
          <cell r="F916" t="str">
            <v>CAJA</v>
          </cell>
        </row>
        <row r="917">
          <cell r="B917">
            <v>41102905</v>
          </cell>
          <cell r="C917" t="str">
            <v>Aparatos de coloracion histologica</v>
          </cell>
          <cell r="D917">
            <v>535</v>
          </cell>
          <cell r="E917">
            <v>38900</v>
          </cell>
          <cell r="F917" t="str">
            <v>UNIDAD</v>
          </cell>
        </row>
        <row r="918">
          <cell r="B918">
            <v>41102916</v>
          </cell>
          <cell r="C918" t="str">
            <v>Microtomos</v>
          </cell>
          <cell r="D918">
            <v>535</v>
          </cell>
          <cell r="E918">
            <v>19000000</v>
          </cell>
          <cell r="F918" t="str">
            <v>UNIDAD</v>
          </cell>
        </row>
        <row r="919">
          <cell r="B919">
            <v>41103011</v>
          </cell>
          <cell r="C919" t="str">
            <v>Refrigeradores o congeladores de uso general</v>
          </cell>
          <cell r="D919">
            <v>541</v>
          </cell>
          <cell r="E919">
            <v>12039658</v>
          </cell>
          <cell r="F919" t="str">
            <v>UNIDAD</v>
          </cell>
        </row>
        <row r="920">
          <cell r="B920">
            <v>41103021</v>
          </cell>
          <cell r="C920" t="str">
            <v>Congeladores de placas de laboratorio</v>
          </cell>
          <cell r="D920">
            <v>535</v>
          </cell>
          <cell r="E920">
            <v>911130</v>
          </cell>
          <cell r="F920" t="str">
            <v>UNIDAD</v>
          </cell>
        </row>
        <row r="921">
          <cell r="B921">
            <v>41103024</v>
          </cell>
          <cell r="C921" t="str">
            <v>Condensadores de frio</v>
          </cell>
          <cell r="D921">
            <v>535</v>
          </cell>
          <cell r="E921">
            <v>35000</v>
          </cell>
          <cell r="F921" t="str">
            <v>UNIDAD</v>
          </cell>
        </row>
        <row r="922">
          <cell r="B922">
            <v>41103202</v>
          </cell>
          <cell r="C922" t="str">
            <v>Lavadoras de laboratorio</v>
          </cell>
          <cell r="D922">
            <v>535</v>
          </cell>
          <cell r="E922">
            <v>120000</v>
          </cell>
          <cell r="F922" t="str">
            <v>UNIDAD</v>
          </cell>
        </row>
        <row r="923">
          <cell r="B923">
            <v>41103206</v>
          </cell>
          <cell r="C923" t="str">
            <v>Detergentes de laboratorio</v>
          </cell>
          <cell r="D923">
            <v>341</v>
          </cell>
          <cell r="E923">
            <v>12375</v>
          </cell>
          <cell r="F923" t="str">
            <v>LITRO</v>
          </cell>
        </row>
        <row r="924">
          <cell r="B924">
            <v>41103312</v>
          </cell>
          <cell r="C924" t="str">
            <v>Viscosimetros</v>
          </cell>
          <cell r="D924">
            <v>535</v>
          </cell>
          <cell r="E924">
            <v>50000</v>
          </cell>
          <cell r="F924" t="str">
            <v>UNIDAD</v>
          </cell>
        </row>
        <row r="925">
          <cell r="B925">
            <v>41103317</v>
          </cell>
          <cell r="C925" t="str">
            <v>Instrumentos de medicion de la tension superficial</v>
          </cell>
          <cell r="D925">
            <v>532</v>
          </cell>
          <cell r="E925">
            <v>98000000</v>
          </cell>
          <cell r="F925" t="str">
            <v>Unidad (Nr</v>
          </cell>
        </row>
        <row r="926">
          <cell r="B926">
            <v>41103414</v>
          </cell>
          <cell r="C926" t="str">
            <v>Accesorios para el equipo de acondicionamiento de entornos</v>
          </cell>
          <cell r="D926">
            <v>538</v>
          </cell>
          <cell r="E926">
            <v>1210000</v>
          </cell>
          <cell r="F926" t="str">
            <v>Unidad (Nr</v>
          </cell>
        </row>
        <row r="927">
          <cell r="B927">
            <v>41103502</v>
          </cell>
          <cell r="C927" t="str">
            <v>Campanas de extraccion de laboratorio</v>
          </cell>
          <cell r="D927">
            <v>535</v>
          </cell>
          <cell r="E927">
            <v>5175000</v>
          </cell>
          <cell r="F927" t="str">
            <v>UNIDAD</v>
          </cell>
        </row>
        <row r="928">
          <cell r="B928">
            <v>41103509</v>
          </cell>
          <cell r="C928" t="str">
            <v>Frascos lavadores para laboratorios</v>
          </cell>
          <cell r="D928">
            <v>535</v>
          </cell>
          <cell r="E928">
            <v>120000</v>
          </cell>
          <cell r="F928" t="str">
            <v>UNIDAD</v>
          </cell>
        </row>
        <row r="929">
          <cell r="B929">
            <v>41103808</v>
          </cell>
          <cell r="C929" t="str">
            <v>Mezcladores de plaquetas</v>
          </cell>
          <cell r="D929">
            <v>535</v>
          </cell>
          <cell r="E929">
            <v>9500000</v>
          </cell>
          <cell r="F929" t="str">
            <v>UNIDAD</v>
          </cell>
        </row>
        <row r="930">
          <cell r="B930">
            <v>41103901</v>
          </cell>
          <cell r="C930" t="str">
            <v>Microcentrifugadoras</v>
          </cell>
          <cell r="D930">
            <v>535</v>
          </cell>
          <cell r="E930">
            <v>5940000</v>
          </cell>
          <cell r="F930" t="str">
            <v>UNIDAD</v>
          </cell>
        </row>
        <row r="931">
          <cell r="B931">
            <v>41103913</v>
          </cell>
          <cell r="C931" t="str">
            <v>Accesorios para centrifugadoras de laboratorio</v>
          </cell>
          <cell r="D931">
            <v>535</v>
          </cell>
          <cell r="E931">
            <v>2400000</v>
          </cell>
          <cell r="F931" t="str">
            <v>Evento</v>
          </cell>
        </row>
        <row r="932">
          <cell r="B932">
            <v>41104008</v>
          </cell>
          <cell r="C932" t="str">
            <v>Toma muestras o colectores de agua</v>
          </cell>
          <cell r="D932">
            <v>535</v>
          </cell>
          <cell r="E932">
            <v>3500</v>
          </cell>
          <cell r="F932" t="str">
            <v>UNIDAD</v>
          </cell>
        </row>
        <row r="933">
          <cell r="B933">
            <v>41104011</v>
          </cell>
          <cell r="C933" t="str">
            <v>Filtros y recambios para toma muestras</v>
          </cell>
          <cell r="D933">
            <v>535</v>
          </cell>
          <cell r="E933">
            <v>50000000</v>
          </cell>
          <cell r="F933" t="str">
            <v>UNIDAD</v>
          </cell>
        </row>
        <row r="934">
          <cell r="B934">
            <v>41104102</v>
          </cell>
          <cell r="C934" t="str">
            <v>Lancetas</v>
          </cell>
          <cell r="D934">
            <v>535</v>
          </cell>
          <cell r="E934">
            <v>38400</v>
          </cell>
          <cell r="F934" t="str">
            <v>CAJA</v>
          </cell>
        </row>
        <row r="935">
          <cell r="B935">
            <v>41104105</v>
          </cell>
          <cell r="C935" t="str">
            <v>Bolsas de recogida o transporte de especimenes</v>
          </cell>
          <cell r="D935">
            <v>357</v>
          </cell>
          <cell r="E935">
            <v>336500</v>
          </cell>
          <cell r="F935" t="str">
            <v>UNIDAD</v>
          </cell>
        </row>
        <row r="936">
          <cell r="B936">
            <v>41104115</v>
          </cell>
          <cell r="C936" t="str">
            <v>Contenedores de recogida con filtro de suero</v>
          </cell>
          <cell r="D936">
            <v>535</v>
          </cell>
          <cell r="E936">
            <v>19723</v>
          </cell>
          <cell r="F936" t="str">
            <v>FRASCO</v>
          </cell>
        </row>
        <row r="937">
          <cell r="B937">
            <v>41104204</v>
          </cell>
          <cell r="C937" t="str">
            <v>Equipo de osmosis invertida</v>
          </cell>
          <cell r="D937">
            <v>535</v>
          </cell>
          <cell r="E937">
            <v>482350</v>
          </cell>
          <cell r="F937" t="str">
            <v>CAJA</v>
          </cell>
        </row>
        <row r="938">
          <cell r="B938">
            <v>41104210</v>
          </cell>
          <cell r="C938" t="str">
            <v>Disolventes</v>
          </cell>
          <cell r="D938">
            <v>341</v>
          </cell>
          <cell r="E938">
            <v>4500</v>
          </cell>
          <cell r="F938" t="str">
            <v>LITRO</v>
          </cell>
        </row>
        <row r="939">
          <cell r="B939">
            <v>41104211</v>
          </cell>
          <cell r="C939" t="str">
            <v>Suavizantes</v>
          </cell>
          <cell r="D939">
            <v>341</v>
          </cell>
          <cell r="E939">
            <v>4000</v>
          </cell>
          <cell r="F939" t="str">
            <v>UNIDAD</v>
          </cell>
        </row>
        <row r="940">
          <cell r="B940">
            <v>41104212</v>
          </cell>
          <cell r="C940" t="str">
            <v>Cartuchos de filtrado de agua</v>
          </cell>
          <cell r="D940">
            <v>535</v>
          </cell>
          <cell r="E940">
            <v>48000</v>
          </cell>
          <cell r="F940" t="str">
            <v>UNIDAD</v>
          </cell>
        </row>
        <row r="941">
          <cell r="B941">
            <v>41104304</v>
          </cell>
          <cell r="C941" t="str">
            <v>Sistemas de digestion</v>
          </cell>
          <cell r="D941">
            <v>535</v>
          </cell>
          <cell r="E941">
            <v>750000</v>
          </cell>
          <cell r="F941" t="str">
            <v>CAJA</v>
          </cell>
        </row>
        <row r="942">
          <cell r="B942">
            <v>41104505</v>
          </cell>
          <cell r="C942" t="str">
            <v>Crisoles de cuarzo para estufas de laboratorio</v>
          </cell>
          <cell r="D942">
            <v>535</v>
          </cell>
          <cell r="E942">
            <v>14400</v>
          </cell>
          <cell r="F942" t="str">
            <v>UNIDAD</v>
          </cell>
        </row>
        <row r="943">
          <cell r="B943">
            <v>41104511</v>
          </cell>
          <cell r="C943" t="str">
            <v>Estufas o incubadoras de hibridacion</v>
          </cell>
          <cell r="D943">
            <v>535</v>
          </cell>
          <cell r="E943">
            <v>2500000</v>
          </cell>
          <cell r="F943" t="str">
            <v>UNIDAD</v>
          </cell>
        </row>
        <row r="944">
          <cell r="B944">
            <v>41104610</v>
          </cell>
          <cell r="C944" t="str">
            <v>Placas de crisol de laboratorio</v>
          </cell>
          <cell r="D944">
            <v>535</v>
          </cell>
          <cell r="E944">
            <v>550000</v>
          </cell>
          <cell r="F944" t="str">
            <v>CAJA</v>
          </cell>
        </row>
        <row r="945">
          <cell r="B945">
            <v>41104701</v>
          </cell>
          <cell r="C945" t="str">
            <v>Secadoras por congelacion o liofilizadoras</v>
          </cell>
          <cell r="D945">
            <v>535</v>
          </cell>
          <cell r="E945">
            <v>300000</v>
          </cell>
          <cell r="F945" t="str">
            <v>FRASCO</v>
          </cell>
        </row>
        <row r="946">
          <cell r="B946">
            <v>41104801</v>
          </cell>
          <cell r="C946" t="str">
            <v>Unidades de frascos o retortas</v>
          </cell>
          <cell r="D946">
            <v>535</v>
          </cell>
          <cell r="E946">
            <v>500</v>
          </cell>
          <cell r="F946" t="str">
            <v>UNIDAD</v>
          </cell>
        </row>
        <row r="947">
          <cell r="B947">
            <v>41104802</v>
          </cell>
          <cell r="C947" t="str">
            <v>Unidades de destilacion dobles</v>
          </cell>
          <cell r="D947">
            <v>535</v>
          </cell>
          <cell r="E947">
            <v>4702537</v>
          </cell>
          <cell r="F947" t="str">
            <v>UNIDAD</v>
          </cell>
        </row>
        <row r="948">
          <cell r="B948">
            <v>41104806</v>
          </cell>
          <cell r="C948" t="str">
            <v>Equipo de extraccion para laboratorios</v>
          </cell>
          <cell r="D948">
            <v>535</v>
          </cell>
          <cell r="E948">
            <v>2800000</v>
          </cell>
          <cell r="F948" t="str">
            <v>UNIDAD</v>
          </cell>
        </row>
        <row r="949">
          <cell r="B949">
            <v>41104812</v>
          </cell>
          <cell r="C949" t="str">
            <v>Tubos conductores, columnas o enganches de destilacion</v>
          </cell>
          <cell r="D949">
            <v>535</v>
          </cell>
          <cell r="E949">
            <v>51755</v>
          </cell>
          <cell r="F949" t="str">
            <v>UNIDAD</v>
          </cell>
        </row>
        <row r="950">
          <cell r="B950">
            <v>41104926</v>
          </cell>
          <cell r="C950" t="str">
            <v>Filtro de arena silicea</v>
          </cell>
          <cell r="D950">
            <v>535</v>
          </cell>
          <cell r="E950">
            <v>330000</v>
          </cell>
          <cell r="F950" t="str">
            <v>UNIDAD</v>
          </cell>
        </row>
        <row r="951">
          <cell r="B951">
            <v>41105002</v>
          </cell>
          <cell r="C951" t="str">
            <v>Equipo de tamizado para laboratorio</v>
          </cell>
          <cell r="D951">
            <v>535</v>
          </cell>
          <cell r="E951">
            <v>22000</v>
          </cell>
          <cell r="F951" t="str">
            <v>UNIDAD</v>
          </cell>
        </row>
        <row r="952">
          <cell r="B952">
            <v>41105103</v>
          </cell>
          <cell r="C952" t="str">
            <v>Bombas centrifugas de laboratorio</v>
          </cell>
          <cell r="D952">
            <v>535</v>
          </cell>
          <cell r="E952">
            <v>10000000</v>
          </cell>
          <cell r="F952" t="str">
            <v>UNIDAD</v>
          </cell>
        </row>
        <row r="953">
          <cell r="B953">
            <v>41105107</v>
          </cell>
          <cell r="C953" t="str">
            <v>Bombas de tambor de laboratorio</v>
          </cell>
          <cell r="D953">
            <v>535</v>
          </cell>
          <cell r="E953">
            <v>36300</v>
          </cell>
          <cell r="F953" t="str">
            <v>UNIDAD</v>
          </cell>
        </row>
        <row r="954">
          <cell r="B954">
            <v>41105305</v>
          </cell>
          <cell r="C954" t="str">
            <v>Accesorios para sistemas de electroforesis</v>
          </cell>
          <cell r="D954">
            <v>532</v>
          </cell>
          <cell r="E954">
            <v>136400</v>
          </cell>
          <cell r="F954" t="str">
            <v>UNIDAD</v>
          </cell>
        </row>
        <row r="955">
          <cell r="B955">
            <v>41105308</v>
          </cell>
          <cell r="C955" t="str">
            <v>Tubos capilares o cartuchos</v>
          </cell>
          <cell r="D955">
            <v>532</v>
          </cell>
          <cell r="E955">
            <v>35000</v>
          </cell>
          <cell r="F955" t="str">
            <v>UNIDAD</v>
          </cell>
        </row>
        <row r="956">
          <cell r="B956">
            <v>41106103</v>
          </cell>
          <cell r="C956" t="str">
            <v>Kits de tipificacion de acido desoxirribonucleico (ADN)</v>
          </cell>
          <cell r="D956">
            <v>535</v>
          </cell>
          <cell r="E956">
            <v>725130</v>
          </cell>
          <cell r="F956" t="str">
            <v>CAJA</v>
          </cell>
        </row>
        <row r="957">
          <cell r="B957">
            <v>41106217</v>
          </cell>
          <cell r="C957" t="str">
            <v>Placas de cultivo especializadas para bacterias</v>
          </cell>
          <cell r="D957">
            <v>535</v>
          </cell>
          <cell r="E957">
            <v>7000</v>
          </cell>
          <cell r="F957" t="str">
            <v>CAJA</v>
          </cell>
        </row>
        <row r="958">
          <cell r="B958">
            <v>41106401</v>
          </cell>
          <cell r="C958" t="str">
            <v>Adaptadores o enlaces</v>
          </cell>
          <cell r="D958">
            <v>346</v>
          </cell>
          <cell r="E958">
            <v>6490</v>
          </cell>
          <cell r="F958" t="str">
            <v>UNIDAD</v>
          </cell>
        </row>
        <row r="959">
          <cell r="B959">
            <v>41106619</v>
          </cell>
          <cell r="C959" t="str">
            <v>Vectores de secuenciacion</v>
          </cell>
          <cell r="D959">
            <v>535</v>
          </cell>
          <cell r="E959">
            <v>2100000</v>
          </cell>
          <cell r="F959" t="str">
            <v>UNIDAD</v>
          </cell>
        </row>
        <row r="960">
          <cell r="B960">
            <v>41111501</v>
          </cell>
          <cell r="C960" t="str">
            <v>Balanzas electronicas de carga superior</v>
          </cell>
          <cell r="D960">
            <v>535</v>
          </cell>
          <cell r="E960">
            <v>6813055</v>
          </cell>
          <cell r="F960" t="str">
            <v>UNIDAD</v>
          </cell>
        </row>
        <row r="961">
          <cell r="B961">
            <v>41111503</v>
          </cell>
          <cell r="C961" t="str">
            <v>Basculas mecanicas</v>
          </cell>
          <cell r="D961">
            <v>537</v>
          </cell>
          <cell r="E961">
            <v>12000000</v>
          </cell>
          <cell r="F961" t="str">
            <v>Unidad (Nr</v>
          </cell>
        </row>
        <row r="962">
          <cell r="B962">
            <v>41111512</v>
          </cell>
          <cell r="C962" t="str">
            <v>Bascula de precision (triple beam balance)</v>
          </cell>
          <cell r="D962">
            <v>538</v>
          </cell>
          <cell r="E962">
            <v>34500000</v>
          </cell>
          <cell r="F962" t="str">
            <v>UNIDAD</v>
          </cell>
        </row>
        <row r="963">
          <cell r="B963">
            <v>41111516</v>
          </cell>
          <cell r="C963" t="str">
            <v>Accesorios de instrumentos de pesaje</v>
          </cell>
          <cell r="D963">
            <v>538</v>
          </cell>
          <cell r="E963">
            <v>56000000</v>
          </cell>
          <cell r="F963" t="str">
            <v>UNIDAD</v>
          </cell>
        </row>
        <row r="964">
          <cell r="B964">
            <v>41111603</v>
          </cell>
          <cell r="C964" t="str">
            <v>Localizadores de senal</v>
          </cell>
          <cell r="D964">
            <v>538</v>
          </cell>
          <cell r="E964">
            <v>1500000</v>
          </cell>
          <cell r="F964" t="str">
            <v>UNIDAD</v>
          </cell>
        </row>
        <row r="965">
          <cell r="B965">
            <v>41111604</v>
          </cell>
          <cell r="C965" t="str">
            <v>Reglas</v>
          </cell>
          <cell r="D965">
            <v>538</v>
          </cell>
          <cell r="E965">
            <v>25000</v>
          </cell>
          <cell r="F965" t="str">
            <v>UNIDAD</v>
          </cell>
        </row>
        <row r="966">
          <cell r="B966">
            <v>41111621</v>
          </cell>
          <cell r="C966" t="str">
            <v>Calibradores</v>
          </cell>
          <cell r="D966">
            <v>536</v>
          </cell>
          <cell r="E966">
            <v>520000</v>
          </cell>
          <cell r="F966" t="str">
            <v>UNIDAD</v>
          </cell>
        </row>
        <row r="967">
          <cell r="B967">
            <v>41111702</v>
          </cell>
          <cell r="C967" t="str">
            <v>Microscopios monoculares</v>
          </cell>
          <cell r="D967">
            <v>535</v>
          </cell>
          <cell r="E967">
            <v>8000000</v>
          </cell>
          <cell r="F967" t="str">
            <v>UNIDAD</v>
          </cell>
        </row>
        <row r="968">
          <cell r="B968">
            <v>41111709</v>
          </cell>
          <cell r="C968" t="str">
            <v>Microscopios compuestos ligeros binoculares</v>
          </cell>
          <cell r="D968">
            <v>535</v>
          </cell>
          <cell r="E968">
            <v>9600000</v>
          </cell>
          <cell r="F968" t="str">
            <v>UNIDAD</v>
          </cell>
        </row>
        <row r="969">
          <cell r="B969">
            <v>41111717</v>
          </cell>
          <cell r="C969" t="str">
            <v>Binoculares</v>
          </cell>
          <cell r="D969">
            <v>536</v>
          </cell>
          <cell r="E969">
            <v>896333</v>
          </cell>
          <cell r="F969" t="str">
            <v>Unidad (Nr</v>
          </cell>
        </row>
        <row r="970">
          <cell r="B970">
            <v>41111727</v>
          </cell>
          <cell r="C970" t="str">
            <v>Microscopios de proyeccion</v>
          </cell>
          <cell r="D970">
            <v>535</v>
          </cell>
          <cell r="E970">
            <v>46520000</v>
          </cell>
          <cell r="F970" t="str">
            <v>UNIDAD</v>
          </cell>
        </row>
        <row r="971">
          <cell r="B971">
            <v>41111730</v>
          </cell>
          <cell r="C971" t="str">
            <v>Condensadores para microscopios</v>
          </cell>
          <cell r="D971">
            <v>538</v>
          </cell>
          <cell r="E971">
            <v>40000</v>
          </cell>
          <cell r="F971" t="str">
            <v>UNIDAD</v>
          </cell>
        </row>
        <row r="972">
          <cell r="B972">
            <v>41111733</v>
          </cell>
          <cell r="C972" t="str">
            <v>Tubos para microscopios</v>
          </cell>
          <cell r="D972">
            <v>538</v>
          </cell>
          <cell r="E972">
            <v>25000</v>
          </cell>
          <cell r="F972" t="str">
            <v>UNIDAD</v>
          </cell>
        </row>
        <row r="973">
          <cell r="B973">
            <v>41111738</v>
          </cell>
          <cell r="C973" t="str">
            <v>Fibroscopios</v>
          </cell>
          <cell r="D973">
            <v>535</v>
          </cell>
          <cell r="E973">
            <v>130000000</v>
          </cell>
          <cell r="F973" t="str">
            <v>Unidad (Nr</v>
          </cell>
        </row>
        <row r="974">
          <cell r="B974">
            <v>41111808</v>
          </cell>
          <cell r="C974" t="str">
            <v>Equipo de examen por rayos X</v>
          </cell>
          <cell r="D974">
            <v>535</v>
          </cell>
          <cell r="E974">
            <v>18000000</v>
          </cell>
          <cell r="F974" t="str">
            <v>UNIDAD</v>
          </cell>
        </row>
        <row r="975">
          <cell r="B975">
            <v>41111901</v>
          </cell>
          <cell r="C975" t="str">
            <v>Contadores</v>
          </cell>
          <cell r="D975">
            <v>535</v>
          </cell>
          <cell r="E975">
            <v>110000</v>
          </cell>
          <cell r="F975" t="str">
            <v>CAJA</v>
          </cell>
        </row>
        <row r="976">
          <cell r="B976">
            <v>41111903</v>
          </cell>
          <cell r="C976" t="str">
            <v>Detectores de metales</v>
          </cell>
          <cell r="D976">
            <v>538</v>
          </cell>
          <cell r="E976">
            <v>2000000</v>
          </cell>
          <cell r="F976" t="str">
            <v>UNIDAD</v>
          </cell>
        </row>
        <row r="977">
          <cell r="B977">
            <v>41111908</v>
          </cell>
          <cell r="C977" t="str">
            <v>Registradores graficos</v>
          </cell>
          <cell r="D977">
            <v>536</v>
          </cell>
          <cell r="E977">
            <v>2000000</v>
          </cell>
          <cell r="F977" t="str">
            <v>UNIDAD</v>
          </cell>
        </row>
        <row r="978">
          <cell r="B978">
            <v>41111910</v>
          </cell>
          <cell r="C978" t="str">
            <v>Registradores de varios inscriptores</v>
          </cell>
          <cell r="D978">
            <v>536</v>
          </cell>
          <cell r="E978">
            <v>5200000</v>
          </cell>
          <cell r="F978" t="str">
            <v>UNIDAD</v>
          </cell>
        </row>
        <row r="979">
          <cell r="B979">
            <v>41111917</v>
          </cell>
          <cell r="C979" t="str">
            <v>Probadores digitales</v>
          </cell>
          <cell r="D979">
            <v>538</v>
          </cell>
          <cell r="E979">
            <v>3000000</v>
          </cell>
          <cell r="F979" t="str">
            <v>Unidad (Nr</v>
          </cell>
        </row>
        <row r="980">
          <cell r="B980">
            <v>41111930</v>
          </cell>
          <cell r="C980" t="str">
            <v>Sensores de tension electrica</v>
          </cell>
          <cell r="D980">
            <v>535</v>
          </cell>
          <cell r="E980">
            <v>1000000</v>
          </cell>
          <cell r="F980" t="str">
            <v>UNIDAD</v>
          </cell>
        </row>
        <row r="981">
          <cell r="B981">
            <v>41111938</v>
          </cell>
          <cell r="C981" t="str">
            <v>Sensores o transmisores de nivel</v>
          </cell>
          <cell r="D981">
            <v>535</v>
          </cell>
          <cell r="E981">
            <v>27500000</v>
          </cell>
          <cell r="F981" t="str">
            <v>UNIDAD</v>
          </cell>
        </row>
        <row r="982">
          <cell r="B982">
            <v>41112207</v>
          </cell>
          <cell r="C982" t="str">
            <v>Termografos</v>
          </cell>
          <cell r="D982">
            <v>535</v>
          </cell>
          <cell r="E982">
            <v>18000000</v>
          </cell>
          <cell r="F982" t="str">
            <v>UNIDAD</v>
          </cell>
        </row>
        <row r="983">
          <cell r="B983">
            <v>41112209</v>
          </cell>
          <cell r="C983" t="str">
            <v>Termostatos</v>
          </cell>
          <cell r="D983">
            <v>535</v>
          </cell>
          <cell r="E983">
            <v>2000000</v>
          </cell>
          <cell r="F983" t="str">
            <v>UNIDAD</v>
          </cell>
        </row>
        <row r="984">
          <cell r="B984">
            <v>41112213</v>
          </cell>
          <cell r="C984" t="str">
            <v>Termometros de mano</v>
          </cell>
          <cell r="D984">
            <v>538</v>
          </cell>
          <cell r="E984">
            <v>2200</v>
          </cell>
          <cell r="F984" t="str">
            <v>UNIDAD</v>
          </cell>
        </row>
        <row r="985">
          <cell r="B985">
            <v>41112301</v>
          </cell>
          <cell r="C985" t="str">
            <v>Higrometros</v>
          </cell>
          <cell r="D985">
            <v>535</v>
          </cell>
          <cell r="E985">
            <v>10000000</v>
          </cell>
          <cell r="F985" t="str">
            <v>Unidad (Nr</v>
          </cell>
        </row>
        <row r="986">
          <cell r="B986">
            <v>41112304</v>
          </cell>
          <cell r="C986" t="str">
            <v>Medidores de humedad</v>
          </cell>
          <cell r="D986">
            <v>535</v>
          </cell>
          <cell r="E986">
            <v>5000000</v>
          </cell>
          <cell r="F986" t="str">
            <v>UNIDAD</v>
          </cell>
        </row>
        <row r="987">
          <cell r="B987">
            <v>41112403</v>
          </cell>
          <cell r="C987" t="str">
            <v>Indicadores de presion</v>
          </cell>
          <cell r="D987">
            <v>535</v>
          </cell>
          <cell r="E987">
            <v>6000</v>
          </cell>
          <cell r="F987" t="str">
            <v>Unidad (Nr</v>
          </cell>
        </row>
        <row r="988">
          <cell r="B988">
            <v>41112405</v>
          </cell>
          <cell r="C988" t="str">
            <v>Registradores de presion o vacio</v>
          </cell>
          <cell r="D988">
            <v>535</v>
          </cell>
          <cell r="E988">
            <v>52500000</v>
          </cell>
          <cell r="F988" t="str">
            <v>Unidad (Nr</v>
          </cell>
        </row>
        <row r="989">
          <cell r="B989">
            <v>41112406</v>
          </cell>
          <cell r="C989" t="str">
            <v>Medidores del vacio</v>
          </cell>
          <cell r="D989">
            <v>535</v>
          </cell>
          <cell r="E989">
            <v>21000000</v>
          </cell>
          <cell r="F989" t="str">
            <v>UNIDAD</v>
          </cell>
        </row>
        <row r="990">
          <cell r="B990">
            <v>41112409</v>
          </cell>
          <cell r="C990" t="str">
            <v>Analizadores de presion</v>
          </cell>
          <cell r="D990">
            <v>535</v>
          </cell>
          <cell r="E990">
            <v>166667</v>
          </cell>
          <cell r="F990" t="str">
            <v>UNIDAD</v>
          </cell>
        </row>
        <row r="991">
          <cell r="B991">
            <v>41112410</v>
          </cell>
          <cell r="C991" t="str">
            <v>Transmisores de presion</v>
          </cell>
          <cell r="D991">
            <v>535</v>
          </cell>
          <cell r="E991">
            <v>1625000</v>
          </cell>
          <cell r="F991" t="str">
            <v>UNIDAD</v>
          </cell>
        </row>
        <row r="992">
          <cell r="B992">
            <v>41112508</v>
          </cell>
          <cell r="C992" t="str">
            <v>Medidores de gas</v>
          </cell>
          <cell r="D992">
            <v>535</v>
          </cell>
          <cell r="E992">
            <v>2800000</v>
          </cell>
          <cell r="F992" t="str">
            <v>UNIDAD</v>
          </cell>
        </row>
        <row r="993">
          <cell r="B993">
            <v>41112513</v>
          </cell>
          <cell r="C993" t="str">
            <v>Placa perforada</v>
          </cell>
          <cell r="D993">
            <v>535</v>
          </cell>
          <cell r="E993">
            <v>20000</v>
          </cell>
          <cell r="F993" t="str">
            <v>UNIDAD</v>
          </cell>
        </row>
        <row r="994">
          <cell r="B994">
            <v>41112514</v>
          </cell>
          <cell r="C994" t="str">
            <v>Medidores de aceite</v>
          </cell>
          <cell r="D994">
            <v>535</v>
          </cell>
          <cell r="E994">
            <v>350000000</v>
          </cell>
          <cell r="F994" t="str">
            <v>UNIDAD</v>
          </cell>
        </row>
        <row r="995">
          <cell r="B995">
            <v>41112516</v>
          </cell>
          <cell r="C995" t="str">
            <v>Transmisores de caudal</v>
          </cell>
          <cell r="D995">
            <v>535</v>
          </cell>
          <cell r="E995">
            <v>35000000</v>
          </cell>
          <cell r="F995" t="str">
            <v>UNIDAD</v>
          </cell>
        </row>
        <row r="996">
          <cell r="B996">
            <v>41113001</v>
          </cell>
          <cell r="C996" t="str">
            <v>Controladores de Analizador Digital</v>
          </cell>
          <cell r="D996">
            <v>536</v>
          </cell>
          <cell r="E996">
            <v>18000000</v>
          </cell>
          <cell r="F996" t="str">
            <v>UNIDAD</v>
          </cell>
        </row>
        <row r="997">
          <cell r="B997">
            <v>41113003</v>
          </cell>
          <cell r="C997" t="str">
            <v>Analizadores de electro gravimetria</v>
          </cell>
          <cell r="D997">
            <v>535</v>
          </cell>
          <cell r="E997">
            <v>6000000</v>
          </cell>
          <cell r="F997" t="str">
            <v>UNIDAD</v>
          </cell>
        </row>
        <row r="998">
          <cell r="B998">
            <v>41113007</v>
          </cell>
          <cell r="C998" t="str">
            <v>Analizadores de acceso aleatorio</v>
          </cell>
          <cell r="D998">
            <v>535</v>
          </cell>
          <cell r="E998">
            <v>8000000</v>
          </cell>
          <cell r="F998" t="str">
            <v>UNIDAD</v>
          </cell>
        </row>
        <row r="999">
          <cell r="B999">
            <v>41113033</v>
          </cell>
          <cell r="C999" t="str">
            <v>Volumetros</v>
          </cell>
          <cell r="D999">
            <v>535</v>
          </cell>
          <cell r="E999">
            <v>51000</v>
          </cell>
          <cell r="F999" t="str">
            <v>UNIDAD</v>
          </cell>
        </row>
        <row r="1000">
          <cell r="B1000">
            <v>41113034</v>
          </cell>
          <cell r="C1000" t="str">
            <v>Tiras o papeles para ensayos de pH</v>
          </cell>
          <cell r="D1000">
            <v>535</v>
          </cell>
          <cell r="E1000">
            <v>21450</v>
          </cell>
          <cell r="F1000" t="str">
            <v>UNIDAD</v>
          </cell>
        </row>
        <row r="1001">
          <cell r="B1001">
            <v>41113035</v>
          </cell>
          <cell r="C1001" t="str">
            <v>Tiras o papeles para ensayos quimicos</v>
          </cell>
          <cell r="D1001">
            <v>535</v>
          </cell>
          <cell r="E1001">
            <v>45000</v>
          </cell>
          <cell r="F1001" t="str">
            <v>CAJA</v>
          </cell>
        </row>
        <row r="1002">
          <cell r="B1002">
            <v>41113037</v>
          </cell>
          <cell r="C1002" t="str">
            <v>Lectores de microplacas</v>
          </cell>
          <cell r="D1002">
            <v>535</v>
          </cell>
          <cell r="E1002">
            <v>1750000</v>
          </cell>
          <cell r="F1002" t="str">
            <v>UNIDAD</v>
          </cell>
        </row>
        <row r="1003">
          <cell r="B1003">
            <v>41113105</v>
          </cell>
          <cell r="C1003" t="str">
            <v>Analizadores o detectores de hidrocarburos (metano en aire)</v>
          </cell>
          <cell r="D1003">
            <v>535</v>
          </cell>
          <cell r="E1003">
            <v>1100000</v>
          </cell>
          <cell r="F1003" t="str">
            <v>UNIDAD</v>
          </cell>
        </row>
        <row r="1004">
          <cell r="B1004">
            <v>41113106</v>
          </cell>
          <cell r="C1004" t="str">
            <v>Analizadores de absorcion de rayos infrarrojos o ultravioleta</v>
          </cell>
          <cell r="D1004">
            <v>535</v>
          </cell>
          <cell r="E1004">
            <v>125000</v>
          </cell>
          <cell r="F1004" t="str">
            <v>UNIDAD</v>
          </cell>
        </row>
        <row r="1005">
          <cell r="B1005">
            <v>41113310</v>
          </cell>
          <cell r="C1005" t="str">
            <v>Analizadores de acidos grasos</v>
          </cell>
          <cell r="D1005">
            <v>535</v>
          </cell>
          <cell r="E1005">
            <v>80000000</v>
          </cell>
          <cell r="F1005" t="str">
            <v>UNIDAD</v>
          </cell>
        </row>
        <row r="1006">
          <cell r="B1006">
            <v>41113322</v>
          </cell>
          <cell r="C1006" t="str">
            <v>Analizadores de nitrogeno, nitratos o nitritos</v>
          </cell>
          <cell r="D1006">
            <v>535</v>
          </cell>
          <cell r="E1006">
            <v>6000</v>
          </cell>
          <cell r="F1006" t="str">
            <v>FRASCO</v>
          </cell>
        </row>
        <row r="1007">
          <cell r="B1007">
            <v>41113601</v>
          </cell>
          <cell r="C1007" t="str">
            <v>Amperimetros</v>
          </cell>
          <cell r="D1007">
            <v>535</v>
          </cell>
          <cell r="E1007">
            <v>2000000</v>
          </cell>
          <cell r="F1007" t="str">
            <v>UNIDAD</v>
          </cell>
        </row>
        <row r="1008">
          <cell r="B1008">
            <v>41113602</v>
          </cell>
          <cell r="C1008" t="str">
            <v>Medidores de fase</v>
          </cell>
          <cell r="D1008">
            <v>535</v>
          </cell>
          <cell r="E1008">
            <v>41715000</v>
          </cell>
          <cell r="F1008" t="str">
            <v>UNIDAD</v>
          </cell>
        </row>
        <row r="1009">
          <cell r="B1009">
            <v>41113612</v>
          </cell>
          <cell r="C1009" t="str">
            <v>Comprobadores de resistencia de tierra</v>
          </cell>
          <cell r="D1009">
            <v>535</v>
          </cell>
          <cell r="E1009">
            <v>24500000</v>
          </cell>
          <cell r="F1009" t="str">
            <v>UNIDAD</v>
          </cell>
        </row>
        <row r="1010">
          <cell r="B1010">
            <v>41113613</v>
          </cell>
          <cell r="C1010" t="str">
            <v>Registradores de valor electricos</v>
          </cell>
          <cell r="D1010">
            <v>535</v>
          </cell>
          <cell r="E1010">
            <v>7000000</v>
          </cell>
          <cell r="F1010" t="str">
            <v>UNIDAD</v>
          </cell>
        </row>
        <row r="1011">
          <cell r="B1011">
            <v>41113614</v>
          </cell>
          <cell r="C1011" t="str">
            <v>Medidores de campo electromagnetico</v>
          </cell>
          <cell r="D1011">
            <v>535</v>
          </cell>
          <cell r="E1011">
            <v>40000000</v>
          </cell>
          <cell r="F1011" t="str">
            <v>UNIDAD</v>
          </cell>
        </row>
        <row r="1012">
          <cell r="B1012">
            <v>41113620</v>
          </cell>
          <cell r="C1012" t="str">
            <v>Deteccion de cable de alta tension</v>
          </cell>
          <cell r="D1012">
            <v>535</v>
          </cell>
          <cell r="E1012">
            <v>3850000</v>
          </cell>
          <cell r="F1012" t="str">
            <v>UNIDAD</v>
          </cell>
        </row>
        <row r="1013">
          <cell r="B1013">
            <v>41113711</v>
          </cell>
          <cell r="C1013" t="str">
            <v>Analizadores de sistemas</v>
          </cell>
          <cell r="D1013">
            <v>538</v>
          </cell>
          <cell r="E1013">
            <v>148750000</v>
          </cell>
          <cell r="F1013" t="str">
            <v>UNIDAD</v>
          </cell>
        </row>
        <row r="1014">
          <cell r="B1014">
            <v>41113712</v>
          </cell>
          <cell r="C1014" t="str">
            <v>Verificadores de cintas</v>
          </cell>
          <cell r="D1014">
            <v>536</v>
          </cell>
          <cell r="E1014">
            <v>35000000</v>
          </cell>
          <cell r="F1014" t="str">
            <v>Unidad (Nr</v>
          </cell>
        </row>
        <row r="1015">
          <cell r="B1015">
            <v>41114201</v>
          </cell>
          <cell r="C1015" t="str">
            <v>Cintas de medir</v>
          </cell>
          <cell r="D1015">
            <v>538</v>
          </cell>
          <cell r="E1015">
            <v>15000</v>
          </cell>
          <cell r="F1015" t="str">
            <v>Unidad (Nr</v>
          </cell>
        </row>
        <row r="1016">
          <cell r="B1016">
            <v>41114204</v>
          </cell>
          <cell r="C1016" t="str">
            <v>Teodolitos</v>
          </cell>
          <cell r="D1016">
            <v>538</v>
          </cell>
          <cell r="E1016">
            <v>60000</v>
          </cell>
          <cell r="F1016" t="str">
            <v>CAJA</v>
          </cell>
        </row>
        <row r="1017">
          <cell r="B1017">
            <v>41114205</v>
          </cell>
          <cell r="C1017" t="str">
            <v>Poste de senalizacion</v>
          </cell>
          <cell r="D1017">
            <v>538</v>
          </cell>
          <cell r="E1017">
            <v>20000</v>
          </cell>
          <cell r="F1017" t="str">
            <v>Unidad (Nr</v>
          </cell>
        </row>
        <row r="1018">
          <cell r="B1018">
            <v>41114401</v>
          </cell>
          <cell r="C1018" t="str">
            <v>Anemometros</v>
          </cell>
          <cell r="D1018">
            <v>535</v>
          </cell>
          <cell r="E1018">
            <v>700000</v>
          </cell>
          <cell r="F1018" t="str">
            <v>UNIDAD</v>
          </cell>
        </row>
        <row r="1019">
          <cell r="B1019">
            <v>41114404</v>
          </cell>
          <cell r="C1019" t="str">
            <v>Aparatos radiosonda</v>
          </cell>
          <cell r="D1019">
            <v>535</v>
          </cell>
          <cell r="E1019">
            <v>5000000</v>
          </cell>
          <cell r="F1019" t="str">
            <v>UNIDAD</v>
          </cell>
        </row>
        <row r="1020">
          <cell r="B1020">
            <v>41114405</v>
          </cell>
          <cell r="C1020" t="str">
            <v>Pluviometros</v>
          </cell>
          <cell r="D1020">
            <v>535</v>
          </cell>
          <cell r="E1020">
            <v>3000000</v>
          </cell>
          <cell r="F1020" t="str">
            <v>UNIDAD</v>
          </cell>
        </row>
        <row r="1021">
          <cell r="B1021">
            <v>41114411</v>
          </cell>
          <cell r="C1021" t="str">
            <v>Accesorios de instrumentos de meteorologia</v>
          </cell>
          <cell r="D1021">
            <v>535</v>
          </cell>
          <cell r="E1021">
            <v>98000000</v>
          </cell>
          <cell r="F1021" t="str">
            <v>UNIDAD</v>
          </cell>
        </row>
        <row r="1022">
          <cell r="B1022">
            <v>41114509</v>
          </cell>
          <cell r="C1022" t="str">
            <v>Tensiometros</v>
          </cell>
          <cell r="D1022">
            <v>531</v>
          </cell>
          <cell r="E1022">
            <v>236500</v>
          </cell>
          <cell r="F1022" t="str">
            <v>UNIDAD</v>
          </cell>
        </row>
        <row r="1023">
          <cell r="B1023">
            <v>41114612</v>
          </cell>
          <cell r="C1023" t="str">
            <v>Probadores de resistencia</v>
          </cell>
          <cell r="D1023">
            <v>531</v>
          </cell>
          <cell r="E1023">
            <v>3000000</v>
          </cell>
          <cell r="F1023" t="str">
            <v>UNIDAD</v>
          </cell>
        </row>
        <row r="1024">
          <cell r="B1024">
            <v>41114626</v>
          </cell>
          <cell r="C1024" t="str">
            <v>Aparatos probadores de soldadura</v>
          </cell>
          <cell r="D1024">
            <v>531</v>
          </cell>
          <cell r="E1024">
            <v>3000000</v>
          </cell>
          <cell r="F1024" t="str">
            <v>UNIDAD</v>
          </cell>
        </row>
        <row r="1025">
          <cell r="B1025">
            <v>41114702</v>
          </cell>
          <cell r="C1025" t="str">
            <v>Probadores de resistencia del color de tejidos</v>
          </cell>
          <cell r="D1025">
            <v>538</v>
          </cell>
          <cell r="E1025">
            <v>170000</v>
          </cell>
          <cell r="F1025" t="str">
            <v>Unidad (Nr</v>
          </cell>
        </row>
        <row r="1026">
          <cell r="B1026">
            <v>41115304</v>
          </cell>
          <cell r="C1026" t="str">
            <v>Contadores, temporizadores o divisores de frecuencia</v>
          </cell>
          <cell r="D1026">
            <v>536</v>
          </cell>
          <cell r="E1026">
            <v>7000</v>
          </cell>
          <cell r="F1026" t="str">
            <v>UNIDAD</v>
          </cell>
        </row>
        <row r="1027">
          <cell r="B1027">
            <v>41115305</v>
          </cell>
          <cell r="C1027" t="str">
            <v>Medidores de frecuencia electrica</v>
          </cell>
          <cell r="D1027">
            <v>536</v>
          </cell>
          <cell r="E1027">
            <v>24800000</v>
          </cell>
          <cell r="F1027" t="str">
            <v>Unidad (Nr</v>
          </cell>
        </row>
        <row r="1028">
          <cell r="B1028">
            <v>41115309</v>
          </cell>
          <cell r="C1028" t="str">
            <v>Luxometros</v>
          </cell>
          <cell r="D1028">
            <v>531</v>
          </cell>
          <cell r="E1028">
            <v>1850000</v>
          </cell>
          <cell r="F1028" t="str">
            <v>UNIDAD</v>
          </cell>
        </row>
        <row r="1029">
          <cell r="B1029">
            <v>41115318</v>
          </cell>
          <cell r="C1029" t="str">
            <v>Colorimetros</v>
          </cell>
          <cell r="D1029">
            <v>535</v>
          </cell>
          <cell r="E1029">
            <v>100100</v>
          </cell>
          <cell r="F1029" t="str">
            <v>CAJA</v>
          </cell>
        </row>
        <row r="1030">
          <cell r="B1030">
            <v>41115603</v>
          </cell>
          <cell r="C1030" t="str">
            <v>Medidores de PH</v>
          </cell>
          <cell r="D1030">
            <v>535</v>
          </cell>
          <cell r="E1030">
            <v>70000000</v>
          </cell>
          <cell r="F1030" t="str">
            <v>UNIDAD</v>
          </cell>
        </row>
        <row r="1031">
          <cell r="B1031">
            <v>41115605</v>
          </cell>
          <cell r="C1031" t="str">
            <v>Tiras para ensayos de pH</v>
          </cell>
          <cell r="D1031">
            <v>535</v>
          </cell>
          <cell r="E1031">
            <v>4000</v>
          </cell>
          <cell r="F1031" t="str">
            <v>CAJA</v>
          </cell>
        </row>
        <row r="1032">
          <cell r="B1032">
            <v>41115707</v>
          </cell>
          <cell r="C1032" t="str">
            <v>Cromatografia de cromatografo de liquidos de alta presion</v>
          </cell>
          <cell r="D1032">
            <v>535</v>
          </cell>
          <cell r="E1032">
            <v>250000</v>
          </cell>
          <cell r="F1032" t="str">
            <v>UNIDAD</v>
          </cell>
        </row>
        <row r="1033">
          <cell r="B1033">
            <v>41115803</v>
          </cell>
          <cell r="C1033" t="str">
            <v>Analizadores de banco de sangre</v>
          </cell>
          <cell r="D1033">
            <v>535</v>
          </cell>
          <cell r="E1033">
            <v>357610</v>
          </cell>
          <cell r="F1033" t="str">
            <v>UNIDAD</v>
          </cell>
        </row>
        <row r="1034">
          <cell r="B1034">
            <v>41115815</v>
          </cell>
          <cell r="C1034" t="str">
            <v>Analizadores hematologicos</v>
          </cell>
          <cell r="D1034">
            <v>535</v>
          </cell>
          <cell r="E1034">
            <v>994080</v>
          </cell>
          <cell r="F1034" t="str">
            <v>CAJA</v>
          </cell>
        </row>
        <row r="1035">
          <cell r="B1035">
            <v>41116004</v>
          </cell>
          <cell r="C1035" t="str">
            <v>Reactivos de analizadores quimicos</v>
          </cell>
          <cell r="D1035">
            <v>535</v>
          </cell>
          <cell r="E1035">
            <v>5750000</v>
          </cell>
          <cell r="F1035" t="str">
            <v>Unidad (Nr</v>
          </cell>
        </row>
        <row r="1036">
          <cell r="B1036">
            <v>41116012</v>
          </cell>
          <cell r="C1036" t="str">
            <v>Reactivos de analizadores de proteinas</v>
          </cell>
          <cell r="D1036">
            <v>535</v>
          </cell>
          <cell r="E1036">
            <v>50000</v>
          </cell>
          <cell r="F1036" t="str">
            <v>CAJA</v>
          </cell>
        </row>
        <row r="1037">
          <cell r="B1037">
            <v>41116105</v>
          </cell>
          <cell r="C1037" t="str">
            <v>Reactivos o soluciones quimicos</v>
          </cell>
          <cell r="D1037">
            <v>535</v>
          </cell>
          <cell r="E1037">
            <v>350000</v>
          </cell>
          <cell r="F1037" t="str">
            <v>CAJA</v>
          </cell>
        </row>
        <row r="1038">
          <cell r="B1038">
            <v>41116121</v>
          </cell>
          <cell r="C1038" t="str">
            <v>Reactivos, soluciones o tinturas hematologicos</v>
          </cell>
          <cell r="D1038">
            <v>533</v>
          </cell>
          <cell r="E1038">
            <v>625300</v>
          </cell>
          <cell r="F1038" t="str">
            <v>BIDON</v>
          </cell>
        </row>
        <row r="1039">
          <cell r="B1039">
            <v>41116131</v>
          </cell>
          <cell r="C1039" t="str">
            <v>Discos o paneles de pruebas de identificacion o sensibilidad microbiologicas o bacteriologicas</v>
          </cell>
          <cell r="D1039">
            <v>535</v>
          </cell>
          <cell r="E1039">
            <v>37000</v>
          </cell>
          <cell r="F1039" t="str">
            <v>UNIDAD</v>
          </cell>
        </row>
        <row r="1040">
          <cell r="B1040">
            <v>41116138</v>
          </cell>
          <cell r="C1040" t="str">
            <v>Tiras para ensayos de ionograma urinario</v>
          </cell>
          <cell r="D1040">
            <v>535</v>
          </cell>
          <cell r="E1040">
            <v>100000</v>
          </cell>
          <cell r="F1040" t="str">
            <v>CAJA</v>
          </cell>
        </row>
        <row r="1041">
          <cell r="B1041">
            <v>41116202</v>
          </cell>
          <cell r="C1041" t="str">
            <v>Monitores o medidores de colesterol</v>
          </cell>
          <cell r="D1041">
            <v>535</v>
          </cell>
          <cell r="E1041">
            <v>700000</v>
          </cell>
          <cell r="F1041" t="str">
            <v>CAJA</v>
          </cell>
        </row>
        <row r="1042">
          <cell r="B1042">
            <v>41121509</v>
          </cell>
          <cell r="C1042" t="str">
            <v>Pipetas Pasteur o de transferencia</v>
          </cell>
          <cell r="D1042">
            <v>535</v>
          </cell>
          <cell r="E1042">
            <v>9000</v>
          </cell>
          <cell r="F1042" t="str">
            <v>UNIDAD</v>
          </cell>
        </row>
        <row r="1043">
          <cell r="B1043">
            <v>41121510</v>
          </cell>
          <cell r="C1043" t="str">
            <v>Pipetas volumetricas</v>
          </cell>
          <cell r="D1043">
            <v>535</v>
          </cell>
          <cell r="E1043">
            <v>900000</v>
          </cell>
          <cell r="F1043" t="str">
            <v>CAJA</v>
          </cell>
        </row>
        <row r="1044">
          <cell r="B1044">
            <v>41121513</v>
          </cell>
          <cell r="C1044" t="str">
            <v>Pipetas de goteo</v>
          </cell>
          <cell r="D1044">
            <v>535</v>
          </cell>
          <cell r="E1044">
            <v>149600</v>
          </cell>
          <cell r="F1044" t="str">
            <v>CAJA</v>
          </cell>
        </row>
        <row r="1045">
          <cell r="B1045">
            <v>41121514</v>
          </cell>
          <cell r="C1045" t="str">
            <v>Pipeteros</v>
          </cell>
          <cell r="D1045">
            <v>535</v>
          </cell>
          <cell r="E1045">
            <v>1056395</v>
          </cell>
          <cell r="F1045" t="str">
            <v>CAJA</v>
          </cell>
        </row>
        <row r="1046">
          <cell r="B1046">
            <v>41121515</v>
          </cell>
          <cell r="C1046" t="str">
            <v>Peras de succion para pipetas</v>
          </cell>
          <cell r="D1046">
            <v>535</v>
          </cell>
          <cell r="E1046">
            <v>25000</v>
          </cell>
          <cell r="F1046" t="str">
            <v>UNIDAD</v>
          </cell>
        </row>
        <row r="1047">
          <cell r="B1047">
            <v>41121517</v>
          </cell>
          <cell r="C1047" t="str">
            <v>Soportes para pipetas de embolo o accesorios</v>
          </cell>
          <cell r="D1047">
            <v>535</v>
          </cell>
          <cell r="E1047">
            <v>13500</v>
          </cell>
          <cell r="F1047" t="str">
            <v>CAJA</v>
          </cell>
        </row>
        <row r="1048">
          <cell r="B1048">
            <v>41121601</v>
          </cell>
          <cell r="C1048" t="str">
            <v>Puntas de pipeta con filtro</v>
          </cell>
          <cell r="D1048">
            <v>535</v>
          </cell>
          <cell r="E1048">
            <v>74536</v>
          </cell>
          <cell r="F1048" t="str">
            <v>CAJA</v>
          </cell>
        </row>
        <row r="1049">
          <cell r="B1049">
            <v>41121607</v>
          </cell>
          <cell r="C1049" t="str">
            <v>Puntas de pipeta universales</v>
          </cell>
          <cell r="D1049">
            <v>535</v>
          </cell>
          <cell r="E1049">
            <v>75300</v>
          </cell>
          <cell r="F1049" t="str">
            <v>CAJA</v>
          </cell>
        </row>
        <row r="1050">
          <cell r="B1050">
            <v>41121609</v>
          </cell>
          <cell r="C1050" t="str">
            <v>Puntas de pipeta de volumen variable</v>
          </cell>
          <cell r="D1050">
            <v>535</v>
          </cell>
          <cell r="E1050">
            <v>45500</v>
          </cell>
          <cell r="F1050" t="str">
            <v>CAJA</v>
          </cell>
        </row>
        <row r="1051">
          <cell r="B1051">
            <v>41121701</v>
          </cell>
          <cell r="C1051" t="str">
            <v>Tubos de ensayo multiproposito o generales</v>
          </cell>
          <cell r="D1051">
            <v>535</v>
          </cell>
          <cell r="E1051">
            <v>130000</v>
          </cell>
          <cell r="F1051" t="str">
            <v>CAJA</v>
          </cell>
        </row>
        <row r="1052">
          <cell r="B1052">
            <v>41121709</v>
          </cell>
          <cell r="C1052" t="str">
            <v>Tubos capilares o de hematocrito</v>
          </cell>
          <cell r="D1052">
            <v>535</v>
          </cell>
          <cell r="E1052">
            <v>28000</v>
          </cell>
          <cell r="F1052" t="str">
            <v>FRASCO</v>
          </cell>
        </row>
        <row r="1053">
          <cell r="B1053">
            <v>41121803</v>
          </cell>
          <cell r="C1053" t="str">
            <v>Vasos de precipitados de laboratorio</v>
          </cell>
          <cell r="D1053">
            <v>535</v>
          </cell>
          <cell r="E1053">
            <v>49029</v>
          </cell>
          <cell r="F1053" t="str">
            <v>UNIDAD</v>
          </cell>
        </row>
        <row r="1054">
          <cell r="B1054">
            <v>41121805</v>
          </cell>
          <cell r="C1054" t="str">
            <v>Probetas graduadas de laboratorio</v>
          </cell>
          <cell r="D1054">
            <v>535</v>
          </cell>
          <cell r="E1054">
            <v>7080</v>
          </cell>
          <cell r="F1054" t="str">
            <v>UNIDAD</v>
          </cell>
        </row>
        <row r="1055">
          <cell r="B1055">
            <v>41121807</v>
          </cell>
          <cell r="C1055" t="str">
            <v>Ampollas de laboratorio</v>
          </cell>
          <cell r="D1055">
            <v>352</v>
          </cell>
          <cell r="E1055">
            <v>3500</v>
          </cell>
          <cell r="F1055" t="str">
            <v>UNIDAD</v>
          </cell>
        </row>
        <row r="1056">
          <cell r="B1056">
            <v>41121808</v>
          </cell>
          <cell r="C1056" t="str">
            <v>Buretas de laboratorio</v>
          </cell>
          <cell r="D1056">
            <v>535</v>
          </cell>
          <cell r="E1056">
            <v>380000</v>
          </cell>
          <cell r="F1056" t="str">
            <v>CAJA</v>
          </cell>
        </row>
        <row r="1057">
          <cell r="B1057">
            <v>41121813</v>
          </cell>
          <cell r="C1057" t="str">
            <v>Cubetas</v>
          </cell>
          <cell r="D1057">
            <v>535</v>
          </cell>
          <cell r="E1057">
            <v>219500</v>
          </cell>
          <cell r="F1057" t="str">
            <v>JUEGO</v>
          </cell>
        </row>
        <row r="1058">
          <cell r="B1058">
            <v>41122001</v>
          </cell>
          <cell r="C1058" t="str">
            <v>Jeringas de cromatografia</v>
          </cell>
          <cell r="D1058">
            <v>358</v>
          </cell>
          <cell r="E1058">
            <v>250000</v>
          </cell>
          <cell r="F1058" t="str">
            <v>LITRO</v>
          </cell>
        </row>
        <row r="1059">
          <cell r="B1059">
            <v>41122002</v>
          </cell>
          <cell r="C1059" t="str">
            <v>Agujas de jeringa de cromatografia</v>
          </cell>
          <cell r="D1059">
            <v>358</v>
          </cell>
          <cell r="E1059">
            <v>40000</v>
          </cell>
          <cell r="F1059" t="str">
            <v>CAJA</v>
          </cell>
        </row>
        <row r="1060">
          <cell r="B1060">
            <v>41122004</v>
          </cell>
          <cell r="C1060" t="str">
            <v>Jeringas de toma de muestras</v>
          </cell>
          <cell r="D1060">
            <v>358</v>
          </cell>
          <cell r="E1060">
            <v>40000</v>
          </cell>
          <cell r="F1060" t="str">
            <v>CAJA</v>
          </cell>
        </row>
        <row r="1061">
          <cell r="B1061">
            <v>41122101</v>
          </cell>
          <cell r="C1061" t="str">
            <v>Placas o cajas Petri</v>
          </cell>
          <cell r="D1061">
            <v>358</v>
          </cell>
          <cell r="E1061">
            <v>400000</v>
          </cell>
          <cell r="F1061" t="str">
            <v>CAJA</v>
          </cell>
        </row>
        <row r="1062">
          <cell r="B1062">
            <v>41122105</v>
          </cell>
          <cell r="C1062" t="str">
            <v>Frascos rotativos</v>
          </cell>
          <cell r="D1062">
            <v>358</v>
          </cell>
          <cell r="E1062">
            <v>24000</v>
          </cell>
          <cell r="F1062" t="str">
            <v>UNIDAD</v>
          </cell>
        </row>
        <row r="1063">
          <cell r="B1063">
            <v>41122202</v>
          </cell>
          <cell r="C1063" t="str">
            <v>Crisoles de ceramica</v>
          </cell>
          <cell r="D1063">
            <v>535</v>
          </cell>
          <cell r="E1063">
            <v>61105</v>
          </cell>
          <cell r="F1063" t="str">
            <v>UNIDAD</v>
          </cell>
        </row>
        <row r="1064">
          <cell r="B1064">
            <v>41122203</v>
          </cell>
          <cell r="C1064" t="str">
            <v>Crisoles metalicos</v>
          </cell>
          <cell r="D1064">
            <v>535</v>
          </cell>
          <cell r="E1064">
            <v>7000000</v>
          </cell>
          <cell r="F1064" t="str">
            <v>JUEGO</v>
          </cell>
        </row>
        <row r="1065">
          <cell r="B1065">
            <v>41122404</v>
          </cell>
          <cell r="C1065" t="str">
            <v>Pinzas de laboratorio</v>
          </cell>
          <cell r="D1065">
            <v>358</v>
          </cell>
          <cell r="E1065">
            <v>37400</v>
          </cell>
          <cell r="F1065" t="str">
            <v>UNIDAD</v>
          </cell>
        </row>
        <row r="1066">
          <cell r="B1066">
            <v>41122407</v>
          </cell>
          <cell r="C1066" t="str">
            <v>Bisturies de laboratorio</v>
          </cell>
          <cell r="D1066">
            <v>358</v>
          </cell>
          <cell r="E1066">
            <v>100000</v>
          </cell>
          <cell r="F1066" t="str">
            <v>CAJA</v>
          </cell>
        </row>
        <row r="1067">
          <cell r="B1067">
            <v>41122409</v>
          </cell>
          <cell r="C1067" t="str">
            <v>Herramientas de laboratorio</v>
          </cell>
          <cell r="D1067">
            <v>358</v>
          </cell>
          <cell r="E1067">
            <v>900000</v>
          </cell>
          <cell r="F1067" t="str">
            <v>UNIDAD</v>
          </cell>
        </row>
        <row r="1068">
          <cell r="B1068">
            <v>41122411</v>
          </cell>
          <cell r="C1068" t="str">
            <v>Cronometros o relojes de laboratorio</v>
          </cell>
          <cell r="D1068">
            <v>535</v>
          </cell>
          <cell r="E1068">
            <v>15000</v>
          </cell>
          <cell r="F1068" t="str">
            <v>UNIDAD</v>
          </cell>
        </row>
        <row r="1069">
          <cell r="B1069">
            <v>41122601</v>
          </cell>
          <cell r="C1069" t="str">
            <v>Portaobjetos</v>
          </cell>
          <cell r="D1069">
            <v>535</v>
          </cell>
          <cell r="E1069">
            <v>700000</v>
          </cell>
          <cell r="F1069" t="str">
            <v>CAJA</v>
          </cell>
        </row>
        <row r="1070">
          <cell r="B1070">
            <v>41122602</v>
          </cell>
          <cell r="C1070" t="str">
            <v>Cubreobjetos</v>
          </cell>
          <cell r="D1070">
            <v>535</v>
          </cell>
          <cell r="E1070">
            <v>100</v>
          </cell>
          <cell r="F1070" t="str">
            <v>UNIDAD</v>
          </cell>
        </row>
        <row r="1071">
          <cell r="B1071">
            <v>41122605</v>
          </cell>
          <cell r="C1071" t="str">
            <v>Aceite de inmersion para microscopio</v>
          </cell>
          <cell r="D1071">
            <v>358</v>
          </cell>
          <cell r="E1071">
            <v>1054414</v>
          </cell>
          <cell r="F1071" t="str">
            <v>CAJA</v>
          </cell>
        </row>
        <row r="1072">
          <cell r="B1072">
            <v>41122606</v>
          </cell>
          <cell r="C1072" t="str">
            <v>Dispensadores de portaobjetos</v>
          </cell>
          <cell r="D1072">
            <v>535</v>
          </cell>
          <cell r="E1072">
            <v>165000</v>
          </cell>
          <cell r="F1072" t="str">
            <v>UNIDAD</v>
          </cell>
        </row>
        <row r="1073">
          <cell r="B1073">
            <v>41122801</v>
          </cell>
          <cell r="C1073" t="str">
            <v>Soportes o estantes para pipetas</v>
          </cell>
          <cell r="D1073">
            <v>535</v>
          </cell>
          <cell r="E1073">
            <v>26000</v>
          </cell>
          <cell r="F1073" t="str">
            <v>UNIDAD</v>
          </cell>
        </row>
        <row r="1074">
          <cell r="B1074">
            <v>41122808</v>
          </cell>
          <cell r="C1074" t="str">
            <v>Bandejas de uso general</v>
          </cell>
          <cell r="D1074">
            <v>535</v>
          </cell>
          <cell r="E1074">
            <v>22453</v>
          </cell>
          <cell r="F1074" t="str">
            <v>UNIDAD</v>
          </cell>
        </row>
        <row r="1075">
          <cell r="B1075">
            <v>41123201</v>
          </cell>
          <cell r="C1075" t="str">
            <v>Portaobjetos preparados preservados</v>
          </cell>
          <cell r="D1075">
            <v>535</v>
          </cell>
          <cell r="E1075">
            <v>1500</v>
          </cell>
          <cell r="F1075" t="str">
            <v>UNIDAD</v>
          </cell>
        </row>
        <row r="1076">
          <cell r="B1076">
            <v>41123302</v>
          </cell>
          <cell r="C1076" t="str">
            <v>Cajas o archivadores para portaobjetos</v>
          </cell>
          <cell r="D1076">
            <v>535</v>
          </cell>
          <cell r="E1076">
            <v>3800</v>
          </cell>
          <cell r="F1076" t="str">
            <v>Unidad (Nr</v>
          </cell>
        </row>
        <row r="1077">
          <cell r="B1077">
            <v>41123303</v>
          </cell>
          <cell r="C1077" t="str">
            <v>Armarios para portaobjetos</v>
          </cell>
          <cell r="D1077">
            <v>535</v>
          </cell>
          <cell r="E1077">
            <v>27800</v>
          </cell>
          <cell r="F1077" t="str">
            <v>CAJA</v>
          </cell>
        </row>
        <row r="1078">
          <cell r="B1078">
            <v>41123403</v>
          </cell>
          <cell r="C1078" t="str">
            <v>Goteros de dosificacion</v>
          </cell>
          <cell r="D1078">
            <v>535</v>
          </cell>
          <cell r="E1078">
            <v>3500</v>
          </cell>
          <cell r="F1078" t="str">
            <v>UNIDAD</v>
          </cell>
        </row>
        <row r="1079">
          <cell r="B1079">
            <v>42121505</v>
          </cell>
          <cell r="C1079" t="str">
            <v>Electrocardiografo (ECG) veterinario</v>
          </cell>
          <cell r="D1079">
            <v>532</v>
          </cell>
          <cell r="E1079">
            <v>8000000</v>
          </cell>
          <cell r="F1079" t="str">
            <v>UNIDAD</v>
          </cell>
        </row>
        <row r="1080">
          <cell r="B1080">
            <v>42131504</v>
          </cell>
          <cell r="C1080" t="str">
            <v>Batas para pacientes</v>
          </cell>
          <cell r="D1080">
            <v>322</v>
          </cell>
          <cell r="E1080">
            <v>20000</v>
          </cell>
          <cell r="F1080" t="str">
            <v>UNIDAD</v>
          </cell>
        </row>
        <row r="1081">
          <cell r="B1081">
            <v>42131509</v>
          </cell>
          <cell r="C1081" t="str">
            <v>Batas de hospital</v>
          </cell>
          <cell r="D1081">
            <v>322</v>
          </cell>
          <cell r="E1081">
            <v>60000</v>
          </cell>
          <cell r="F1081" t="str">
            <v>JUEGO</v>
          </cell>
        </row>
        <row r="1082">
          <cell r="B1082">
            <v>42131606</v>
          </cell>
          <cell r="C1082" t="str">
            <v>Mascarillas de aislamiento o quirofano para el personal sanitario</v>
          </cell>
          <cell r="D1082">
            <v>322</v>
          </cell>
          <cell r="E1082">
            <v>880</v>
          </cell>
          <cell r="F1082" t="str">
            <v>UNIDAD</v>
          </cell>
        </row>
        <row r="1083">
          <cell r="B1083">
            <v>42131607</v>
          </cell>
          <cell r="C1083" t="str">
            <v>Guardapolvos o chaquetas para el personal sanitario</v>
          </cell>
          <cell r="D1083">
            <v>322</v>
          </cell>
          <cell r="E1083">
            <v>39925</v>
          </cell>
          <cell r="F1083" t="str">
            <v>UNIDAD</v>
          </cell>
        </row>
        <row r="1084">
          <cell r="B1084">
            <v>42131705</v>
          </cell>
          <cell r="C1084" t="str">
            <v>Pantalones quirurgicos</v>
          </cell>
          <cell r="D1084">
            <v>322</v>
          </cell>
          <cell r="E1084">
            <v>38500</v>
          </cell>
          <cell r="F1084" t="str">
            <v>UNIDAD</v>
          </cell>
        </row>
        <row r="1085">
          <cell r="B1085">
            <v>42131707</v>
          </cell>
          <cell r="C1085" t="str">
            <v>Trajes, cascos o mascarillas de aislamiento quirurgico o accesorios</v>
          </cell>
          <cell r="D1085">
            <v>322</v>
          </cell>
          <cell r="E1085">
            <v>18000</v>
          </cell>
          <cell r="F1085" t="str">
            <v>CAJA</v>
          </cell>
        </row>
        <row r="1086">
          <cell r="B1086">
            <v>42132105</v>
          </cell>
          <cell r="C1086" t="str">
            <v>Sabanas de hospital</v>
          </cell>
          <cell r="D1086">
            <v>323</v>
          </cell>
          <cell r="E1086">
            <v>35000</v>
          </cell>
          <cell r="F1086" t="str">
            <v>UNIDAD</v>
          </cell>
        </row>
        <row r="1087">
          <cell r="B1087">
            <v>42132201</v>
          </cell>
          <cell r="C1087" t="str">
            <v>Cajas o dispensadores de guantes medicos</v>
          </cell>
          <cell r="D1087">
            <v>358</v>
          </cell>
          <cell r="E1087">
            <v>25000</v>
          </cell>
          <cell r="F1087" t="str">
            <v>CAJA</v>
          </cell>
        </row>
        <row r="1088">
          <cell r="B1088">
            <v>42132203</v>
          </cell>
          <cell r="C1088" t="str">
            <v>Guantes medicos de examen o para usos no quirurgicos</v>
          </cell>
          <cell r="D1088">
            <v>358</v>
          </cell>
          <cell r="E1088">
            <v>48400</v>
          </cell>
          <cell r="F1088" t="str">
            <v>CAJA</v>
          </cell>
        </row>
        <row r="1089">
          <cell r="B1089">
            <v>42132205</v>
          </cell>
          <cell r="C1089" t="str">
            <v>Guantes quirurgicos</v>
          </cell>
          <cell r="D1089">
            <v>358</v>
          </cell>
          <cell r="E1089">
            <v>30800</v>
          </cell>
          <cell r="F1089" t="str">
            <v>CAJA</v>
          </cell>
        </row>
        <row r="1090">
          <cell r="B1090">
            <v>42141601</v>
          </cell>
          <cell r="C1090" t="str">
            <v>Equipos de ingreso para el cuidado del enfermo</v>
          </cell>
          <cell r="D1090">
            <v>353</v>
          </cell>
          <cell r="E1090">
            <v>1300</v>
          </cell>
          <cell r="F1090" t="str">
            <v>UNIDAD</v>
          </cell>
        </row>
        <row r="1091">
          <cell r="B1091">
            <v>42141605</v>
          </cell>
          <cell r="C1091" t="str">
            <v>Cuencos o tazones medicos para mezclar o para soluciones</v>
          </cell>
          <cell r="D1091">
            <v>358</v>
          </cell>
          <cell r="E1091">
            <v>1000</v>
          </cell>
          <cell r="F1091" t="str">
            <v>UNIDAD</v>
          </cell>
        </row>
        <row r="1092">
          <cell r="B1092">
            <v>42141803</v>
          </cell>
          <cell r="C1092" t="str">
            <v>Cables o alambres de plomo para electroterapia</v>
          </cell>
          <cell r="D1092">
            <v>535</v>
          </cell>
          <cell r="E1092">
            <v>18000</v>
          </cell>
          <cell r="F1092" t="str">
            <v>Metro line</v>
          </cell>
        </row>
        <row r="1093">
          <cell r="B1093">
            <v>42141904</v>
          </cell>
          <cell r="C1093" t="str">
            <v>Tubos, o casquillos o grapas de enema</v>
          </cell>
          <cell r="D1093">
            <v>358</v>
          </cell>
          <cell r="E1093">
            <v>157000</v>
          </cell>
          <cell r="F1093" t="str">
            <v>JUEGO</v>
          </cell>
        </row>
        <row r="1094">
          <cell r="B1094">
            <v>42142102</v>
          </cell>
          <cell r="C1094" t="str">
            <v>Unidades enfriadoras para el almacenaje en frio o accesorios</v>
          </cell>
          <cell r="D1094">
            <v>535</v>
          </cell>
          <cell r="E1094">
            <v>2294325</v>
          </cell>
          <cell r="F1094" t="str">
            <v>UNIDAD</v>
          </cell>
        </row>
        <row r="1095">
          <cell r="B1095">
            <v>42142104</v>
          </cell>
          <cell r="C1095" t="str">
            <v>Hidrocolatores medicos o accesorios</v>
          </cell>
          <cell r="D1095">
            <v>535</v>
          </cell>
          <cell r="E1095">
            <v>182500</v>
          </cell>
          <cell r="F1095" t="str">
            <v>FRASCO</v>
          </cell>
        </row>
        <row r="1096">
          <cell r="B1096">
            <v>42142402</v>
          </cell>
          <cell r="C1096" t="str">
            <v>Canulas o tubos de succion medicos o accesorios</v>
          </cell>
          <cell r="D1096">
            <v>358</v>
          </cell>
          <cell r="E1096">
            <v>37000</v>
          </cell>
          <cell r="F1096" t="str">
            <v>CAJA</v>
          </cell>
        </row>
        <row r="1097">
          <cell r="B1097">
            <v>42142403</v>
          </cell>
          <cell r="C1097" t="str">
            <v>Envases medicos de succion</v>
          </cell>
          <cell r="D1097">
            <v>358</v>
          </cell>
          <cell r="E1097">
            <v>1800</v>
          </cell>
          <cell r="F1097" t="str">
            <v>UNIDAD</v>
          </cell>
        </row>
        <row r="1098">
          <cell r="B1098">
            <v>42142404</v>
          </cell>
          <cell r="C1098" t="str">
            <v>Aparatos medicos de succion o vacio</v>
          </cell>
          <cell r="D1098">
            <v>535</v>
          </cell>
          <cell r="E1098">
            <v>800000</v>
          </cell>
          <cell r="F1098" t="str">
            <v>UNIDAD</v>
          </cell>
        </row>
        <row r="1099">
          <cell r="B1099">
            <v>42142405</v>
          </cell>
          <cell r="C1099" t="str">
            <v>Estuches para sets de instrumental medico o sus accesorios</v>
          </cell>
          <cell r="D1099">
            <v>358</v>
          </cell>
          <cell r="E1099">
            <v>4905000</v>
          </cell>
          <cell r="F1099" t="str">
            <v>UNIDAD</v>
          </cell>
        </row>
        <row r="1100">
          <cell r="B1100">
            <v>42142407</v>
          </cell>
          <cell r="C1100" t="str">
            <v>Estuches para canulas de succion medicas</v>
          </cell>
          <cell r="D1100">
            <v>358</v>
          </cell>
          <cell r="E1100">
            <v>814000</v>
          </cell>
          <cell r="F1100" t="str">
            <v>CAJA</v>
          </cell>
        </row>
        <row r="1101">
          <cell r="B1101">
            <v>42142502</v>
          </cell>
          <cell r="C1101" t="str">
            <v>Agujas para anestesia</v>
          </cell>
          <cell r="D1101">
            <v>358</v>
          </cell>
          <cell r="E1101">
            <v>55490</v>
          </cell>
          <cell r="F1101" t="str">
            <v>CAJA</v>
          </cell>
        </row>
        <row r="1102">
          <cell r="B1102">
            <v>42142504</v>
          </cell>
          <cell r="C1102" t="str">
            <v>Agujas de biopsia</v>
          </cell>
          <cell r="D1102">
            <v>358</v>
          </cell>
          <cell r="E1102">
            <v>64000</v>
          </cell>
          <cell r="F1102" t="str">
            <v>CAJA</v>
          </cell>
        </row>
        <row r="1103">
          <cell r="B1103">
            <v>42142506</v>
          </cell>
          <cell r="C1103" t="str">
            <v>Agujas despuntadas</v>
          </cell>
          <cell r="D1103">
            <v>358</v>
          </cell>
          <cell r="E1103">
            <v>16500</v>
          </cell>
          <cell r="F1103" t="str">
            <v>CAJA</v>
          </cell>
        </row>
        <row r="1104">
          <cell r="B1104">
            <v>42142510</v>
          </cell>
          <cell r="C1104" t="str">
            <v>Agujas de filtro</v>
          </cell>
          <cell r="D1104">
            <v>358</v>
          </cell>
          <cell r="E1104">
            <v>200000</v>
          </cell>
          <cell r="F1104" t="str">
            <v>BOLSA</v>
          </cell>
        </row>
        <row r="1105">
          <cell r="B1105">
            <v>42142514</v>
          </cell>
          <cell r="C1105" t="str">
            <v>Bandejas o agujas espinales</v>
          </cell>
          <cell r="D1105">
            <v>358</v>
          </cell>
          <cell r="E1105">
            <v>25000</v>
          </cell>
          <cell r="F1105" t="str">
            <v>CAJA</v>
          </cell>
        </row>
        <row r="1106">
          <cell r="B1106">
            <v>42142521</v>
          </cell>
          <cell r="C1106" t="str">
            <v>Agujas para extraccion de sangre</v>
          </cell>
          <cell r="D1106">
            <v>358</v>
          </cell>
          <cell r="E1106">
            <v>150000</v>
          </cell>
          <cell r="F1106" t="str">
            <v>CAJA</v>
          </cell>
        </row>
        <row r="1107">
          <cell r="B1107">
            <v>42142523</v>
          </cell>
          <cell r="C1107" t="str">
            <v>Agujas hipodermicas</v>
          </cell>
          <cell r="D1107">
            <v>358</v>
          </cell>
          <cell r="E1107">
            <v>5000</v>
          </cell>
          <cell r="F1107" t="str">
            <v>UNIDAD</v>
          </cell>
        </row>
        <row r="1108">
          <cell r="B1108">
            <v>42142525</v>
          </cell>
          <cell r="C1108" t="str">
            <v>Agujas de irrigacion</v>
          </cell>
          <cell r="D1108">
            <v>358</v>
          </cell>
          <cell r="E1108">
            <v>22000</v>
          </cell>
          <cell r="F1108" t="str">
            <v>CAJA</v>
          </cell>
        </row>
        <row r="1109">
          <cell r="B1109">
            <v>42142528</v>
          </cell>
          <cell r="C1109" t="str">
            <v>Agujas o sets para puncion del esternon</v>
          </cell>
          <cell r="D1109">
            <v>358</v>
          </cell>
          <cell r="E1109">
            <v>25000</v>
          </cell>
          <cell r="F1109" t="str">
            <v>CAJA</v>
          </cell>
        </row>
        <row r="1110">
          <cell r="B1110">
            <v>42142531</v>
          </cell>
          <cell r="C1110" t="str">
            <v>Contenedores, carros o accesorios para el desecho de agujas, cuchillas y otros objetos punzantes</v>
          </cell>
          <cell r="D1110">
            <v>358</v>
          </cell>
          <cell r="E1110">
            <v>3000</v>
          </cell>
          <cell r="F1110" t="str">
            <v>UNIDAD</v>
          </cell>
        </row>
        <row r="1111">
          <cell r="B1111">
            <v>42142532</v>
          </cell>
          <cell r="C1111" t="str">
            <v>Agujas o kits de pericardiocentesis o accesorios</v>
          </cell>
          <cell r="D1111">
            <v>358</v>
          </cell>
          <cell r="E1111">
            <v>40000</v>
          </cell>
          <cell r="F1111" t="str">
            <v>CAJA</v>
          </cell>
        </row>
        <row r="1112">
          <cell r="B1112">
            <v>42142601</v>
          </cell>
          <cell r="C1112" t="str">
            <v>Jeringas medicas de aspiracion o irrigacion</v>
          </cell>
          <cell r="D1112">
            <v>358</v>
          </cell>
          <cell r="E1112">
            <v>187000</v>
          </cell>
          <cell r="F1112" t="str">
            <v>CAJA</v>
          </cell>
        </row>
        <row r="1113">
          <cell r="B1113">
            <v>42142603</v>
          </cell>
          <cell r="C1113" t="str">
            <v>Jeringas medicas de cartucho</v>
          </cell>
          <cell r="D1113">
            <v>358</v>
          </cell>
          <cell r="E1113">
            <v>572000</v>
          </cell>
          <cell r="F1113" t="str">
            <v>UNIDAD</v>
          </cell>
        </row>
        <row r="1114">
          <cell r="B1114">
            <v>42142608</v>
          </cell>
          <cell r="C1114" t="str">
            <v>Jeringas medicas sin agujas</v>
          </cell>
          <cell r="D1114">
            <v>358</v>
          </cell>
          <cell r="E1114">
            <v>42000</v>
          </cell>
          <cell r="F1114" t="str">
            <v>CAJA</v>
          </cell>
        </row>
        <row r="1115">
          <cell r="B1115">
            <v>42142609</v>
          </cell>
          <cell r="C1115" t="str">
            <v>Jeringas medicas con aguja</v>
          </cell>
          <cell r="D1115">
            <v>358</v>
          </cell>
          <cell r="E1115">
            <v>30000</v>
          </cell>
          <cell r="F1115" t="str">
            <v>CAJA</v>
          </cell>
        </row>
        <row r="1116">
          <cell r="B1116">
            <v>42142615</v>
          </cell>
          <cell r="C1116" t="str">
            <v>Accesorios para jeringas</v>
          </cell>
          <cell r="D1116">
            <v>358</v>
          </cell>
          <cell r="E1116">
            <v>50000</v>
          </cell>
          <cell r="F1116" t="str">
            <v>CAJA</v>
          </cell>
        </row>
        <row r="1117">
          <cell r="B1117">
            <v>42142617</v>
          </cell>
          <cell r="C1117" t="str">
            <v>Jeringas de fuente</v>
          </cell>
          <cell r="D1117">
            <v>358</v>
          </cell>
          <cell r="E1117">
            <v>120000</v>
          </cell>
          <cell r="F1117" t="str">
            <v>CAJA</v>
          </cell>
        </row>
        <row r="1118">
          <cell r="B1118">
            <v>42142618</v>
          </cell>
          <cell r="C1118" t="str">
            <v>Kits de jeringas para el analisis de los gases sanguineos</v>
          </cell>
          <cell r="D1118">
            <v>358</v>
          </cell>
          <cell r="E1118">
            <v>35000</v>
          </cell>
          <cell r="F1118" t="str">
            <v>Kilogramo</v>
          </cell>
        </row>
        <row r="1119">
          <cell r="B1119">
            <v>42142706</v>
          </cell>
          <cell r="C1119" t="str">
            <v>Equipos o compresas o bandejas para el procedimiento urologico</v>
          </cell>
          <cell r="D1119">
            <v>358</v>
          </cell>
          <cell r="E1119">
            <v>10000</v>
          </cell>
          <cell r="F1119" t="str">
            <v>UNIDAD</v>
          </cell>
        </row>
        <row r="1120">
          <cell r="B1120">
            <v>42142710</v>
          </cell>
          <cell r="C1120" t="str">
            <v>Tubos de ensayo para drenaje urinario o accesorios</v>
          </cell>
          <cell r="D1120">
            <v>358</v>
          </cell>
          <cell r="E1120">
            <v>22000</v>
          </cell>
          <cell r="F1120" t="str">
            <v>CAJA</v>
          </cell>
        </row>
        <row r="1121">
          <cell r="B1121">
            <v>42142712</v>
          </cell>
          <cell r="C1121" t="str">
            <v>Sets de extraccion de calculos o accesorios</v>
          </cell>
          <cell r="D1121">
            <v>358</v>
          </cell>
          <cell r="E1121">
            <v>10000000</v>
          </cell>
          <cell r="F1121" t="str">
            <v>UNIDAD</v>
          </cell>
        </row>
        <row r="1122">
          <cell r="B1122">
            <v>42143602</v>
          </cell>
          <cell r="C1122" t="str">
            <v>Petos y cinturones de sujecion</v>
          </cell>
          <cell r="D1122">
            <v>535</v>
          </cell>
          <cell r="E1122">
            <v>15000</v>
          </cell>
          <cell r="F1122" t="str">
            <v>UNIDAD</v>
          </cell>
        </row>
        <row r="1123">
          <cell r="B1123">
            <v>42143605</v>
          </cell>
          <cell r="C1123" t="str">
            <v>Correas o hebillas de sujecion, o accesorios o suministros</v>
          </cell>
          <cell r="D1123">
            <v>535</v>
          </cell>
          <cell r="E1123">
            <v>5000</v>
          </cell>
          <cell r="F1123" t="str">
            <v>UNIDAD</v>
          </cell>
        </row>
        <row r="1124">
          <cell r="B1124">
            <v>42143607</v>
          </cell>
          <cell r="C1124" t="str">
            <v>Sensores o alarmas de movimiento del paciente o accesorios</v>
          </cell>
          <cell r="D1124">
            <v>535</v>
          </cell>
          <cell r="E1124">
            <v>10000000</v>
          </cell>
          <cell r="F1124" t="str">
            <v>Unidad (Nr</v>
          </cell>
        </row>
        <row r="1125">
          <cell r="B1125">
            <v>42151502</v>
          </cell>
          <cell r="C1125" t="str">
            <v>Recipientes de mezclar para odontologia cosmetica</v>
          </cell>
          <cell r="D1125">
            <v>358</v>
          </cell>
          <cell r="E1125">
            <v>4000000</v>
          </cell>
          <cell r="F1125" t="str">
            <v>Unidad (Nr</v>
          </cell>
        </row>
        <row r="1126">
          <cell r="B1126">
            <v>42151602</v>
          </cell>
          <cell r="C1126" t="str">
            <v>Bandas para matriz dental</v>
          </cell>
          <cell r="D1126">
            <v>535</v>
          </cell>
          <cell r="E1126">
            <v>3750</v>
          </cell>
          <cell r="F1126" t="str">
            <v>UNIDAD</v>
          </cell>
        </row>
        <row r="1127">
          <cell r="B1127">
            <v>42151603</v>
          </cell>
          <cell r="C1127" t="str">
            <v>utiles de colocacion de hidroxido de calcio</v>
          </cell>
          <cell r="D1127">
            <v>535</v>
          </cell>
          <cell r="E1127">
            <v>15000</v>
          </cell>
          <cell r="F1127" t="str">
            <v>FRASCO</v>
          </cell>
        </row>
        <row r="1128">
          <cell r="B1128">
            <v>42151627</v>
          </cell>
          <cell r="C1128" t="str">
            <v>Espejos o mangos de espejos dentales</v>
          </cell>
          <cell r="D1128">
            <v>358</v>
          </cell>
          <cell r="E1128">
            <v>18000</v>
          </cell>
          <cell r="F1128" t="str">
            <v>UNIDAD</v>
          </cell>
        </row>
        <row r="1129">
          <cell r="B1129">
            <v>42151635</v>
          </cell>
          <cell r="C1129" t="str">
            <v>Expulsores dentales de saliva o aparatos de succion oral o suministros</v>
          </cell>
          <cell r="D1129">
            <v>535</v>
          </cell>
          <cell r="E1129">
            <v>6000</v>
          </cell>
          <cell r="F1129" t="str">
            <v>CAJA</v>
          </cell>
        </row>
        <row r="1130">
          <cell r="B1130">
            <v>42151640</v>
          </cell>
          <cell r="C1130" t="str">
            <v>Pinzas dentales</v>
          </cell>
          <cell r="D1130">
            <v>535</v>
          </cell>
          <cell r="E1130">
            <v>35000</v>
          </cell>
          <cell r="F1130" t="str">
            <v>UNIDAD</v>
          </cell>
        </row>
        <row r="1131">
          <cell r="B1131">
            <v>42151664</v>
          </cell>
          <cell r="C1131" t="str">
            <v>Discos cortadores o separadores dentales</v>
          </cell>
          <cell r="D1131">
            <v>535</v>
          </cell>
          <cell r="E1131">
            <v>32000</v>
          </cell>
          <cell r="F1131" t="str">
            <v>UNIDAD</v>
          </cell>
        </row>
        <row r="1132">
          <cell r="B1132">
            <v>42151680</v>
          </cell>
          <cell r="C1132" t="str">
            <v>Topes de endodoncia o accesorios</v>
          </cell>
          <cell r="D1132">
            <v>535</v>
          </cell>
          <cell r="E1132">
            <v>15000</v>
          </cell>
          <cell r="F1132" t="str">
            <v>CAJA</v>
          </cell>
        </row>
        <row r="1133">
          <cell r="B1133">
            <v>42151681</v>
          </cell>
          <cell r="C1133" t="str">
            <v>Sets de anestesia odontologica o accesorios</v>
          </cell>
          <cell r="D1133">
            <v>535</v>
          </cell>
          <cell r="E1133">
            <v>2393</v>
          </cell>
          <cell r="F1133" t="str">
            <v>UNIDAD</v>
          </cell>
        </row>
        <row r="1134">
          <cell r="B1134">
            <v>42151801</v>
          </cell>
          <cell r="C1134" t="str">
            <v>Portadores de amalgama</v>
          </cell>
          <cell r="D1134">
            <v>541</v>
          </cell>
          <cell r="E1134">
            <v>36000</v>
          </cell>
          <cell r="F1134" t="str">
            <v>CAJA</v>
          </cell>
        </row>
        <row r="1135">
          <cell r="B1135">
            <v>42151813</v>
          </cell>
          <cell r="C1135" t="str">
            <v>Tubos de obturacion dental</v>
          </cell>
          <cell r="D1135">
            <v>535</v>
          </cell>
          <cell r="E1135">
            <v>103700</v>
          </cell>
          <cell r="F1135" t="str">
            <v>FRASCO</v>
          </cell>
        </row>
        <row r="1136">
          <cell r="B1136">
            <v>42151904</v>
          </cell>
          <cell r="C1136" t="str">
            <v>Soluciones o comprimidos de revelar</v>
          </cell>
          <cell r="D1136">
            <v>535</v>
          </cell>
          <cell r="E1136">
            <v>12100</v>
          </cell>
          <cell r="F1136" t="str">
            <v>CAJA</v>
          </cell>
        </row>
        <row r="1137">
          <cell r="B1137">
            <v>42151905</v>
          </cell>
          <cell r="C1137" t="str">
            <v>Geles o fluoruro de enjuagues</v>
          </cell>
          <cell r="D1137">
            <v>535</v>
          </cell>
          <cell r="E1137">
            <v>272727</v>
          </cell>
          <cell r="F1137" t="str">
            <v>CAJA</v>
          </cell>
        </row>
        <row r="1138">
          <cell r="B1138">
            <v>42151906</v>
          </cell>
          <cell r="C1138" t="str">
            <v>Comprimidos o gotas de fluoruro</v>
          </cell>
          <cell r="D1138">
            <v>535</v>
          </cell>
          <cell r="E1138">
            <v>32000</v>
          </cell>
          <cell r="F1138" t="str">
            <v>CAJA</v>
          </cell>
        </row>
        <row r="1139">
          <cell r="B1139">
            <v>42151909</v>
          </cell>
          <cell r="C1139" t="str">
            <v>Pastas o kits de odontologia preventiva</v>
          </cell>
          <cell r="D1139">
            <v>535</v>
          </cell>
          <cell r="E1139">
            <v>3580</v>
          </cell>
          <cell r="F1139" t="str">
            <v>UNIDAD</v>
          </cell>
        </row>
        <row r="1140">
          <cell r="B1140">
            <v>42152012</v>
          </cell>
          <cell r="C1140" t="str">
            <v>Piezas o kits de aparatos para radiografias odontologicas o accesorios</v>
          </cell>
          <cell r="D1140">
            <v>535</v>
          </cell>
          <cell r="E1140">
            <v>1800000</v>
          </cell>
          <cell r="F1140" t="str">
            <v>UNIDAD</v>
          </cell>
        </row>
        <row r="1141">
          <cell r="B1141">
            <v>42152204</v>
          </cell>
          <cell r="C1141" t="str">
            <v>Maquinas de fundicion de laboratorio odontologico o sus piezas o accesorios</v>
          </cell>
          <cell r="D1141">
            <v>535</v>
          </cell>
          <cell r="E1141">
            <v>3500000</v>
          </cell>
          <cell r="F1141" t="str">
            <v>JUEGO</v>
          </cell>
        </row>
        <row r="1142">
          <cell r="B1142">
            <v>42152211</v>
          </cell>
          <cell r="C1142" t="str">
            <v>Tornos de laboratorio dental o accesorios</v>
          </cell>
          <cell r="D1142">
            <v>535</v>
          </cell>
          <cell r="E1142">
            <v>10000</v>
          </cell>
          <cell r="F1142" t="str">
            <v>Unidad (Nr</v>
          </cell>
        </row>
        <row r="1143">
          <cell r="B1143">
            <v>42152419</v>
          </cell>
          <cell r="C1143" t="str">
            <v>Materiales de pasta de cinc oxido eugenol para impresion dental</v>
          </cell>
          <cell r="D1143">
            <v>358</v>
          </cell>
          <cell r="E1143">
            <v>8000</v>
          </cell>
          <cell r="F1143" t="str">
            <v>FRASCO</v>
          </cell>
        </row>
        <row r="1144">
          <cell r="B1144">
            <v>42152424</v>
          </cell>
          <cell r="C1144" t="str">
            <v>Cementos dentales a base de agua</v>
          </cell>
          <cell r="D1144">
            <v>358</v>
          </cell>
          <cell r="E1144">
            <v>295000</v>
          </cell>
          <cell r="F1144" t="str">
            <v>UNIDAD</v>
          </cell>
        </row>
        <row r="1145">
          <cell r="B1145">
            <v>42152437</v>
          </cell>
          <cell r="C1145" t="str">
            <v>Dientes de porcelana</v>
          </cell>
          <cell r="D1145">
            <v>358</v>
          </cell>
          <cell r="E1145">
            <v>45000</v>
          </cell>
          <cell r="F1145" t="str">
            <v>UNIDAD</v>
          </cell>
        </row>
        <row r="1146">
          <cell r="B1146">
            <v>42152438</v>
          </cell>
          <cell r="C1146" t="str">
            <v>Materiales refractarios para moldes</v>
          </cell>
          <cell r="D1146">
            <v>358</v>
          </cell>
          <cell r="E1146">
            <v>40000</v>
          </cell>
          <cell r="F1146" t="str">
            <v>UNIDAD</v>
          </cell>
        </row>
        <row r="1147">
          <cell r="B1147">
            <v>42152441</v>
          </cell>
          <cell r="C1147" t="str">
            <v>Dientes de polimero sintetico</v>
          </cell>
          <cell r="D1147">
            <v>535</v>
          </cell>
          <cell r="E1147">
            <v>45000</v>
          </cell>
          <cell r="F1147" t="str">
            <v>UNIDAD</v>
          </cell>
        </row>
        <row r="1148">
          <cell r="B1148">
            <v>42152443</v>
          </cell>
          <cell r="C1148" t="str">
            <v>Cementos de oxido de zinc con y sin eugenol</v>
          </cell>
          <cell r="D1148">
            <v>358</v>
          </cell>
          <cell r="E1148">
            <v>5800</v>
          </cell>
          <cell r="F1148" t="str">
            <v>CAJA</v>
          </cell>
        </row>
        <row r="1149">
          <cell r="B1149">
            <v>42152449</v>
          </cell>
          <cell r="C1149" t="str">
            <v>Catalizadores de material de impresion dental</v>
          </cell>
          <cell r="D1149">
            <v>535</v>
          </cell>
          <cell r="E1149">
            <v>37000</v>
          </cell>
          <cell r="F1149" t="str">
            <v>UNIDAD</v>
          </cell>
        </row>
        <row r="1150">
          <cell r="B1150">
            <v>42152450</v>
          </cell>
          <cell r="C1150" t="str">
            <v>Compuestos limpiadores de instrumental odontologico</v>
          </cell>
          <cell r="D1150">
            <v>535</v>
          </cell>
          <cell r="E1150">
            <v>110000</v>
          </cell>
          <cell r="F1150" t="str">
            <v>UNIDAD</v>
          </cell>
        </row>
        <row r="1151">
          <cell r="B1151">
            <v>42152452</v>
          </cell>
          <cell r="C1151" t="str">
            <v>Kits de aislamiento de pastas odontologicas o accesorios</v>
          </cell>
          <cell r="D1151">
            <v>535</v>
          </cell>
          <cell r="E1151">
            <v>7080</v>
          </cell>
          <cell r="F1151" t="str">
            <v>UNIDAD</v>
          </cell>
        </row>
        <row r="1152">
          <cell r="B1152">
            <v>42152459</v>
          </cell>
          <cell r="C1152" t="str">
            <v>Kits de fundas dentales provisionales para endodoncia</v>
          </cell>
          <cell r="D1152">
            <v>535</v>
          </cell>
          <cell r="E1152">
            <v>1000000</v>
          </cell>
          <cell r="F1152" t="str">
            <v>UNIDAD</v>
          </cell>
        </row>
        <row r="1153">
          <cell r="B1153">
            <v>42152502</v>
          </cell>
          <cell r="C1153" t="str">
            <v>Baberos dentales</v>
          </cell>
          <cell r="D1153">
            <v>541</v>
          </cell>
          <cell r="E1153">
            <v>425</v>
          </cell>
          <cell r="F1153" t="str">
            <v>UNIDAD</v>
          </cell>
        </row>
        <row r="1154">
          <cell r="B1154">
            <v>42152608</v>
          </cell>
          <cell r="C1154" t="str">
            <v>Cartuchos de ligamento de ortodoncia</v>
          </cell>
          <cell r="D1154">
            <v>358</v>
          </cell>
          <cell r="E1154">
            <v>1000000</v>
          </cell>
          <cell r="F1154" t="str">
            <v>UNIDAD</v>
          </cell>
        </row>
        <row r="1155">
          <cell r="B1155">
            <v>42152713</v>
          </cell>
          <cell r="C1155" t="str">
            <v>Alicates ortodonticos</v>
          </cell>
          <cell r="D1155">
            <v>535</v>
          </cell>
          <cell r="E1155">
            <v>250000</v>
          </cell>
          <cell r="F1155" t="str">
            <v>UNIDAD</v>
          </cell>
        </row>
        <row r="1156">
          <cell r="B1156">
            <v>42161603</v>
          </cell>
          <cell r="C1156" t="str">
            <v>Aparato de demanda para oxigeno sanguineo de hemodialisis</v>
          </cell>
          <cell r="D1156">
            <v>535</v>
          </cell>
          <cell r="E1156">
            <v>40000000</v>
          </cell>
          <cell r="F1156" t="str">
            <v>JUEGO</v>
          </cell>
        </row>
        <row r="1157">
          <cell r="B1157">
            <v>42161633</v>
          </cell>
          <cell r="C1157" t="str">
            <v>Membranas de dialisado de aparatos de hemodialisis</v>
          </cell>
          <cell r="D1157">
            <v>535</v>
          </cell>
          <cell r="E1157">
            <v>850630</v>
          </cell>
          <cell r="F1157" t="str">
            <v>UNIDAD</v>
          </cell>
        </row>
        <row r="1158">
          <cell r="B1158">
            <v>42161634</v>
          </cell>
          <cell r="C1158" t="str">
            <v>Bandejas de tratamiento de hemodialisis o accesorios</v>
          </cell>
          <cell r="D1158">
            <v>535</v>
          </cell>
          <cell r="E1158">
            <v>250000000</v>
          </cell>
          <cell r="F1158" t="str">
            <v>PAQUETE</v>
          </cell>
        </row>
        <row r="1159">
          <cell r="B1159">
            <v>42171804</v>
          </cell>
          <cell r="C1159" t="str">
            <v>Equipos de cricotirotomia o tubos traqueal de servicios medicos de urgencia</v>
          </cell>
          <cell r="D1159">
            <v>535</v>
          </cell>
          <cell r="E1159">
            <v>450000</v>
          </cell>
          <cell r="F1159" t="str">
            <v>CAJA</v>
          </cell>
        </row>
        <row r="1160">
          <cell r="B1160">
            <v>42171903</v>
          </cell>
          <cell r="C1160" t="str">
            <v>Cajas de medicamentos de servicios medicos de urgencia</v>
          </cell>
          <cell r="D1160">
            <v>535</v>
          </cell>
          <cell r="E1160">
            <v>1180</v>
          </cell>
          <cell r="F1160" t="str">
            <v>UNIDAD</v>
          </cell>
        </row>
        <row r="1161">
          <cell r="B1161">
            <v>42171908</v>
          </cell>
          <cell r="C1161" t="str">
            <v>Cajas de salvavidas de servicios medicos de urgencia</v>
          </cell>
          <cell r="D1161">
            <v>535</v>
          </cell>
          <cell r="E1161">
            <v>595780</v>
          </cell>
          <cell r="F1161" t="str">
            <v>UNIDAD</v>
          </cell>
        </row>
        <row r="1162">
          <cell r="B1162">
            <v>42171917</v>
          </cell>
          <cell r="C1162" t="str">
            <v>Estuches o bolsas de primeros auxilios para los servicios medicos de urgencias o accesorios</v>
          </cell>
          <cell r="D1162">
            <v>535</v>
          </cell>
          <cell r="E1162">
            <v>240000</v>
          </cell>
          <cell r="F1162" t="str">
            <v>UNIDAD</v>
          </cell>
        </row>
        <row r="1163">
          <cell r="B1163">
            <v>42172001</v>
          </cell>
          <cell r="C1163" t="str">
            <v>Equipos de primer auxilio de servicios medicos de urgencia</v>
          </cell>
          <cell r="D1163">
            <v>535</v>
          </cell>
          <cell r="E1163">
            <v>900000</v>
          </cell>
          <cell r="F1163" t="str">
            <v>UNIDAD</v>
          </cell>
        </row>
        <row r="1164">
          <cell r="B1164">
            <v>42172015</v>
          </cell>
          <cell r="C1164" t="str">
            <v>Kits de tratamiento odontologico para los servicios medicos de urgencias</v>
          </cell>
          <cell r="D1164">
            <v>535</v>
          </cell>
          <cell r="E1164">
            <v>300000</v>
          </cell>
          <cell r="F1164" t="str">
            <v>UNIDAD</v>
          </cell>
        </row>
        <row r="1165">
          <cell r="B1165">
            <v>42181503</v>
          </cell>
          <cell r="C1165" t="str">
            <v>Lubricantes personales o gelatinas del examen</v>
          </cell>
          <cell r="D1165">
            <v>535</v>
          </cell>
          <cell r="E1165">
            <v>15500</v>
          </cell>
          <cell r="F1165" t="str">
            <v>FRASCO</v>
          </cell>
        </row>
        <row r="1166">
          <cell r="B1166">
            <v>42181505</v>
          </cell>
          <cell r="C1166" t="str">
            <v>Sets o accesorios de recogida de celulas para endometria</v>
          </cell>
          <cell r="D1166">
            <v>535</v>
          </cell>
          <cell r="E1166">
            <v>300000</v>
          </cell>
          <cell r="F1166" t="str">
            <v>UNIDAD</v>
          </cell>
        </row>
        <row r="1167">
          <cell r="B1167">
            <v>42181514</v>
          </cell>
          <cell r="C1167" t="str">
            <v>Fotometros de hemoglobina</v>
          </cell>
          <cell r="D1167">
            <v>535</v>
          </cell>
          <cell r="E1167">
            <v>45000</v>
          </cell>
          <cell r="F1167" t="str">
            <v>CAJA</v>
          </cell>
        </row>
        <row r="1168">
          <cell r="B1168">
            <v>42181601</v>
          </cell>
          <cell r="C1168" t="str">
            <v>Unidades de presion sanguinea aneroide</v>
          </cell>
          <cell r="D1168">
            <v>535</v>
          </cell>
          <cell r="E1168">
            <v>70950</v>
          </cell>
          <cell r="F1168" t="str">
            <v>UNIDAD</v>
          </cell>
        </row>
        <row r="1169">
          <cell r="B1169">
            <v>42181608</v>
          </cell>
          <cell r="C1169" t="str">
            <v>Accesorios de instrumental de medicion de la tension arterial</v>
          </cell>
          <cell r="D1169">
            <v>535</v>
          </cell>
          <cell r="E1169">
            <v>1437500</v>
          </cell>
          <cell r="F1169" t="str">
            <v>UNIDAD</v>
          </cell>
        </row>
        <row r="1170">
          <cell r="B1170">
            <v>42181610</v>
          </cell>
          <cell r="C1170" t="str">
            <v>Kits de manguitos para tomar la tension arterial</v>
          </cell>
          <cell r="D1170">
            <v>535</v>
          </cell>
          <cell r="E1170">
            <v>48787</v>
          </cell>
          <cell r="F1170" t="str">
            <v>UNIDAD</v>
          </cell>
        </row>
        <row r="1171">
          <cell r="B1171">
            <v>42181702</v>
          </cell>
          <cell r="C1171" t="str">
            <v>Adaptadores, cables o electrodos de electrocardiografia (ECG)</v>
          </cell>
          <cell r="D1171">
            <v>535</v>
          </cell>
          <cell r="E1171">
            <v>786500</v>
          </cell>
          <cell r="F1171" t="str">
            <v>CAJA</v>
          </cell>
        </row>
        <row r="1172">
          <cell r="B1172">
            <v>42181707</v>
          </cell>
          <cell r="C1172" t="str">
            <v>Electrodos neonatales de cinta o anillo de electrocardiografia (ECG)</v>
          </cell>
          <cell r="D1172">
            <v>535</v>
          </cell>
          <cell r="E1172">
            <v>900</v>
          </cell>
          <cell r="F1172" t="str">
            <v>UNIDAD</v>
          </cell>
        </row>
        <row r="1173">
          <cell r="B1173">
            <v>42181907</v>
          </cell>
          <cell r="C1173" t="str">
            <v>Aparatos de metabolismo basal</v>
          </cell>
          <cell r="D1173">
            <v>535</v>
          </cell>
          <cell r="E1173">
            <v>280000</v>
          </cell>
          <cell r="F1173" t="str">
            <v>FRASCO</v>
          </cell>
        </row>
        <row r="1174">
          <cell r="B1174">
            <v>42182005</v>
          </cell>
          <cell r="C1174" t="str">
            <v>Oftalmoscopios o otoscopios o juegos de scopios</v>
          </cell>
          <cell r="D1174">
            <v>535</v>
          </cell>
          <cell r="E1174">
            <v>1500000</v>
          </cell>
          <cell r="F1174" t="str">
            <v>UNIDAD</v>
          </cell>
        </row>
        <row r="1175">
          <cell r="B1175">
            <v>42182013</v>
          </cell>
          <cell r="C1175" t="str">
            <v>Especulo del examen vaginal</v>
          </cell>
          <cell r="D1175">
            <v>535</v>
          </cell>
          <cell r="E1175">
            <v>40000</v>
          </cell>
          <cell r="F1175" t="str">
            <v>UNIDAD</v>
          </cell>
        </row>
        <row r="1176">
          <cell r="B1176">
            <v>42182018</v>
          </cell>
          <cell r="C1176" t="str">
            <v>Broncoscopios o accesorios</v>
          </cell>
          <cell r="D1176">
            <v>535</v>
          </cell>
          <cell r="E1176">
            <v>1000000</v>
          </cell>
          <cell r="F1176" t="str">
            <v>UNIDAD</v>
          </cell>
        </row>
        <row r="1177">
          <cell r="B1177">
            <v>42182101</v>
          </cell>
          <cell r="C1177" t="str">
            <v>Estetoscopios electronicos o accesorios</v>
          </cell>
          <cell r="D1177">
            <v>535</v>
          </cell>
          <cell r="E1177">
            <v>180000</v>
          </cell>
          <cell r="F1177" t="str">
            <v>UNIDAD</v>
          </cell>
        </row>
        <row r="1178">
          <cell r="B1178">
            <v>42182206</v>
          </cell>
          <cell r="C1178" t="str">
            <v>Termometro medico de mercurio</v>
          </cell>
          <cell r="D1178">
            <v>535</v>
          </cell>
          <cell r="E1178">
            <v>35000</v>
          </cell>
          <cell r="F1178" t="str">
            <v>CAJA</v>
          </cell>
        </row>
        <row r="1179">
          <cell r="B1179">
            <v>42182314</v>
          </cell>
          <cell r="C1179" t="str">
            <v>Papel de registro de EEG</v>
          </cell>
          <cell r="D1179">
            <v>535</v>
          </cell>
          <cell r="E1179">
            <v>30000000</v>
          </cell>
          <cell r="F1179" t="str">
            <v>UNIDAD</v>
          </cell>
        </row>
        <row r="1180">
          <cell r="B1180">
            <v>42182401</v>
          </cell>
          <cell r="C1180" t="str">
            <v>Audimetros o accesorios</v>
          </cell>
          <cell r="D1180">
            <v>535</v>
          </cell>
          <cell r="E1180">
            <v>300000</v>
          </cell>
          <cell r="F1180" t="str">
            <v>UNIDAD</v>
          </cell>
        </row>
        <row r="1181">
          <cell r="B1181">
            <v>42182415</v>
          </cell>
          <cell r="C1181" t="str">
            <v>Tubos diagnosticos de Toynbee</v>
          </cell>
          <cell r="D1181">
            <v>535</v>
          </cell>
          <cell r="E1181">
            <v>27324</v>
          </cell>
          <cell r="F1181" t="str">
            <v>UNIDAD</v>
          </cell>
        </row>
        <row r="1182">
          <cell r="B1182">
            <v>42182604</v>
          </cell>
          <cell r="C1182" t="str">
            <v>Linternas de pluma de examen medico</v>
          </cell>
          <cell r="D1182">
            <v>535</v>
          </cell>
          <cell r="E1182">
            <v>46500</v>
          </cell>
          <cell r="F1182" t="str">
            <v>UNIDAD</v>
          </cell>
        </row>
        <row r="1183">
          <cell r="B1183">
            <v>42182702</v>
          </cell>
          <cell r="C1183" t="str">
            <v>Cintas metricas medicas</v>
          </cell>
          <cell r="D1183">
            <v>535</v>
          </cell>
          <cell r="E1183">
            <v>650000</v>
          </cell>
          <cell r="F1183" t="str">
            <v>Unidad (Nr</v>
          </cell>
        </row>
        <row r="1184">
          <cell r="B1184">
            <v>42182801</v>
          </cell>
          <cell r="C1184" t="str">
            <v>Basculas de peso de panales</v>
          </cell>
          <cell r="D1184">
            <v>535</v>
          </cell>
          <cell r="E1184">
            <v>12000000</v>
          </cell>
          <cell r="F1184" t="str">
            <v>UNIDAD</v>
          </cell>
        </row>
        <row r="1185">
          <cell r="B1185">
            <v>42182807</v>
          </cell>
          <cell r="C1185" t="str">
            <v>Basculas de plataforma de silla de ruedas</v>
          </cell>
          <cell r="D1185">
            <v>535</v>
          </cell>
          <cell r="E1185">
            <v>10000000</v>
          </cell>
          <cell r="F1185" t="str">
            <v>UNIDAD</v>
          </cell>
        </row>
        <row r="1186">
          <cell r="B1186">
            <v>42183031</v>
          </cell>
          <cell r="C1186" t="str">
            <v>Sets de placas seudoisocromaticas o accesorios</v>
          </cell>
          <cell r="D1186">
            <v>535</v>
          </cell>
          <cell r="E1186">
            <v>325000</v>
          </cell>
          <cell r="F1186" t="str">
            <v>UNIDAD</v>
          </cell>
        </row>
        <row r="1187">
          <cell r="B1187">
            <v>42191608</v>
          </cell>
          <cell r="C1187" t="str">
            <v>Monitores de salida o controles de enfermeria</v>
          </cell>
          <cell r="D1187">
            <v>535</v>
          </cell>
          <cell r="E1187">
            <v>11500000</v>
          </cell>
          <cell r="F1187" t="str">
            <v>UNIDAD</v>
          </cell>
        </row>
        <row r="1188">
          <cell r="B1188">
            <v>42191705</v>
          </cell>
          <cell r="C1188" t="str">
            <v>Alertas de gas medico</v>
          </cell>
          <cell r="D1188">
            <v>535</v>
          </cell>
          <cell r="E1188">
            <v>15000000</v>
          </cell>
          <cell r="F1188" t="str">
            <v>UNIDAD</v>
          </cell>
        </row>
        <row r="1189">
          <cell r="B1189">
            <v>42191802</v>
          </cell>
          <cell r="C1189" t="str">
            <v>Incubadoras clinicas o calentadores de bebe</v>
          </cell>
          <cell r="D1189">
            <v>535</v>
          </cell>
          <cell r="E1189">
            <v>25000000</v>
          </cell>
          <cell r="F1189" t="str">
            <v>UNIDAD</v>
          </cell>
        </row>
        <row r="1190">
          <cell r="B1190">
            <v>42191904</v>
          </cell>
          <cell r="C1190" t="str">
            <v>Armarios o cajas de seguridad para narcoticos</v>
          </cell>
          <cell r="D1190">
            <v>541</v>
          </cell>
          <cell r="E1190">
            <v>31000</v>
          </cell>
          <cell r="F1190" t="str">
            <v>UNIDAD</v>
          </cell>
        </row>
        <row r="1191">
          <cell r="B1191">
            <v>42191907</v>
          </cell>
          <cell r="C1191" t="str">
            <v>Armarios o baules de almacenamiento de instrumental medico</v>
          </cell>
          <cell r="D1191">
            <v>541</v>
          </cell>
          <cell r="E1191">
            <v>5000000</v>
          </cell>
          <cell r="F1191" t="str">
            <v>UNIDAD</v>
          </cell>
        </row>
        <row r="1192">
          <cell r="B1192">
            <v>42192001</v>
          </cell>
          <cell r="C1192" t="str">
            <v>Mesas de examen o de procedimiento clinico para uso general</v>
          </cell>
          <cell r="D1192">
            <v>541</v>
          </cell>
          <cell r="E1192">
            <v>45000000</v>
          </cell>
          <cell r="F1192" t="str">
            <v>UNIDAD</v>
          </cell>
        </row>
        <row r="1193">
          <cell r="B1193">
            <v>42192102</v>
          </cell>
          <cell r="C1193" t="str">
            <v>Sillones reclinables de hospital o accesorios</v>
          </cell>
          <cell r="D1193">
            <v>541</v>
          </cell>
          <cell r="E1193">
            <v>60000000</v>
          </cell>
          <cell r="F1193" t="str">
            <v>UNIDAD</v>
          </cell>
        </row>
        <row r="1194">
          <cell r="B1194">
            <v>42192107</v>
          </cell>
          <cell r="C1194" t="str">
            <v>Sillas de examen clinico o accesorios</v>
          </cell>
          <cell r="D1194">
            <v>535</v>
          </cell>
          <cell r="E1194">
            <v>4500000</v>
          </cell>
          <cell r="F1194" t="str">
            <v>UNIDAD</v>
          </cell>
        </row>
        <row r="1195">
          <cell r="B1195">
            <v>42192207</v>
          </cell>
          <cell r="C1195" t="str">
            <v>Camillas de paciente o accesorios de camilla</v>
          </cell>
          <cell r="D1195">
            <v>535</v>
          </cell>
          <cell r="E1195">
            <v>375000</v>
          </cell>
          <cell r="F1195" t="str">
            <v>UNIDAD</v>
          </cell>
        </row>
        <row r="1196">
          <cell r="B1196">
            <v>42192210</v>
          </cell>
          <cell r="C1196" t="str">
            <v>Sillas de ruedas</v>
          </cell>
          <cell r="D1196">
            <v>535</v>
          </cell>
          <cell r="E1196">
            <v>6500</v>
          </cell>
          <cell r="F1196" t="str">
            <v>UNIDAD</v>
          </cell>
        </row>
        <row r="1197">
          <cell r="B1197">
            <v>42192302</v>
          </cell>
          <cell r="C1197" t="str">
            <v>Elevadores hidraulicos clinicos o accesorios</v>
          </cell>
          <cell r="D1197">
            <v>535</v>
          </cell>
          <cell r="E1197">
            <v>100000000</v>
          </cell>
          <cell r="F1197" t="str">
            <v>UNIDAD</v>
          </cell>
        </row>
        <row r="1198">
          <cell r="B1198">
            <v>42192402</v>
          </cell>
          <cell r="C1198" t="str">
            <v>Carros especificos de equipo de control y de diagnostico</v>
          </cell>
          <cell r="D1198">
            <v>535</v>
          </cell>
          <cell r="E1198">
            <v>49511484</v>
          </cell>
          <cell r="F1198" t="str">
            <v>UNIDAD</v>
          </cell>
        </row>
        <row r="1199">
          <cell r="B1199">
            <v>42192502</v>
          </cell>
          <cell r="C1199" t="str">
            <v>Bolsas para equipo medico</v>
          </cell>
          <cell r="D1199">
            <v>357</v>
          </cell>
          <cell r="E1199">
            <v>401500</v>
          </cell>
          <cell r="F1199" t="str">
            <v>PAQUETE</v>
          </cell>
        </row>
        <row r="1200">
          <cell r="B1200">
            <v>42192603</v>
          </cell>
          <cell r="C1200" t="str">
            <v>Vasos o botellas de administracion de medicamentos o accesorios</v>
          </cell>
          <cell r="D1200">
            <v>358</v>
          </cell>
          <cell r="E1200">
            <v>15000</v>
          </cell>
          <cell r="F1200" t="str">
            <v>UNIDAD</v>
          </cell>
        </row>
        <row r="1201">
          <cell r="B1201">
            <v>42201607</v>
          </cell>
          <cell r="C1201" t="str">
            <v>Monitores de resonancia magnetica (MRI) medica</v>
          </cell>
          <cell r="D1201">
            <v>535</v>
          </cell>
          <cell r="E1201">
            <v>10000000</v>
          </cell>
          <cell r="F1201" t="str">
            <v>UNIDAD</v>
          </cell>
        </row>
        <row r="1202">
          <cell r="B1202">
            <v>42201712</v>
          </cell>
          <cell r="C1202" t="str">
            <v>Unidades de ecografia o eco pulso o doppler o ultrasonido medico para uso diagnostico general</v>
          </cell>
          <cell r="D1202">
            <v>535</v>
          </cell>
          <cell r="E1202">
            <v>8250000</v>
          </cell>
          <cell r="F1202" t="str">
            <v>UNIDAD</v>
          </cell>
        </row>
        <row r="1203">
          <cell r="B1203">
            <v>42201713</v>
          </cell>
          <cell r="C1203" t="str">
            <v>Componentes tridimensionales ecograficos medicos de ultrasonidos, efecto Doppler o eco</v>
          </cell>
          <cell r="D1203">
            <v>535</v>
          </cell>
          <cell r="E1203">
            <v>75000000</v>
          </cell>
          <cell r="F1203" t="str">
            <v>Unidad (Nr</v>
          </cell>
        </row>
        <row r="1204">
          <cell r="B1204">
            <v>42201805</v>
          </cell>
          <cell r="C1204" t="str">
            <v>Equipo medico de fluoroscopio de cine</v>
          </cell>
          <cell r="D1204">
            <v>535</v>
          </cell>
          <cell r="E1204">
            <v>3000000</v>
          </cell>
          <cell r="F1204" t="str">
            <v>UNIDAD</v>
          </cell>
        </row>
        <row r="1205">
          <cell r="B1205">
            <v>42201810</v>
          </cell>
          <cell r="C1205" t="str">
            <v>Pelicula o cartuchos radiograficos medicos para uso general</v>
          </cell>
          <cell r="D1205">
            <v>535</v>
          </cell>
          <cell r="E1205">
            <v>12500000</v>
          </cell>
          <cell r="F1205" t="str">
            <v>UNIDAD</v>
          </cell>
        </row>
        <row r="1206">
          <cell r="B1206">
            <v>42201823</v>
          </cell>
          <cell r="C1206" t="str">
            <v>Tubo y unidad transformadora de radiografia medica</v>
          </cell>
          <cell r="D1206">
            <v>535</v>
          </cell>
          <cell r="E1206">
            <v>25000</v>
          </cell>
          <cell r="F1206" t="str">
            <v>UNIDAD</v>
          </cell>
        </row>
        <row r="1207">
          <cell r="B1207">
            <v>42201841</v>
          </cell>
          <cell r="C1207" t="str">
            <v>Papeles radiograficos de diagnostico medico</v>
          </cell>
          <cell r="D1207">
            <v>359</v>
          </cell>
          <cell r="E1207">
            <v>500000</v>
          </cell>
          <cell r="F1207" t="str">
            <v>UNIDAD</v>
          </cell>
        </row>
        <row r="1208">
          <cell r="B1208">
            <v>42203201</v>
          </cell>
          <cell r="C1208" t="str">
            <v>Simuladores de planificacion de radioterapia de radiologia y fluoroscopia (RF)</v>
          </cell>
          <cell r="D1208">
            <v>535</v>
          </cell>
          <cell r="E1208">
            <v>4000000</v>
          </cell>
          <cell r="F1208" t="str">
            <v>UNIDAD</v>
          </cell>
        </row>
        <row r="1209">
          <cell r="B1209">
            <v>42203402</v>
          </cell>
          <cell r="C1209" t="str">
            <v>Cateteres o juegos vasculares intervencional o diagnosticos</v>
          </cell>
          <cell r="D1209">
            <v>535</v>
          </cell>
          <cell r="E1209">
            <v>18500</v>
          </cell>
          <cell r="F1209" t="str">
            <v>CAJA</v>
          </cell>
        </row>
        <row r="1210">
          <cell r="B1210">
            <v>42203601</v>
          </cell>
          <cell r="C1210" t="str">
            <v>Equipo para sistemas de red de imagenes digitales (DIN) de defensa</v>
          </cell>
          <cell r="D1210">
            <v>535</v>
          </cell>
          <cell r="E1210">
            <v>70000000</v>
          </cell>
          <cell r="F1210" t="str">
            <v>UNIDAD</v>
          </cell>
        </row>
        <row r="1211">
          <cell r="B1211">
            <v>42203704</v>
          </cell>
          <cell r="C1211" t="str">
            <v>Toners o reveladores medicos</v>
          </cell>
          <cell r="D1211">
            <v>358</v>
          </cell>
          <cell r="E1211">
            <v>6000</v>
          </cell>
          <cell r="F1211" t="str">
            <v>UNIDAD</v>
          </cell>
        </row>
        <row r="1212">
          <cell r="B1212">
            <v>42203707</v>
          </cell>
          <cell r="C1212" t="str">
            <v>Equipo o suministros de camara oscura para radiografia medica</v>
          </cell>
          <cell r="D1212">
            <v>359</v>
          </cell>
          <cell r="E1212">
            <v>290000</v>
          </cell>
          <cell r="F1212" t="str">
            <v>CAJA</v>
          </cell>
        </row>
        <row r="1213">
          <cell r="B1213">
            <v>42204002</v>
          </cell>
          <cell r="C1213" t="str">
            <v>Cortinas o mascaras o delantales medicos de resguardo radiologico</v>
          </cell>
          <cell r="D1213">
            <v>322</v>
          </cell>
          <cell r="E1213">
            <v>250000</v>
          </cell>
          <cell r="F1213" t="str">
            <v>UNIDAD</v>
          </cell>
        </row>
        <row r="1214">
          <cell r="B1214">
            <v>42211508</v>
          </cell>
          <cell r="C1214" t="str">
            <v>Dispositivos de movilidad multifuncional o accesorios</v>
          </cell>
          <cell r="D1214">
            <v>535</v>
          </cell>
          <cell r="E1214">
            <v>6674400</v>
          </cell>
          <cell r="F1214" t="str">
            <v>UNIDAD</v>
          </cell>
        </row>
        <row r="1215">
          <cell r="B1215">
            <v>42211708</v>
          </cell>
          <cell r="C1215" t="str">
            <v>Aparatos de telefono para personas con desafios fisicos</v>
          </cell>
          <cell r="D1215">
            <v>535</v>
          </cell>
          <cell r="E1215">
            <v>720000</v>
          </cell>
          <cell r="F1215" t="str">
            <v>UNIDAD</v>
          </cell>
        </row>
        <row r="1216">
          <cell r="B1216">
            <v>42211809</v>
          </cell>
          <cell r="C1216" t="str">
            <v>Abrazaderas de pantalon para personas con desafios fisicos</v>
          </cell>
          <cell r="D1216">
            <v>535</v>
          </cell>
          <cell r="E1216">
            <v>70000</v>
          </cell>
          <cell r="F1216" t="str">
            <v>UNIDAD</v>
          </cell>
        </row>
        <row r="1217">
          <cell r="B1217">
            <v>42221501</v>
          </cell>
          <cell r="C1217" t="str">
            <v>Cateteres de linea arterial</v>
          </cell>
          <cell r="D1217">
            <v>358</v>
          </cell>
          <cell r="E1217">
            <v>18500</v>
          </cell>
          <cell r="F1217" t="str">
            <v>CAJA</v>
          </cell>
        </row>
        <row r="1218">
          <cell r="B1218">
            <v>42221504</v>
          </cell>
          <cell r="C1218" t="str">
            <v>Cateteres intravenosos perifericos para uso general</v>
          </cell>
          <cell r="D1218">
            <v>358</v>
          </cell>
          <cell r="E1218">
            <v>188100</v>
          </cell>
          <cell r="F1218" t="str">
            <v>CAJA</v>
          </cell>
        </row>
        <row r="1219">
          <cell r="B1219">
            <v>42221505</v>
          </cell>
          <cell r="C1219" t="str">
            <v>Cateteres arteriales o intravenosos pediatricos o de microflujo o de vena del pericraneo</v>
          </cell>
          <cell r="D1219">
            <v>358</v>
          </cell>
          <cell r="E1219">
            <v>16400</v>
          </cell>
          <cell r="F1219" t="str">
            <v>CAJA</v>
          </cell>
        </row>
        <row r="1220">
          <cell r="B1220">
            <v>42221508</v>
          </cell>
          <cell r="C1220" t="str">
            <v>Kits dermatologicos para cateteres intravenosos o arteriales</v>
          </cell>
          <cell r="D1220">
            <v>535</v>
          </cell>
          <cell r="E1220">
            <v>198000</v>
          </cell>
          <cell r="F1220" t="str">
            <v>CAJA</v>
          </cell>
        </row>
        <row r="1221">
          <cell r="B1221">
            <v>42221509</v>
          </cell>
          <cell r="C1221" t="str">
            <v>Bandejas para cateteres intravenosos o arteriales</v>
          </cell>
          <cell r="D1221">
            <v>535</v>
          </cell>
          <cell r="E1221">
            <v>1925</v>
          </cell>
          <cell r="F1221" t="str">
            <v>UNIDAD</v>
          </cell>
        </row>
        <row r="1222">
          <cell r="B1222">
            <v>42221603</v>
          </cell>
          <cell r="C1222" t="str">
            <v>Tuberia de extension arterial o intravenosa</v>
          </cell>
          <cell r="D1222">
            <v>535</v>
          </cell>
          <cell r="E1222">
            <v>198000</v>
          </cell>
          <cell r="F1222" t="str">
            <v>CAJA</v>
          </cell>
        </row>
        <row r="1223">
          <cell r="B1223">
            <v>42221614</v>
          </cell>
          <cell r="C1223" t="str">
            <v>Tuberia intravenosa con equipo de administracion del cateter</v>
          </cell>
          <cell r="D1223">
            <v>535</v>
          </cell>
          <cell r="E1223">
            <v>300000</v>
          </cell>
          <cell r="F1223" t="str">
            <v>CAJA</v>
          </cell>
        </row>
        <row r="1224">
          <cell r="B1224">
            <v>42221701</v>
          </cell>
          <cell r="C1224" t="str">
            <v>Bolsas de puerto unico o recipientes de infusion intravenosa o arterial</v>
          </cell>
          <cell r="D1224">
            <v>357</v>
          </cell>
          <cell r="E1224">
            <v>21450</v>
          </cell>
          <cell r="F1224" t="str">
            <v>PAQUETE</v>
          </cell>
        </row>
        <row r="1225">
          <cell r="B1225">
            <v>42221704</v>
          </cell>
          <cell r="C1225" t="str">
            <v>Bolsas de infusion de presion intravenosas y arteriales</v>
          </cell>
          <cell r="D1225">
            <v>357</v>
          </cell>
          <cell r="E1225">
            <v>7920</v>
          </cell>
          <cell r="F1225" t="str">
            <v>UNIDAD</v>
          </cell>
        </row>
        <row r="1226">
          <cell r="B1226">
            <v>42221705</v>
          </cell>
          <cell r="C1226" t="str">
            <v>Conjuntos de viales de infusion de analgesicos</v>
          </cell>
          <cell r="D1226">
            <v>358</v>
          </cell>
          <cell r="E1226">
            <v>25300</v>
          </cell>
          <cell r="F1226" t="str">
            <v>UNIDAD</v>
          </cell>
        </row>
        <row r="1227">
          <cell r="B1227">
            <v>42221706</v>
          </cell>
          <cell r="C1227" t="str">
            <v>Bolsas de transferencia o canillas de contenedores de infusion intravenosa o arterial</v>
          </cell>
          <cell r="D1227">
            <v>357</v>
          </cell>
          <cell r="E1227">
            <v>78000</v>
          </cell>
          <cell r="F1227" t="str">
            <v>PAQUETE</v>
          </cell>
        </row>
        <row r="1228">
          <cell r="B1228">
            <v>42222301</v>
          </cell>
          <cell r="C1228" t="str">
            <v>Equipos de administracion de la transfusion de sangre</v>
          </cell>
          <cell r="D1228">
            <v>535</v>
          </cell>
          <cell r="E1228">
            <v>2200</v>
          </cell>
          <cell r="F1228" t="str">
            <v>UNIDAD</v>
          </cell>
        </row>
        <row r="1229">
          <cell r="B1229">
            <v>42231507</v>
          </cell>
          <cell r="C1229" t="str">
            <v>Cepillo de limpieza de tubo enteral</v>
          </cell>
          <cell r="D1229">
            <v>358</v>
          </cell>
          <cell r="E1229">
            <v>7700</v>
          </cell>
          <cell r="F1229" t="str">
            <v>UNIDAD</v>
          </cell>
        </row>
        <row r="1230">
          <cell r="B1230">
            <v>42231608</v>
          </cell>
          <cell r="C1230" t="str">
            <v>Sets de cateteres y agujas de yeyunostomia</v>
          </cell>
          <cell r="D1230">
            <v>535</v>
          </cell>
          <cell r="E1230">
            <v>3850</v>
          </cell>
          <cell r="F1230" t="str">
            <v>UNIDAD</v>
          </cell>
        </row>
        <row r="1231">
          <cell r="B1231">
            <v>42241504</v>
          </cell>
          <cell r="C1231" t="str">
            <v>Forros o tela de punto para la escayola o la tablilla</v>
          </cell>
          <cell r="D1231">
            <v>329</v>
          </cell>
          <cell r="E1231">
            <v>13750</v>
          </cell>
          <cell r="F1231" t="str">
            <v>UNIDAD</v>
          </cell>
        </row>
        <row r="1232">
          <cell r="B1232">
            <v>42241509</v>
          </cell>
          <cell r="C1232" t="str">
            <v>Componentes ortosas termoplasticas</v>
          </cell>
          <cell r="D1232">
            <v>358</v>
          </cell>
          <cell r="E1232">
            <v>45000</v>
          </cell>
          <cell r="F1232" t="str">
            <v>Unidad (Nr</v>
          </cell>
        </row>
        <row r="1233">
          <cell r="B1233">
            <v>42241705</v>
          </cell>
          <cell r="C1233" t="str">
            <v>Zapatillas y botas para escayola, ortosis de pierna o accesorios</v>
          </cell>
          <cell r="D1233">
            <v>535</v>
          </cell>
          <cell r="E1233">
            <v>59763</v>
          </cell>
          <cell r="F1233" t="str">
            <v>PAR</v>
          </cell>
        </row>
        <row r="1234">
          <cell r="B1234">
            <v>42242105</v>
          </cell>
          <cell r="C1234" t="str">
            <v>Carritos moviles de traccion</v>
          </cell>
          <cell r="D1234">
            <v>535</v>
          </cell>
          <cell r="E1234">
            <v>2500000</v>
          </cell>
          <cell r="F1234" t="str">
            <v>UNIDAD</v>
          </cell>
        </row>
        <row r="1235">
          <cell r="B1235">
            <v>42251804</v>
          </cell>
          <cell r="C1235" t="str">
            <v>Carritos de tirar o empujar para rehabilitacion o terapia</v>
          </cell>
          <cell r="D1235">
            <v>535</v>
          </cell>
          <cell r="E1235">
            <v>35000</v>
          </cell>
          <cell r="F1235" t="str">
            <v>UNIDAD</v>
          </cell>
        </row>
        <row r="1236">
          <cell r="B1236">
            <v>42261504</v>
          </cell>
          <cell r="C1236" t="str">
            <v>Tiradores de aguja y hilo para autopsia</v>
          </cell>
          <cell r="D1236">
            <v>358</v>
          </cell>
          <cell r="E1236">
            <v>6660</v>
          </cell>
          <cell r="F1236" t="str">
            <v>UNIDAD</v>
          </cell>
        </row>
        <row r="1237">
          <cell r="B1237">
            <v>42261507</v>
          </cell>
          <cell r="C1237" t="str">
            <v>Hilo de autopsia</v>
          </cell>
          <cell r="D1237">
            <v>358</v>
          </cell>
          <cell r="E1237">
            <v>60500</v>
          </cell>
          <cell r="F1237" t="str">
            <v>METRO</v>
          </cell>
        </row>
        <row r="1238">
          <cell r="B1238">
            <v>42261508</v>
          </cell>
          <cell r="C1238" t="str">
            <v>Agujas de autopsia</v>
          </cell>
          <cell r="D1238">
            <v>358</v>
          </cell>
          <cell r="E1238">
            <v>11000</v>
          </cell>
          <cell r="F1238" t="str">
            <v>UNIDAD</v>
          </cell>
        </row>
        <row r="1239">
          <cell r="B1239">
            <v>42261903</v>
          </cell>
          <cell r="C1239" t="str">
            <v>Equipo o suministros de deteccion de sangre de autopsia</v>
          </cell>
          <cell r="D1239">
            <v>535</v>
          </cell>
          <cell r="E1239">
            <v>19375</v>
          </cell>
          <cell r="F1239" t="str">
            <v>UNIDAD</v>
          </cell>
        </row>
        <row r="1240">
          <cell r="B1240">
            <v>42262003</v>
          </cell>
          <cell r="C1240" t="str">
            <v>Tratamientos quimicos o liquidos para embalsamar</v>
          </cell>
          <cell r="D1240">
            <v>358</v>
          </cell>
          <cell r="E1240">
            <v>5280</v>
          </cell>
          <cell r="F1240" t="str">
            <v>FRASCO</v>
          </cell>
        </row>
        <row r="1241">
          <cell r="B1241">
            <v>42262007</v>
          </cell>
          <cell r="C1241" t="str">
            <v>Agujas de inyeccion para embalsamamiento</v>
          </cell>
          <cell r="D1241">
            <v>358</v>
          </cell>
          <cell r="E1241">
            <v>19800</v>
          </cell>
          <cell r="F1241" t="str">
            <v>CAJA</v>
          </cell>
        </row>
        <row r="1242">
          <cell r="B1242">
            <v>42271602</v>
          </cell>
          <cell r="C1242" t="str">
            <v>Espirometros o sus accesorios o suministros</v>
          </cell>
          <cell r="D1242">
            <v>535</v>
          </cell>
          <cell r="E1242">
            <v>7800000</v>
          </cell>
          <cell r="F1242" t="str">
            <v>UNIDAD</v>
          </cell>
        </row>
        <row r="1243">
          <cell r="B1243">
            <v>42271715</v>
          </cell>
          <cell r="C1243" t="str">
            <v>Conectores o tubos de oxigeno medico</v>
          </cell>
          <cell r="D1243">
            <v>535</v>
          </cell>
          <cell r="E1243">
            <v>158976</v>
          </cell>
          <cell r="F1243" t="str">
            <v>CAJA</v>
          </cell>
        </row>
        <row r="1244">
          <cell r="B1244">
            <v>42271718</v>
          </cell>
          <cell r="C1244" t="str">
            <v>Accesorios para productos de administracion de oxigenoterapia o sus suministros</v>
          </cell>
          <cell r="D1244">
            <v>535</v>
          </cell>
          <cell r="E1244">
            <v>2500000</v>
          </cell>
          <cell r="F1244" t="str">
            <v>JUEGO</v>
          </cell>
        </row>
        <row r="1245">
          <cell r="B1245">
            <v>42271802</v>
          </cell>
          <cell r="C1245" t="str">
            <v>Nebulizadores o accesorios</v>
          </cell>
          <cell r="D1245">
            <v>535</v>
          </cell>
          <cell r="E1245">
            <v>340000</v>
          </cell>
          <cell r="F1245" t="str">
            <v>UNIDAD</v>
          </cell>
        </row>
        <row r="1246">
          <cell r="B1246">
            <v>42271907</v>
          </cell>
          <cell r="C1246" t="str">
            <v>Productos o accesorios de aspirador respiratorio</v>
          </cell>
          <cell r="D1246">
            <v>358</v>
          </cell>
          <cell r="E1246">
            <v>650000</v>
          </cell>
          <cell r="F1246" t="str">
            <v>UNIDAD</v>
          </cell>
        </row>
        <row r="1247">
          <cell r="B1247">
            <v>42272001</v>
          </cell>
          <cell r="C1247" t="str">
            <v>Laringoscopios o accesorios</v>
          </cell>
          <cell r="D1247">
            <v>535</v>
          </cell>
          <cell r="E1247">
            <v>450000</v>
          </cell>
          <cell r="F1247" t="str">
            <v>UNIDAD</v>
          </cell>
        </row>
        <row r="1248">
          <cell r="B1248">
            <v>42272008</v>
          </cell>
          <cell r="C1248" t="str">
            <v>Guias o calibres de intubacion</v>
          </cell>
          <cell r="D1248">
            <v>535</v>
          </cell>
          <cell r="E1248">
            <v>8000</v>
          </cell>
          <cell r="F1248" t="str">
            <v>UNIDAD</v>
          </cell>
        </row>
        <row r="1249">
          <cell r="B1249">
            <v>42272010</v>
          </cell>
          <cell r="C1249" t="str">
            <v>Bombas de succion</v>
          </cell>
          <cell r="D1249">
            <v>535</v>
          </cell>
          <cell r="E1249">
            <v>8972000</v>
          </cell>
          <cell r="F1249" t="str">
            <v>UNIDAD</v>
          </cell>
        </row>
        <row r="1250">
          <cell r="B1250">
            <v>42272201</v>
          </cell>
          <cell r="C1250" t="str">
            <v>Maquinas de respiracion intermitente por presion positiva (IPPB)</v>
          </cell>
          <cell r="D1250">
            <v>535</v>
          </cell>
          <cell r="E1250">
            <v>3000000</v>
          </cell>
          <cell r="F1250" t="str">
            <v>UNIDAD</v>
          </cell>
        </row>
        <row r="1251">
          <cell r="B1251">
            <v>42272217</v>
          </cell>
          <cell r="C1251" t="str">
            <v>Sifones del agua del ventilador</v>
          </cell>
          <cell r="D1251">
            <v>538</v>
          </cell>
          <cell r="E1251">
            <v>7139</v>
          </cell>
          <cell r="F1251" t="str">
            <v>UNIDAD</v>
          </cell>
        </row>
        <row r="1252">
          <cell r="B1252">
            <v>42272220</v>
          </cell>
          <cell r="C1252" t="str">
            <v>Accesorios del ventilador</v>
          </cell>
          <cell r="D1252">
            <v>346</v>
          </cell>
          <cell r="E1252">
            <v>118580</v>
          </cell>
          <cell r="F1252" t="str">
            <v>UNIDAD</v>
          </cell>
        </row>
        <row r="1253">
          <cell r="B1253">
            <v>42272304</v>
          </cell>
          <cell r="C1253" t="str">
            <v>Accesorios o componentes resucitadores</v>
          </cell>
          <cell r="D1253">
            <v>358</v>
          </cell>
          <cell r="E1253">
            <v>374400</v>
          </cell>
          <cell r="F1253" t="str">
            <v>UNIDAD</v>
          </cell>
        </row>
        <row r="1254">
          <cell r="B1254">
            <v>42272501</v>
          </cell>
          <cell r="C1254" t="str">
            <v>Aparatos de anestesia con gas</v>
          </cell>
          <cell r="D1254">
            <v>535</v>
          </cell>
          <cell r="E1254">
            <v>189000000</v>
          </cell>
          <cell r="F1254" t="str">
            <v>UNIDAD</v>
          </cell>
        </row>
        <row r="1255">
          <cell r="B1255">
            <v>42272504</v>
          </cell>
          <cell r="C1255" t="str">
            <v>Sets o kits de anestesia</v>
          </cell>
          <cell r="D1255">
            <v>535</v>
          </cell>
          <cell r="E1255">
            <v>140000</v>
          </cell>
          <cell r="F1255" t="str">
            <v>CAJA</v>
          </cell>
        </row>
        <row r="1256">
          <cell r="B1256">
            <v>42281508</v>
          </cell>
          <cell r="C1256" t="str">
            <v>Esterilizadores o autoclaves de vapor</v>
          </cell>
          <cell r="D1256">
            <v>535</v>
          </cell>
          <cell r="E1256">
            <v>1200000</v>
          </cell>
          <cell r="F1256" t="str">
            <v>JUEGO</v>
          </cell>
        </row>
        <row r="1257">
          <cell r="B1257">
            <v>42281510</v>
          </cell>
          <cell r="C1257" t="str">
            <v>Asideros o cuerdas o estantes o garpas de instrumentos de esterilizacion</v>
          </cell>
          <cell r="D1257">
            <v>535</v>
          </cell>
          <cell r="E1257">
            <v>20000</v>
          </cell>
          <cell r="F1257" t="str">
            <v>UNIDAD</v>
          </cell>
        </row>
        <row r="1258">
          <cell r="B1258">
            <v>42281511</v>
          </cell>
          <cell r="C1258" t="str">
            <v>Lamparas de esterilizacion</v>
          </cell>
          <cell r="D1258">
            <v>535</v>
          </cell>
          <cell r="E1258">
            <v>75000</v>
          </cell>
          <cell r="F1258" t="str">
            <v>UNIDAD</v>
          </cell>
        </row>
        <row r="1259">
          <cell r="B1259">
            <v>42281516</v>
          </cell>
          <cell r="C1259" t="str">
            <v>Filtros de esterilizacion</v>
          </cell>
          <cell r="D1259">
            <v>535</v>
          </cell>
          <cell r="E1259">
            <v>120000</v>
          </cell>
          <cell r="F1259" t="str">
            <v>CAJA</v>
          </cell>
        </row>
        <row r="1260">
          <cell r="B1260">
            <v>42281521</v>
          </cell>
          <cell r="C1260" t="str">
            <v>Sets de esterilizacion</v>
          </cell>
          <cell r="D1260">
            <v>535</v>
          </cell>
          <cell r="E1260">
            <v>11550000</v>
          </cell>
          <cell r="F1260" t="str">
            <v>UNIDAD</v>
          </cell>
        </row>
        <row r="1261">
          <cell r="B1261">
            <v>42281701</v>
          </cell>
          <cell r="C1261" t="str">
            <v>Limpiadores de camara para autoclaves o esterilizadores</v>
          </cell>
          <cell r="D1261">
            <v>535</v>
          </cell>
          <cell r="E1261">
            <v>8500000</v>
          </cell>
          <cell r="F1261" t="str">
            <v>Evento</v>
          </cell>
        </row>
        <row r="1262">
          <cell r="B1262">
            <v>42291601</v>
          </cell>
          <cell r="C1262" t="str">
            <v>Escalpelos quirurgicos de laser o cuchillos o mangos de cuchillos</v>
          </cell>
          <cell r="D1262">
            <v>535</v>
          </cell>
          <cell r="E1262">
            <v>560000</v>
          </cell>
          <cell r="F1262" t="str">
            <v>UNIDAD</v>
          </cell>
        </row>
        <row r="1263">
          <cell r="B1263">
            <v>42291604</v>
          </cell>
          <cell r="C1263" t="str">
            <v>Sierras de mano, seguetas o mangos de sierra quirurgicos para huesos</v>
          </cell>
          <cell r="D1263">
            <v>358</v>
          </cell>
          <cell r="E1263">
            <v>120000</v>
          </cell>
          <cell r="F1263" t="str">
            <v>CAJA</v>
          </cell>
        </row>
        <row r="1264">
          <cell r="B1264">
            <v>42291607</v>
          </cell>
          <cell r="C1264" t="str">
            <v>Gasas o curettes quirurgicos</v>
          </cell>
          <cell r="D1264">
            <v>358</v>
          </cell>
          <cell r="E1264">
            <v>64350</v>
          </cell>
          <cell r="F1264" t="str">
            <v>PAQUETE</v>
          </cell>
        </row>
        <row r="1265">
          <cell r="B1265">
            <v>42291613</v>
          </cell>
          <cell r="C1265" t="str">
            <v>Escalpelos, bisturies, cuchillas o trepanos quirurgicos, o accesorios</v>
          </cell>
          <cell r="D1265">
            <v>358</v>
          </cell>
          <cell r="E1265">
            <v>750</v>
          </cell>
          <cell r="F1265" t="str">
            <v>UNIDAD</v>
          </cell>
        </row>
        <row r="1266">
          <cell r="B1266">
            <v>42291614</v>
          </cell>
          <cell r="C1266" t="str">
            <v>Tijeras quirurgicas</v>
          </cell>
          <cell r="D1266">
            <v>358</v>
          </cell>
          <cell r="E1266">
            <v>116160</v>
          </cell>
          <cell r="F1266" t="str">
            <v>UNIDAD</v>
          </cell>
        </row>
        <row r="1267">
          <cell r="B1267">
            <v>42291802</v>
          </cell>
          <cell r="C1267" t="str">
            <v>Abrazaderas, pinzas o forceps quirurgicos, o accesorios</v>
          </cell>
          <cell r="D1267">
            <v>535</v>
          </cell>
          <cell r="E1267">
            <v>58080</v>
          </cell>
          <cell r="F1267" t="str">
            <v>UNIDAD</v>
          </cell>
        </row>
        <row r="1268">
          <cell r="B1268">
            <v>42291901</v>
          </cell>
          <cell r="C1268" t="str">
            <v>Portainstrumentos o posicionadores quirurgicos</v>
          </cell>
          <cell r="D1268">
            <v>535</v>
          </cell>
          <cell r="E1268">
            <v>90000</v>
          </cell>
          <cell r="F1268" t="str">
            <v>UNIDAD</v>
          </cell>
        </row>
        <row r="1269">
          <cell r="B1269">
            <v>42292102</v>
          </cell>
          <cell r="C1269" t="str">
            <v>Extractores quirurgicos</v>
          </cell>
          <cell r="D1269">
            <v>535</v>
          </cell>
          <cell r="E1269">
            <v>25000</v>
          </cell>
          <cell r="F1269" t="str">
            <v>UNIDAD</v>
          </cell>
        </row>
        <row r="1270">
          <cell r="B1270">
            <v>42292103</v>
          </cell>
          <cell r="C1270" t="str">
            <v>Llaves o mangos quirurgicos</v>
          </cell>
          <cell r="D1270">
            <v>535</v>
          </cell>
          <cell r="E1270">
            <v>12000</v>
          </cell>
          <cell r="F1270" t="str">
            <v>UNIDAD</v>
          </cell>
        </row>
        <row r="1271">
          <cell r="B1271">
            <v>42292403</v>
          </cell>
          <cell r="C1271" t="str">
            <v>Mango de trinquete quirurgico</v>
          </cell>
          <cell r="D1271">
            <v>535</v>
          </cell>
          <cell r="E1271">
            <v>92000</v>
          </cell>
          <cell r="F1271" t="str">
            <v>UNIDAD</v>
          </cell>
        </row>
        <row r="1272">
          <cell r="B1272">
            <v>42292902</v>
          </cell>
          <cell r="C1272" t="str">
            <v>Portaagujas de laser quirurgicas</v>
          </cell>
          <cell r="D1272">
            <v>535</v>
          </cell>
          <cell r="E1272">
            <v>30000</v>
          </cell>
          <cell r="F1272" t="str">
            <v>CAJA</v>
          </cell>
        </row>
        <row r="1273">
          <cell r="B1273">
            <v>42292904</v>
          </cell>
          <cell r="C1273" t="str">
            <v>Sutura quirurgica o agarradores de alambre o productos relacionados</v>
          </cell>
          <cell r="D1273">
            <v>358</v>
          </cell>
          <cell r="E1273">
            <v>4000</v>
          </cell>
          <cell r="F1273" t="str">
            <v>UNIDAD</v>
          </cell>
        </row>
        <row r="1274">
          <cell r="B1274">
            <v>42292908</v>
          </cell>
          <cell r="C1274" t="str">
            <v>Dispositivos de sutura quirurgica</v>
          </cell>
          <cell r="D1274">
            <v>535</v>
          </cell>
          <cell r="E1274">
            <v>6800</v>
          </cell>
          <cell r="F1274" t="str">
            <v>UNIDAD</v>
          </cell>
        </row>
        <row r="1275">
          <cell r="B1275">
            <v>42293104</v>
          </cell>
          <cell r="C1275" t="str">
            <v>Abrebocas quirurgicos o accesorios</v>
          </cell>
          <cell r="D1275">
            <v>535</v>
          </cell>
          <cell r="E1275">
            <v>21000</v>
          </cell>
          <cell r="F1275" t="str">
            <v>UNIDAD</v>
          </cell>
        </row>
        <row r="1276">
          <cell r="B1276">
            <v>42293139</v>
          </cell>
          <cell r="C1276" t="str">
            <v>Dispositivos de sujecion de retractores</v>
          </cell>
          <cell r="D1276">
            <v>535</v>
          </cell>
          <cell r="E1276">
            <v>3500</v>
          </cell>
          <cell r="F1276" t="str">
            <v>Unidad (Nr</v>
          </cell>
        </row>
        <row r="1277">
          <cell r="B1277">
            <v>42293505</v>
          </cell>
          <cell r="C1277" t="str">
            <v>Sondas de drenaje para la aspiracion quirurgica</v>
          </cell>
          <cell r="D1277">
            <v>535</v>
          </cell>
          <cell r="E1277">
            <v>115000</v>
          </cell>
          <cell r="F1277" t="str">
            <v>CAJA</v>
          </cell>
        </row>
        <row r="1278">
          <cell r="B1278">
            <v>42293901</v>
          </cell>
          <cell r="C1278" t="str">
            <v>Anillos quirurgicos de laparotomia</v>
          </cell>
          <cell r="D1278">
            <v>535</v>
          </cell>
          <cell r="E1278">
            <v>9000</v>
          </cell>
          <cell r="F1278" t="str">
            <v>UNIDAD</v>
          </cell>
        </row>
        <row r="1279">
          <cell r="B1279">
            <v>42294511</v>
          </cell>
          <cell r="C1279" t="str">
            <v>Bisturies, cuchillas o tijeras para cirugia oftalmologica, o accesorios</v>
          </cell>
          <cell r="D1279">
            <v>358</v>
          </cell>
          <cell r="E1279">
            <v>100000</v>
          </cell>
          <cell r="F1279" t="str">
            <v>CAJA</v>
          </cell>
        </row>
        <row r="1280">
          <cell r="B1280">
            <v>42294526</v>
          </cell>
          <cell r="C1280" t="str">
            <v>Dilatadores o sets de dilatacion del lacrimal</v>
          </cell>
          <cell r="D1280">
            <v>535</v>
          </cell>
          <cell r="E1280">
            <v>25000</v>
          </cell>
          <cell r="F1280" t="str">
            <v>UNIDAD</v>
          </cell>
        </row>
        <row r="1281">
          <cell r="B1281">
            <v>42294601</v>
          </cell>
          <cell r="C1281" t="str">
            <v>Bolsas de traslado o de sangre de autotransfusion</v>
          </cell>
          <cell r="D1281">
            <v>357</v>
          </cell>
          <cell r="E1281">
            <v>18900</v>
          </cell>
          <cell r="F1281" t="str">
            <v>UNIDAD</v>
          </cell>
        </row>
        <row r="1282">
          <cell r="B1282">
            <v>42294806</v>
          </cell>
          <cell r="C1282" t="str">
            <v>Quistoscopios</v>
          </cell>
          <cell r="D1282">
            <v>535</v>
          </cell>
          <cell r="E1282">
            <v>3000000</v>
          </cell>
          <cell r="F1282" t="str">
            <v>UNIDAD</v>
          </cell>
        </row>
        <row r="1283">
          <cell r="B1283">
            <v>42294926</v>
          </cell>
          <cell r="C1283" t="str">
            <v>Sobretubos endoscopicos</v>
          </cell>
          <cell r="D1283">
            <v>535</v>
          </cell>
          <cell r="E1283">
            <v>230000</v>
          </cell>
          <cell r="F1283" t="str">
            <v>Unidad (Nr</v>
          </cell>
        </row>
        <row r="1284">
          <cell r="B1284">
            <v>42294928</v>
          </cell>
          <cell r="C1284" t="str">
            <v>Sondas endoscopicas</v>
          </cell>
          <cell r="D1284">
            <v>535</v>
          </cell>
          <cell r="E1284">
            <v>495000</v>
          </cell>
          <cell r="F1284" t="str">
            <v>CAJA</v>
          </cell>
        </row>
        <row r="1285">
          <cell r="B1285">
            <v>42294935</v>
          </cell>
          <cell r="C1285" t="str">
            <v>Agujas de puncion, revestimientos, obturadores o canulas para endoscopia, o bandejas de procedimiento, kits o productos relacionados</v>
          </cell>
          <cell r="D1285">
            <v>535</v>
          </cell>
          <cell r="E1285">
            <v>4235</v>
          </cell>
          <cell r="F1285" t="str">
            <v>CAJA</v>
          </cell>
        </row>
        <row r="1286">
          <cell r="B1286">
            <v>42295101</v>
          </cell>
          <cell r="C1286" t="str">
            <v>Sosten para palangana paro uso quirurgico</v>
          </cell>
          <cell r="D1286">
            <v>535</v>
          </cell>
          <cell r="E1286">
            <v>28709</v>
          </cell>
          <cell r="F1286" t="str">
            <v>UNIDAD</v>
          </cell>
        </row>
        <row r="1287">
          <cell r="B1287">
            <v>42295104</v>
          </cell>
          <cell r="C1287" t="str">
            <v>Equipo electro quirurgico o electro cauterio o accesorios o productos relacionados</v>
          </cell>
          <cell r="D1287">
            <v>535</v>
          </cell>
          <cell r="E1287">
            <v>323600</v>
          </cell>
          <cell r="F1287" t="str">
            <v>UNIDAD</v>
          </cell>
        </row>
        <row r="1288">
          <cell r="B1288">
            <v>42295125</v>
          </cell>
          <cell r="C1288" t="str">
            <v>Mesas quirurgicas urologicas o accesorios</v>
          </cell>
          <cell r="D1288">
            <v>535</v>
          </cell>
          <cell r="E1288">
            <v>28700000</v>
          </cell>
          <cell r="F1288" t="str">
            <v>UNIDAD</v>
          </cell>
        </row>
        <row r="1289">
          <cell r="B1289">
            <v>42295405</v>
          </cell>
          <cell r="C1289" t="str">
            <v>Introductores, pernos guia, alambres guia o alambres deslizantes para operaciones no endoscopicas o a corazon abierto</v>
          </cell>
          <cell r="D1289">
            <v>535</v>
          </cell>
          <cell r="E1289">
            <v>5000</v>
          </cell>
          <cell r="F1289" t="str">
            <v>UNIDAD</v>
          </cell>
        </row>
        <row r="1290">
          <cell r="B1290">
            <v>42295406</v>
          </cell>
          <cell r="C1290" t="str">
            <v>Bastoncillos, esponjas o apositos quirurgicos para laparotomia o especialidades, o detectables por rayos X o de gasa</v>
          </cell>
          <cell r="D1290">
            <v>535</v>
          </cell>
          <cell r="E1290">
            <v>1950000</v>
          </cell>
          <cell r="F1290" t="str">
            <v>UNIDAD</v>
          </cell>
        </row>
        <row r="1291">
          <cell r="B1291">
            <v>42295420</v>
          </cell>
          <cell r="C1291" t="str">
            <v>Cateteres, kits de cateterizacion o bolsas de drenaje para cirugia o endoscopia</v>
          </cell>
          <cell r="D1291">
            <v>535</v>
          </cell>
          <cell r="E1291">
            <v>2500000</v>
          </cell>
          <cell r="F1291" t="str">
            <v>CAJA</v>
          </cell>
        </row>
        <row r="1292">
          <cell r="B1292">
            <v>42295428</v>
          </cell>
          <cell r="C1292" t="str">
            <v>Tubos de succion o irrigacion quirurgica, o accesorios</v>
          </cell>
          <cell r="D1292">
            <v>535</v>
          </cell>
          <cell r="E1292">
            <v>70400</v>
          </cell>
          <cell r="F1292" t="str">
            <v>CAJA</v>
          </cell>
        </row>
        <row r="1293">
          <cell r="B1293">
            <v>42295462</v>
          </cell>
          <cell r="C1293" t="str">
            <v>Cateteres urodinamicos o accesorios</v>
          </cell>
          <cell r="D1293">
            <v>535</v>
          </cell>
          <cell r="E1293">
            <v>5500000</v>
          </cell>
          <cell r="F1293" t="str">
            <v>UNIDAD</v>
          </cell>
        </row>
        <row r="1294">
          <cell r="B1294">
            <v>42295507</v>
          </cell>
          <cell r="C1294" t="str">
            <v>Implantes ortopedicos o alambres quirurgicos</v>
          </cell>
          <cell r="D1294">
            <v>535</v>
          </cell>
          <cell r="E1294">
            <v>500000</v>
          </cell>
          <cell r="F1294" t="str">
            <v>CAJA</v>
          </cell>
        </row>
        <row r="1295">
          <cell r="B1295">
            <v>42311503</v>
          </cell>
          <cell r="C1295" t="str">
            <v>Rodillos de vendas</v>
          </cell>
          <cell r="D1295">
            <v>535</v>
          </cell>
          <cell r="E1295">
            <v>27800</v>
          </cell>
          <cell r="F1295" t="str">
            <v>CAJA</v>
          </cell>
        </row>
        <row r="1296">
          <cell r="B1296">
            <v>42311505</v>
          </cell>
          <cell r="C1296" t="str">
            <v>Vendas o vendajes para uso general</v>
          </cell>
          <cell r="D1296">
            <v>358</v>
          </cell>
          <cell r="E1296">
            <v>350</v>
          </cell>
          <cell r="F1296" t="str">
            <v>UNIDAD</v>
          </cell>
        </row>
        <row r="1297">
          <cell r="B1297">
            <v>42311506</v>
          </cell>
          <cell r="C1297" t="str">
            <v>Vendas o apositos compresores</v>
          </cell>
          <cell r="D1297">
            <v>358</v>
          </cell>
          <cell r="E1297">
            <v>8900</v>
          </cell>
          <cell r="F1297" t="str">
            <v>UNIDAD</v>
          </cell>
        </row>
        <row r="1298">
          <cell r="B1298">
            <v>42311511</v>
          </cell>
          <cell r="C1298" t="str">
            <v>Vendas de gasa</v>
          </cell>
          <cell r="D1298">
            <v>358</v>
          </cell>
          <cell r="E1298">
            <v>30800</v>
          </cell>
          <cell r="F1298" t="str">
            <v>PAQUETE</v>
          </cell>
        </row>
        <row r="1299">
          <cell r="B1299">
            <v>42311514</v>
          </cell>
          <cell r="C1299" t="str">
            <v>Vendajes germicidas</v>
          </cell>
          <cell r="D1299">
            <v>358</v>
          </cell>
          <cell r="E1299">
            <v>12000</v>
          </cell>
          <cell r="F1299" t="str">
            <v>FRASCO</v>
          </cell>
        </row>
        <row r="1300">
          <cell r="B1300">
            <v>42311528</v>
          </cell>
          <cell r="C1300" t="str">
            <v>Sistemas de vendajes mojados</v>
          </cell>
          <cell r="D1300">
            <v>358</v>
          </cell>
          <cell r="E1300">
            <v>575700</v>
          </cell>
          <cell r="F1300" t="str">
            <v>CAJA</v>
          </cell>
        </row>
        <row r="1301">
          <cell r="B1301">
            <v>42311531</v>
          </cell>
          <cell r="C1301" t="str">
            <v>Coberturas para apositos</v>
          </cell>
          <cell r="D1301">
            <v>358</v>
          </cell>
          <cell r="E1301">
            <v>750000</v>
          </cell>
          <cell r="F1301" t="str">
            <v>Unidad (Nr</v>
          </cell>
        </row>
        <row r="1302">
          <cell r="B1302">
            <v>42311604</v>
          </cell>
          <cell r="C1302" t="str">
            <v>Hemostaticos de colageno o colageno microfibrilar</v>
          </cell>
          <cell r="D1302">
            <v>535</v>
          </cell>
          <cell r="E1302">
            <v>20000</v>
          </cell>
          <cell r="F1302" t="str">
            <v>FRASCO</v>
          </cell>
        </row>
        <row r="1303">
          <cell r="B1303">
            <v>42311702</v>
          </cell>
          <cell r="C1303" t="str">
            <v>Cintas umblicas para infantes</v>
          </cell>
          <cell r="D1303">
            <v>352</v>
          </cell>
          <cell r="E1303">
            <v>4500</v>
          </cell>
          <cell r="F1303" t="str">
            <v>UNIDAD</v>
          </cell>
        </row>
        <row r="1304">
          <cell r="B1304">
            <v>42311708</v>
          </cell>
          <cell r="C1304" t="str">
            <v>Cintas adhesivas medicas y quirurgicas para el uso general</v>
          </cell>
          <cell r="D1304">
            <v>352</v>
          </cell>
          <cell r="E1304">
            <v>5500</v>
          </cell>
          <cell r="F1304" t="str">
            <v>UNIDAD</v>
          </cell>
        </row>
        <row r="1305">
          <cell r="B1305">
            <v>42311902</v>
          </cell>
          <cell r="C1305" t="str">
            <v>Bolsas de drenaje o depositos para el drenaje medico de incision</v>
          </cell>
          <cell r="D1305">
            <v>357</v>
          </cell>
          <cell r="E1305">
            <v>127050</v>
          </cell>
          <cell r="F1305" t="str">
            <v>PAQUETE</v>
          </cell>
        </row>
        <row r="1306">
          <cell r="B1306">
            <v>42312115</v>
          </cell>
          <cell r="C1306" t="str">
            <v>Mangueras de irrigacion para ostomia</v>
          </cell>
          <cell r="D1306">
            <v>535</v>
          </cell>
          <cell r="E1306">
            <v>43718</v>
          </cell>
          <cell r="F1306" t="str">
            <v>UNIDAD</v>
          </cell>
        </row>
        <row r="1307">
          <cell r="B1307">
            <v>42312201</v>
          </cell>
          <cell r="C1307" t="str">
            <v>Sutura</v>
          </cell>
          <cell r="D1307">
            <v>352</v>
          </cell>
          <cell r="E1307">
            <v>10000</v>
          </cell>
          <cell r="F1307" t="str">
            <v>EVENTO</v>
          </cell>
        </row>
        <row r="1308">
          <cell r="B1308">
            <v>42312206</v>
          </cell>
          <cell r="C1308" t="str">
            <v>Agujas de sutura</v>
          </cell>
          <cell r="D1308">
            <v>358</v>
          </cell>
          <cell r="E1308">
            <v>62500</v>
          </cell>
          <cell r="F1308" t="str">
            <v>CAJA</v>
          </cell>
        </row>
        <row r="1309">
          <cell r="B1309">
            <v>42312305</v>
          </cell>
          <cell r="C1309" t="str">
            <v>Productos medicos enzimaticos de debridement</v>
          </cell>
          <cell r="D1309">
            <v>358</v>
          </cell>
          <cell r="E1309">
            <v>287496</v>
          </cell>
          <cell r="F1309" t="str">
            <v>LITRO</v>
          </cell>
        </row>
        <row r="1310">
          <cell r="B1310">
            <v>42312310</v>
          </cell>
          <cell r="C1310" t="str">
            <v>Frascos limpiadores</v>
          </cell>
          <cell r="D1310">
            <v>358</v>
          </cell>
          <cell r="E1310">
            <v>9800</v>
          </cell>
          <cell r="F1310" t="str">
            <v>UNIDAD</v>
          </cell>
        </row>
        <row r="1311">
          <cell r="B1311">
            <v>42312311</v>
          </cell>
          <cell r="C1311" t="str">
            <v>Kits desinfectantes</v>
          </cell>
          <cell r="D1311">
            <v>358</v>
          </cell>
          <cell r="E1311">
            <v>28000</v>
          </cell>
          <cell r="F1311" t="str">
            <v>FRASCO</v>
          </cell>
        </row>
        <row r="1312">
          <cell r="B1312">
            <v>42312313</v>
          </cell>
          <cell r="C1312" t="str">
            <v>Soluciones para la limpieza de heridas</v>
          </cell>
          <cell r="D1312">
            <v>358</v>
          </cell>
          <cell r="E1312">
            <v>80000</v>
          </cell>
          <cell r="F1312" t="str">
            <v>Litro</v>
          </cell>
        </row>
        <row r="1313">
          <cell r="B1313">
            <v>43191504</v>
          </cell>
          <cell r="C1313" t="str">
            <v>Telefonos fijos</v>
          </cell>
          <cell r="D1313">
            <v>536</v>
          </cell>
          <cell r="E1313">
            <v>200000</v>
          </cell>
          <cell r="F1313" t="str">
            <v>Unidad (Nr</v>
          </cell>
        </row>
        <row r="1314">
          <cell r="B1314">
            <v>43191507</v>
          </cell>
          <cell r="C1314" t="str">
            <v>Telefonos para usos especiales</v>
          </cell>
          <cell r="D1314">
            <v>536</v>
          </cell>
          <cell r="E1314">
            <v>2100000</v>
          </cell>
          <cell r="F1314" t="str">
            <v>Unidad (Nr</v>
          </cell>
        </row>
        <row r="1315">
          <cell r="B1315">
            <v>43191508</v>
          </cell>
          <cell r="C1315" t="str">
            <v>Telefonos digitales</v>
          </cell>
          <cell r="D1315">
            <v>536</v>
          </cell>
          <cell r="E1315">
            <v>3000000</v>
          </cell>
          <cell r="F1315" t="str">
            <v>UNIDAD</v>
          </cell>
        </row>
        <row r="1316">
          <cell r="B1316">
            <v>43191509</v>
          </cell>
          <cell r="C1316" t="str">
            <v>Telefonos analogicos</v>
          </cell>
          <cell r="D1316">
            <v>536</v>
          </cell>
          <cell r="E1316">
            <v>450000</v>
          </cell>
          <cell r="F1316" t="str">
            <v>UNIDAD</v>
          </cell>
        </row>
        <row r="1317">
          <cell r="B1317">
            <v>43191602</v>
          </cell>
          <cell r="C1317" t="str">
            <v>Marcadores telefonicos</v>
          </cell>
          <cell r="D1317">
            <v>536</v>
          </cell>
          <cell r="E1317">
            <v>3600000</v>
          </cell>
          <cell r="F1317" t="str">
            <v>UNIDAD</v>
          </cell>
        </row>
        <row r="1318">
          <cell r="B1318">
            <v>43191603</v>
          </cell>
          <cell r="C1318" t="str">
            <v>Cordones prolongadores de telefono</v>
          </cell>
          <cell r="D1318">
            <v>536</v>
          </cell>
          <cell r="E1318">
            <v>5000</v>
          </cell>
          <cell r="F1318" t="str">
            <v>METRO</v>
          </cell>
        </row>
        <row r="1319">
          <cell r="B1319">
            <v>43191605</v>
          </cell>
          <cell r="C1319" t="str">
            <v>Cordones de microtelefono</v>
          </cell>
          <cell r="D1319">
            <v>536</v>
          </cell>
          <cell r="E1319">
            <v>2500</v>
          </cell>
          <cell r="F1319" t="str">
            <v>METRO</v>
          </cell>
        </row>
        <row r="1320">
          <cell r="B1320">
            <v>43191609</v>
          </cell>
          <cell r="C1320" t="str">
            <v>Auriculares telefonicos</v>
          </cell>
          <cell r="D1320">
            <v>536</v>
          </cell>
          <cell r="E1320">
            <v>800000</v>
          </cell>
          <cell r="F1320" t="str">
            <v>UNIDAD</v>
          </cell>
        </row>
        <row r="1321">
          <cell r="B1321">
            <v>43191614</v>
          </cell>
          <cell r="C1321" t="str">
            <v>Convertidores de voz telefonicos</v>
          </cell>
          <cell r="D1321">
            <v>536</v>
          </cell>
          <cell r="E1321">
            <v>50000000</v>
          </cell>
          <cell r="F1321" t="str">
            <v>UNIDAD</v>
          </cell>
        </row>
        <row r="1322">
          <cell r="B1322">
            <v>43201401</v>
          </cell>
          <cell r="C1322" t="str">
            <v>Tarjetas aceleradoras de video o graficos</v>
          </cell>
          <cell r="D1322">
            <v>536</v>
          </cell>
          <cell r="E1322">
            <v>185250</v>
          </cell>
          <cell r="F1322" t="str">
            <v>UNIDAD</v>
          </cell>
        </row>
        <row r="1323">
          <cell r="B1323">
            <v>43201404</v>
          </cell>
          <cell r="C1323" t="str">
            <v>Tarjetas de interfaz de red</v>
          </cell>
          <cell r="D1323">
            <v>536</v>
          </cell>
          <cell r="E1323">
            <v>120320</v>
          </cell>
          <cell r="F1323" t="str">
            <v>UNIDAD</v>
          </cell>
        </row>
        <row r="1324">
          <cell r="B1324">
            <v>43201405</v>
          </cell>
          <cell r="C1324" t="str">
            <v>Tarjetas de recepcion de redes opticas</v>
          </cell>
          <cell r="D1324">
            <v>536</v>
          </cell>
          <cell r="E1324">
            <v>120000</v>
          </cell>
          <cell r="F1324" t="str">
            <v>UNIDAD</v>
          </cell>
        </row>
        <row r="1325">
          <cell r="B1325">
            <v>43201501</v>
          </cell>
          <cell r="C1325" t="str">
            <v>Tarjetas de interfaz de telecomunicaciones de modo de transferencia asincrono (ATM)</v>
          </cell>
          <cell r="D1325">
            <v>536</v>
          </cell>
          <cell r="E1325">
            <v>2469600</v>
          </cell>
          <cell r="F1325" t="str">
            <v>CAJA</v>
          </cell>
        </row>
        <row r="1326">
          <cell r="B1326">
            <v>43201502</v>
          </cell>
          <cell r="C1326" t="str">
            <v>Tarjetas aceleradoras de sonido</v>
          </cell>
          <cell r="D1326">
            <v>536</v>
          </cell>
          <cell r="E1326">
            <v>45000</v>
          </cell>
          <cell r="F1326" t="str">
            <v>UNIDAD</v>
          </cell>
        </row>
        <row r="1327">
          <cell r="B1327">
            <v>43201503</v>
          </cell>
          <cell r="C1327" t="str">
            <v>Procesadores de unidad central de procesamiento (CPU)</v>
          </cell>
          <cell r="D1327">
            <v>536</v>
          </cell>
          <cell r="E1327">
            <v>1358000</v>
          </cell>
          <cell r="F1327" t="str">
            <v>UNIDAD</v>
          </cell>
        </row>
        <row r="1328">
          <cell r="B1328">
            <v>43201531</v>
          </cell>
          <cell r="C1328" t="str">
            <v>Tarjetas de entrada de video</v>
          </cell>
          <cell r="D1328">
            <v>536</v>
          </cell>
          <cell r="E1328">
            <v>360000</v>
          </cell>
          <cell r="F1328" t="str">
            <v>UNIDAD</v>
          </cell>
        </row>
        <row r="1329">
          <cell r="B1329">
            <v>43201537</v>
          </cell>
          <cell r="C1329" t="str">
            <v>Servidores de impresora</v>
          </cell>
          <cell r="D1329">
            <v>536</v>
          </cell>
          <cell r="E1329">
            <v>4394500</v>
          </cell>
          <cell r="F1329" t="str">
            <v>UNIDAD</v>
          </cell>
        </row>
        <row r="1330">
          <cell r="B1330">
            <v>43201538</v>
          </cell>
          <cell r="C1330" t="str">
            <v>Ventiladores de unidad central de procesamiento (CPU)</v>
          </cell>
          <cell r="D1330">
            <v>536</v>
          </cell>
          <cell r="E1330">
            <v>130000</v>
          </cell>
          <cell r="F1330" t="str">
            <v>UNIDAD</v>
          </cell>
        </row>
        <row r="1331">
          <cell r="B1331">
            <v>43201545</v>
          </cell>
          <cell r="C1331" t="str">
            <v>Tarjetas de fax</v>
          </cell>
          <cell r="D1331">
            <v>536</v>
          </cell>
          <cell r="E1331">
            <v>4000000</v>
          </cell>
          <cell r="F1331" t="str">
            <v>UNIDAD</v>
          </cell>
        </row>
        <row r="1332">
          <cell r="B1332">
            <v>43201546</v>
          </cell>
          <cell r="C1332" t="str">
            <v>Tarjetas de audioconferencia</v>
          </cell>
          <cell r="D1332">
            <v>536</v>
          </cell>
          <cell r="E1332">
            <v>360000</v>
          </cell>
          <cell r="F1332" t="str">
            <v>Unidad (Nr</v>
          </cell>
        </row>
        <row r="1333">
          <cell r="B1333">
            <v>43201552</v>
          </cell>
          <cell r="C1333" t="str">
            <v>Adaptadores de telefonia o hardware</v>
          </cell>
          <cell r="D1333">
            <v>536</v>
          </cell>
          <cell r="E1333">
            <v>1490</v>
          </cell>
          <cell r="F1333" t="str">
            <v>UNIDAD</v>
          </cell>
        </row>
        <row r="1334">
          <cell r="B1334">
            <v>43201553</v>
          </cell>
          <cell r="C1334" t="str">
            <v>Transceptores y convertidores de soporte</v>
          </cell>
          <cell r="D1334">
            <v>536</v>
          </cell>
          <cell r="E1334">
            <v>10000000</v>
          </cell>
          <cell r="F1334" t="str">
            <v>UNIDAD</v>
          </cell>
        </row>
        <row r="1335">
          <cell r="B1335">
            <v>43201610</v>
          </cell>
          <cell r="C1335" t="str">
            <v>Tarjeta madre posterior o paneles o conjuntos</v>
          </cell>
          <cell r="D1335">
            <v>536</v>
          </cell>
          <cell r="E1335">
            <v>442000</v>
          </cell>
          <cell r="F1335" t="str">
            <v>UNIDAD</v>
          </cell>
        </row>
        <row r="1336">
          <cell r="B1336">
            <v>43201801</v>
          </cell>
          <cell r="C1336" t="str">
            <v>Unidades de discos flexibles</v>
          </cell>
          <cell r="D1336">
            <v>543</v>
          </cell>
          <cell r="E1336">
            <v>71417</v>
          </cell>
          <cell r="F1336" t="str">
            <v>Unidad (Nr</v>
          </cell>
        </row>
        <row r="1337">
          <cell r="B1337">
            <v>43201806</v>
          </cell>
          <cell r="C1337" t="str">
            <v>Bloques de cintas</v>
          </cell>
          <cell r="D1337">
            <v>543</v>
          </cell>
          <cell r="E1337">
            <v>20000</v>
          </cell>
          <cell r="F1337" t="str">
            <v>UNIDAD</v>
          </cell>
        </row>
        <row r="1338">
          <cell r="B1338">
            <v>43201807</v>
          </cell>
          <cell r="C1338" t="str">
            <v>Unidades de cinta magnetica</v>
          </cell>
          <cell r="D1338">
            <v>342</v>
          </cell>
          <cell r="E1338">
            <v>41184</v>
          </cell>
          <cell r="F1338" t="str">
            <v>UNIDAD</v>
          </cell>
        </row>
        <row r="1339">
          <cell r="B1339">
            <v>43201808</v>
          </cell>
          <cell r="C1339" t="str">
            <v>CD de solo lectura</v>
          </cell>
          <cell r="D1339">
            <v>342</v>
          </cell>
          <cell r="E1339">
            <v>172500</v>
          </cell>
          <cell r="F1339" t="str">
            <v>UNIDAD</v>
          </cell>
        </row>
        <row r="1340">
          <cell r="B1340">
            <v>43201810</v>
          </cell>
          <cell r="C1340" t="str">
            <v>DVD de solo lectura</v>
          </cell>
          <cell r="D1340">
            <v>543</v>
          </cell>
          <cell r="E1340">
            <v>500000</v>
          </cell>
          <cell r="F1340" t="str">
            <v>UNIDAD</v>
          </cell>
        </row>
        <row r="1341">
          <cell r="B1341">
            <v>43201811</v>
          </cell>
          <cell r="C1341" t="str">
            <v>DVD de lectura y escritura</v>
          </cell>
          <cell r="D1341">
            <v>543</v>
          </cell>
          <cell r="E1341">
            <v>10500000</v>
          </cell>
          <cell r="F1341" t="str">
            <v>UNIDAD</v>
          </cell>
        </row>
        <row r="1342">
          <cell r="B1342">
            <v>43201815</v>
          </cell>
          <cell r="C1342" t="str">
            <v>Unidades de escritura y lectura de arquitectura microcanal de interconexion de componentes perifericos</v>
          </cell>
          <cell r="D1342">
            <v>536</v>
          </cell>
          <cell r="E1342">
            <v>484225829</v>
          </cell>
          <cell r="F1342" t="str">
            <v>Evento</v>
          </cell>
        </row>
        <row r="1343">
          <cell r="B1343">
            <v>43202001</v>
          </cell>
          <cell r="C1343" t="str">
            <v>Discos compactos (CD)</v>
          </cell>
          <cell r="D1343">
            <v>342</v>
          </cell>
          <cell r="E1343">
            <v>83655</v>
          </cell>
          <cell r="F1343" t="str">
            <v>CAJA</v>
          </cell>
        </row>
        <row r="1344">
          <cell r="B1344">
            <v>43202002</v>
          </cell>
          <cell r="C1344" t="str">
            <v>Cintas virgenes</v>
          </cell>
          <cell r="D1344">
            <v>342</v>
          </cell>
          <cell r="E1344">
            <v>20000</v>
          </cell>
          <cell r="F1344" t="str">
            <v>UNIDAD</v>
          </cell>
        </row>
        <row r="1345">
          <cell r="B1345">
            <v>43202201</v>
          </cell>
          <cell r="C1345" t="str">
            <v>Partes de la pieza de telefono</v>
          </cell>
          <cell r="D1345">
            <v>536</v>
          </cell>
          <cell r="E1345">
            <v>225000</v>
          </cell>
          <cell r="F1345" t="str">
            <v>UNIDAD</v>
          </cell>
        </row>
        <row r="1346">
          <cell r="B1346">
            <v>43202208</v>
          </cell>
          <cell r="C1346" t="str">
            <v>Conjuntos de cableado</v>
          </cell>
          <cell r="D1346">
            <v>536</v>
          </cell>
          <cell r="E1346">
            <v>1200</v>
          </cell>
          <cell r="F1346" t="str">
            <v>UNIDAD</v>
          </cell>
        </row>
        <row r="1347">
          <cell r="B1347">
            <v>43211501</v>
          </cell>
          <cell r="C1347" t="str">
            <v>Servidores</v>
          </cell>
          <cell r="D1347">
            <v>543</v>
          </cell>
          <cell r="E1347">
            <v>1200000</v>
          </cell>
          <cell r="F1347" t="str">
            <v>EVENTO</v>
          </cell>
        </row>
        <row r="1348">
          <cell r="B1348">
            <v>43211505</v>
          </cell>
          <cell r="C1348" t="str">
            <v>Terminal de punto de venta (POS)</v>
          </cell>
          <cell r="D1348">
            <v>543</v>
          </cell>
          <cell r="E1348">
            <v>1738125</v>
          </cell>
          <cell r="F1348" t="str">
            <v>UNIDAD</v>
          </cell>
        </row>
        <row r="1349">
          <cell r="B1349">
            <v>43211507</v>
          </cell>
          <cell r="C1349" t="str">
            <v>Computadoras de sobremesa</v>
          </cell>
          <cell r="D1349">
            <v>543</v>
          </cell>
          <cell r="E1349">
            <v>9157400</v>
          </cell>
          <cell r="F1349" t="str">
            <v>Unidad (Nr</v>
          </cell>
        </row>
        <row r="1350">
          <cell r="B1350">
            <v>43211508</v>
          </cell>
          <cell r="C1350" t="str">
            <v>Computadoras personales (PC)</v>
          </cell>
          <cell r="D1350">
            <v>543</v>
          </cell>
          <cell r="E1350">
            <v>6343100</v>
          </cell>
          <cell r="F1350" t="str">
            <v>UNIDAD</v>
          </cell>
        </row>
        <row r="1351">
          <cell r="B1351">
            <v>43211509</v>
          </cell>
          <cell r="C1351" t="str">
            <v>Computadoras portatiles tipo tableta</v>
          </cell>
          <cell r="D1351">
            <v>543</v>
          </cell>
          <cell r="E1351">
            <v>10040000</v>
          </cell>
          <cell r="F1351" t="str">
            <v>UNIDAD</v>
          </cell>
        </row>
        <row r="1352">
          <cell r="B1352">
            <v>43211512</v>
          </cell>
          <cell r="C1352" t="str">
            <v>Computadoras centrales</v>
          </cell>
          <cell r="D1352">
            <v>543</v>
          </cell>
          <cell r="E1352">
            <v>4000000</v>
          </cell>
          <cell r="F1352" t="str">
            <v>UNIDAD</v>
          </cell>
        </row>
        <row r="1353">
          <cell r="B1353">
            <v>43211601</v>
          </cell>
          <cell r="C1353" t="str">
            <v>Cajas de conmutacion de computadores o Gabinete</v>
          </cell>
          <cell r="D1353">
            <v>543</v>
          </cell>
          <cell r="E1353">
            <v>191008</v>
          </cell>
          <cell r="F1353" t="str">
            <v>UNIDAD</v>
          </cell>
        </row>
        <row r="1354">
          <cell r="B1354">
            <v>43211606</v>
          </cell>
          <cell r="C1354" t="str">
            <v>Equipos multimedia</v>
          </cell>
          <cell r="D1354">
            <v>543</v>
          </cell>
          <cell r="E1354">
            <v>150000</v>
          </cell>
          <cell r="F1354" t="str">
            <v>UNIDAD</v>
          </cell>
        </row>
        <row r="1355">
          <cell r="B1355">
            <v>43211608</v>
          </cell>
          <cell r="C1355" t="str">
            <v>Equipo codificador-decodificador</v>
          </cell>
          <cell r="D1355">
            <v>543</v>
          </cell>
          <cell r="E1355">
            <v>2000000</v>
          </cell>
          <cell r="F1355" t="str">
            <v>UNIDAD</v>
          </cell>
        </row>
        <row r="1356">
          <cell r="B1356">
            <v>43211701</v>
          </cell>
          <cell r="C1356" t="str">
            <v>Equipo de lector de codigo de barras</v>
          </cell>
          <cell r="D1356">
            <v>543</v>
          </cell>
          <cell r="E1356">
            <v>1869231</v>
          </cell>
          <cell r="F1356" t="str">
            <v>UNIDAD</v>
          </cell>
        </row>
        <row r="1357">
          <cell r="B1357">
            <v>43211706</v>
          </cell>
          <cell r="C1357" t="str">
            <v>Teclados</v>
          </cell>
          <cell r="D1357">
            <v>543</v>
          </cell>
          <cell r="E1357">
            <v>16500</v>
          </cell>
          <cell r="F1357" t="str">
            <v>UNIDAD</v>
          </cell>
        </row>
        <row r="1358">
          <cell r="B1358">
            <v>43211708</v>
          </cell>
          <cell r="C1358" t="str">
            <v>Trackballs y ratones de computador</v>
          </cell>
          <cell r="D1358">
            <v>543</v>
          </cell>
          <cell r="E1358">
            <v>30000</v>
          </cell>
          <cell r="F1358" t="str">
            <v>UNIDAD</v>
          </cell>
        </row>
        <row r="1359">
          <cell r="B1359">
            <v>43211711</v>
          </cell>
          <cell r="C1359" t="str">
            <v>Escaneres</v>
          </cell>
          <cell r="D1359">
            <v>543</v>
          </cell>
          <cell r="E1359">
            <v>1500000</v>
          </cell>
          <cell r="F1359" t="str">
            <v>UNIDAD</v>
          </cell>
        </row>
        <row r="1360">
          <cell r="B1360">
            <v>43211715</v>
          </cell>
          <cell r="C1360" t="str">
            <v>Terminales portatiles de entrada de datos</v>
          </cell>
          <cell r="D1360">
            <v>543</v>
          </cell>
          <cell r="E1360">
            <v>6600000</v>
          </cell>
          <cell r="F1360" t="str">
            <v>UNIDAD</v>
          </cell>
        </row>
        <row r="1361">
          <cell r="B1361">
            <v>43211717</v>
          </cell>
          <cell r="C1361" t="str">
            <v>Sistemas de reconocimiento optico de caracteres</v>
          </cell>
          <cell r="D1361">
            <v>543</v>
          </cell>
          <cell r="E1361">
            <v>1200000</v>
          </cell>
          <cell r="F1361" t="str">
            <v>UNIDAD</v>
          </cell>
        </row>
        <row r="1362">
          <cell r="B1362">
            <v>43211719</v>
          </cell>
          <cell r="C1362" t="str">
            <v>Microfonos de voz para computador</v>
          </cell>
          <cell r="D1362">
            <v>543</v>
          </cell>
          <cell r="E1362">
            <v>50000000</v>
          </cell>
          <cell r="F1362" t="str">
            <v>Unidad (Nr</v>
          </cell>
        </row>
        <row r="1363">
          <cell r="B1363">
            <v>43211803</v>
          </cell>
          <cell r="C1363" t="str">
            <v>Forros de Teclado</v>
          </cell>
          <cell r="D1363">
            <v>543</v>
          </cell>
          <cell r="E1363">
            <v>3500</v>
          </cell>
          <cell r="F1363" t="str">
            <v>UNIDAD</v>
          </cell>
        </row>
        <row r="1364">
          <cell r="B1364">
            <v>43211901</v>
          </cell>
          <cell r="C1364" t="str">
            <v>Monitores de tubo de rayo catodico (CRT)</v>
          </cell>
          <cell r="D1364">
            <v>543</v>
          </cell>
          <cell r="E1364">
            <v>770000</v>
          </cell>
          <cell r="F1364" t="str">
            <v>UNIDAD</v>
          </cell>
        </row>
        <row r="1365">
          <cell r="B1365">
            <v>43211902</v>
          </cell>
          <cell r="C1365" t="str">
            <v>Monitores o pantallas de visualizacion en cristal liquido (LCD)</v>
          </cell>
          <cell r="D1365">
            <v>543</v>
          </cell>
          <cell r="E1365">
            <v>1000000</v>
          </cell>
          <cell r="F1365" t="str">
            <v>UNIDAD</v>
          </cell>
        </row>
        <row r="1366">
          <cell r="B1366">
            <v>43211903</v>
          </cell>
          <cell r="C1366" t="str">
            <v>Monitores de pantalla tactil</v>
          </cell>
          <cell r="D1366">
            <v>543</v>
          </cell>
          <cell r="E1366">
            <v>17600000</v>
          </cell>
          <cell r="F1366" t="str">
            <v>UNIDAD</v>
          </cell>
        </row>
        <row r="1367">
          <cell r="B1367">
            <v>43212001</v>
          </cell>
          <cell r="C1367" t="str">
            <v>Filtros para pantallas de computador</v>
          </cell>
          <cell r="D1367">
            <v>543</v>
          </cell>
          <cell r="E1367">
            <v>58500</v>
          </cell>
          <cell r="F1367" t="str">
            <v>UNIDAD</v>
          </cell>
        </row>
        <row r="1368">
          <cell r="B1368">
            <v>43212104</v>
          </cell>
          <cell r="C1368" t="str">
            <v>Impresoras de chorro de tinta</v>
          </cell>
          <cell r="D1368">
            <v>543</v>
          </cell>
          <cell r="E1368">
            <v>880000</v>
          </cell>
          <cell r="F1368" t="str">
            <v>UNIDAD</v>
          </cell>
        </row>
        <row r="1369">
          <cell r="B1369">
            <v>43212105</v>
          </cell>
          <cell r="C1369" t="str">
            <v>Impresoras de laser</v>
          </cell>
          <cell r="D1369">
            <v>543</v>
          </cell>
          <cell r="E1369">
            <v>15000000</v>
          </cell>
          <cell r="F1369" t="str">
            <v>UNIDAD</v>
          </cell>
        </row>
        <row r="1370">
          <cell r="B1370">
            <v>43212106</v>
          </cell>
          <cell r="C1370" t="str">
            <v>Impresoras de matriz de lineas</v>
          </cell>
          <cell r="D1370">
            <v>543</v>
          </cell>
          <cell r="E1370">
            <v>5000000</v>
          </cell>
          <cell r="F1370" t="str">
            <v>UNIDAD</v>
          </cell>
        </row>
        <row r="1371">
          <cell r="B1371">
            <v>43212107</v>
          </cell>
          <cell r="C1371" t="str">
            <v>Trazadoras de graficos</v>
          </cell>
          <cell r="D1371">
            <v>543</v>
          </cell>
          <cell r="E1371">
            <v>77000000</v>
          </cell>
          <cell r="F1371" t="str">
            <v>Unidad (Nr</v>
          </cell>
        </row>
        <row r="1372">
          <cell r="B1372">
            <v>43212108</v>
          </cell>
          <cell r="C1372" t="str">
            <v>Impresoras de cinta termica</v>
          </cell>
          <cell r="D1372">
            <v>543</v>
          </cell>
          <cell r="E1372">
            <v>4155800</v>
          </cell>
          <cell r="F1372" t="str">
            <v>UNIDAD</v>
          </cell>
        </row>
        <row r="1373">
          <cell r="B1373">
            <v>43212109</v>
          </cell>
          <cell r="C1373" t="str">
            <v>Impresora de etiquetas de bolsa</v>
          </cell>
          <cell r="D1373">
            <v>543</v>
          </cell>
          <cell r="E1373">
            <v>3080000</v>
          </cell>
          <cell r="F1373" t="str">
            <v>Unidad (Nr</v>
          </cell>
        </row>
        <row r="1374">
          <cell r="B1374">
            <v>43212114</v>
          </cell>
          <cell r="C1374" t="str">
            <v>Impresoras de imagenes digitales</v>
          </cell>
          <cell r="D1374">
            <v>543</v>
          </cell>
          <cell r="E1374">
            <v>20000000</v>
          </cell>
          <cell r="F1374" t="str">
            <v>UNIDAD</v>
          </cell>
        </row>
        <row r="1375">
          <cell r="B1375">
            <v>43221510</v>
          </cell>
          <cell r="C1375" t="str">
            <v>Reenviador o desviador de llamadas telefonicas</v>
          </cell>
          <cell r="D1375">
            <v>536</v>
          </cell>
          <cell r="E1375">
            <v>10500000</v>
          </cell>
          <cell r="F1375" t="str">
            <v>UNIDAD</v>
          </cell>
        </row>
        <row r="1376">
          <cell r="B1376">
            <v>43221514</v>
          </cell>
          <cell r="C1376" t="str">
            <v>Unidades de seguridad de marcado telefonico</v>
          </cell>
          <cell r="D1376">
            <v>536</v>
          </cell>
          <cell r="E1376">
            <v>206250</v>
          </cell>
          <cell r="F1376" t="str">
            <v>UNIDAD</v>
          </cell>
        </row>
        <row r="1377">
          <cell r="B1377">
            <v>43221526</v>
          </cell>
          <cell r="C1377" t="str">
            <v>Sistema telefonico de entradas</v>
          </cell>
          <cell r="D1377">
            <v>536</v>
          </cell>
          <cell r="E1377">
            <v>59000000</v>
          </cell>
          <cell r="F1377" t="str">
            <v>UNIDAD</v>
          </cell>
        </row>
        <row r="1378">
          <cell r="B1378">
            <v>43221703</v>
          </cell>
          <cell r="C1378" t="str">
            <v>Antenas de television</v>
          </cell>
          <cell r="D1378">
            <v>536</v>
          </cell>
          <cell r="E1378">
            <v>350000</v>
          </cell>
          <cell r="F1378" t="str">
            <v>UNIDAD</v>
          </cell>
        </row>
        <row r="1379">
          <cell r="B1379">
            <v>43221704</v>
          </cell>
          <cell r="C1379" t="str">
            <v>Equipo basico de radio</v>
          </cell>
          <cell r="D1379">
            <v>536</v>
          </cell>
          <cell r="E1379">
            <v>350000</v>
          </cell>
          <cell r="F1379" t="str">
            <v>UNIDAD</v>
          </cell>
        </row>
        <row r="1380">
          <cell r="B1380">
            <v>43221706</v>
          </cell>
          <cell r="C1380" t="str">
            <v>Antenas de radio</v>
          </cell>
          <cell r="D1380">
            <v>536</v>
          </cell>
          <cell r="E1380">
            <v>420000</v>
          </cell>
          <cell r="F1380" t="str">
            <v>UNIDAD</v>
          </cell>
        </row>
        <row r="1381">
          <cell r="B1381">
            <v>43221712</v>
          </cell>
          <cell r="C1381" t="str">
            <v>Antenas de satelite</v>
          </cell>
          <cell r="D1381">
            <v>536</v>
          </cell>
          <cell r="E1381">
            <v>15000000</v>
          </cell>
          <cell r="F1381" t="str">
            <v>UNIDAD</v>
          </cell>
        </row>
        <row r="1382">
          <cell r="B1382">
            <v>43221714</v>
          </cell>
          <cell r="C1382" t="str">
            <v>Equipo de acceso de onda corta</v>
          </cell>
          <cell r="D1382">
            <v>536</v>
          </cell>
          <cell r="E1382">
            <v>5500000</v>
          </cell>
          <cell r="F1382" t="str">
            <v>UNIDAD</v>
          </cell>
        </row>
        <row r="1383">
          <cell r="B1383">
            <v>43221721</v>
          </cell>
          <cell r="C1383" t="str">
            <v>Equipo de comunicacion de datos de radiofrecuencia</v>
          </cell>
          <cell r="D1383">
            <v>536</v>
          </cell>
          <cell r="E1383">
            <v>7000000</v>
          </cell>
          <cell r="F1383" t="str">
            <v>UNIDAD</v>
          </cell>
        </row>
        <row r="1384">
          <cell r="B1384">
            <v>43222606</v>
          </cell>
          <cell r="C1384" t="str">
            <v>Kits de inicio de nodo de servicio de Internet</v>
          </cell>
          <cell r="D1384">
            <v>543</v>
          </cell>
          <cell r="E1384">
            <v>2517500</v>
          </cell>
          <cell r="F1384" t="str">
            <v>Evento</v>
          </cell>
        </row>
        <row r="1385">
          <cell r="B1385">
            <v>43222609</v>
          </cell>
          <cell r="C1385" t="str">
            <v>Routers de red</v>
          </cell>
          <cell r="D1385">
            <v>543</v>
          </cell>
          <cell r="E1385">
            <v>11000000</v>
          </cell>
          <cell r="F1385" t="str">
            <v>UNIDAD</v>
          </cell>
        </row>
        <row r="1386">
          <cell r="B1386">
            <v>43222610</v>
          </cell>
          <cell r="C1386" t="str">
            <v>Concentradores de servicio de red</v>
          </cell>
          <cell r="D1386">
            <v>543</v>
          </cell>
          <cell r="E1386">
            <v>590000</v>
          </cell>
          <cell r="F1386" t="str">
            <v>UNIDAD</v>
          </cell>
        </row>
        <row r="1387">
          <cell r="B1387">
            <v>43222611</v>
          </cell>
          <cell r="C1387" t="str">
            <v>Unidades de servicio de datos o canales de red</v>
          </cell>
          <cell r="D1387">
            <v>268</v>
          </cell>
          <cell r="E1387">
            <v>2000000</v>
          </cell>
          <cell r="F1387" t="str">
            <v>EVENTO</v>
          </cell>
        </row>
        <row r="1388">
          <cell r="B1388">
            <v>43222612</v>
          </cell>
          <cell r="C1388" t="str">
            <v>Interruptores de red</v>
          </cell>
          <cell r="D1388">
            <v>543</v>
          </cell>
          <cell r="E1388">
            <v>375000000</v>
          </cell>
          <cell r="F1388" t="str">
            <v>UNIDAD</v>
          </cell>
        </row>
        <row r="1389">
          <cell r="B1389">
            <v>43222629</v>
          </cell>
          <cell r="C1389" t="str">
            <v>Bancos de modem</v>
          </cell>
          <cell r="D1389">
            <v>543</v>
          </cell>
          <cell r="E1389">
            <v>7000000</v>
          </cell>
          <cell r="F1389" t="str">
            <v>Unidad (Nr</v>
          </cell>
        </row>
        <row r="1390">
          <cell r="B1390">
            <v>43222802</v>
          </cell>
          <cell r="C1390" t="str">
            <v>Equipo de cuadro de conmutacion de circuitos</v>
          </cell>
          <cell r="D1390">
            <v>543</v>
          </cell>
          <cell r="E1390">
            <v>42000000</v>
          </cell>
          <cell r="F1390" t="str">
            <v>UNIDAD</v>
          </cell>
        </row>
        <row r="1391">
          <cell r="B1391">
            <v>43222813</v>
          </cell>
          <cell r="C1391" t="str">
            <v>Kits de piezas de cuadro de conmutacion telefonico</v>
          </cell>
          <cell r="D1391">
            <v>536</v>
          </cell>
          <cell r="E1391">
            <v>100000</v>
          </cell>
          <cell r="F1391" t="str">
            <v>UNIDAD</v>
          </cell>
        </row>
        <row r="1392">
          <cell r="B1392">
            <v>43222817</v>
          </cell>
          <cell r="C1392" t="str">
            <v>Repetidores de telecomunicaciones</v>
          </cell>
          <cell r="D1392">
            <v>536</v>
          </cell>
          <cell r="E1392">
            <v>15000000</v>
          </cell>
          <cell r="F1392" t="str">
            <v>UNIDAD</v>
          </cell>
        </row>
        <row r="1393">
          <cell r="B1393">
            <v>43231501</v>
          </cell>
          <cell r="C1393" t="str">
            <v>Software de centro de llamadas o soporte tecnico</v>
          </cell>
          <cell r="D1393">
            <v>579</v>
          </cell>
          <cell r="E1393">
            <v>300000000</v>
          </cell>
          <cell r="F1393" t="str">
            <v>Evento</v>
          </cell>
        </row>
        <row r="1394">
          <cell r="B1394">
            <v>43231511</v>
          </cell>
          <cell r="C1394" t="str">
            <v>Software de sistema experto</v>
          </cell>
          <cell r="D1394">
            <v>579</v>
          </cell>
          <cell r="E1394">
            <v>5918000</v>
          </cell>
          <cell r="F1394" t="str">
            <v>UNIDAD</v>
          </cell>
        </row>
        <row r="1395">
          <cell r="B1395">
            <v>43231512</v>
          </cell>
          <cell r="C1395" t="str">
            <v>Software de gestion de licencias</v>
          </cell>
          <cell r="D1395">
            <v>579</v>
          </cell>
          <cell r="E1395">
            <v>731500</v>
          </cell>
          <cell r="F1395" t="str">
            <v>UNIDAD</v>
          </cell>
        </row>
        <row r="1396">
          <cell r="B1396">
            <v>43232005</v>
          </cell>
          <cell r="C1396" t="str">
            <v>Programas para edicion de musica o sonido</v>
          </cell>
          <cell r="D1396">
            <v>579</v>
          </cell>
          <cell r="E1396">
            <v>15000000</v>
          </cell>
          <cell r="F1396" t="str">
            <v>UNIDAD</v>
          </cell>
        </row>
        <row r="1397">
          <cell r="B1397">
            <v>43232202</v>
          </cell>
          <cell r="C1397" t="str">
            <v>Programas de gestion de documentos</v>
          </cell>
          <cell r="D1397">
            <v>579</v>
          </cell>
          <cell r="E1397">
            <v>15000000</v>
          </cell>
          <cell r="F1397" t="str">
            <v>UNIDAD</v>
          </cell>
        </row>
        <row r="1398">
          <cell r="B1398">
            <v>43232311</v>
          </cell>
          <cell r="C1398" t="str">
            <v>Software de administracion de bases de datos orientado a objetos</v>
          </cell>
          <cell r="D1398">
            <v>579</v>
          </cell>
          <cell r="E1398">
            <v>30000000</v>
          </cell>
          <cell r="F1398" t="str">
            <v>UNIDAD</v>
          </cell>
        </row>
        <row r="1399">
          <cell r="B1399">
            <v>43232404</v>
          </cell>
          <cell r="C1399" t="str">
            <v>Software de desarrollo de interfaz grafica de usuario</v>
          </cell>
          <cell r="D1399">
            <v>579</v>
          </cell>
          <cell r="E1399">
            <v>200000000</v>
          </cell>
          <cell r="F1399" t="str">
            <v>Unidad (Nr</v>
          </cell>
        </row>
        <row r="1400">
          <cell r="B1400">
            <v>43232407</v>
          </cell>
          <cell r="C1400" t="str">
            <v>Software de arquitectura del sistema y analisis de requisitos</v>
          </cell>
          <cell r="D1400">
            <v>579</v>
          </cell>
          <cell r="E1400">
            <v>22721875</v>
          </cell>
          <cell r="F1400" t="str">
            <v>UNIDAD</v>
          </cell>
        </row>
        <row r="1401">
          <cell r="B1401">
            <v>43232605</v>
          </cell>
          <cell r="C1401" t="str">
            <v>Software analitico o cientifico</v>
          </cell>
          <cell r="D1401">
            <v>579</v>
          </cell>
          <cell r="E1401">
            <v>10000000</v>
          </cell>
          <cell r="F1401" t="str">
            <v>UNIDAD</v>
          </cell>
        </row>
        <row r="1402">
          <cell r="B1402">
            <v>43232804</v>
          </cell>
          <cell r="C1402" t="str">
            <v>Software de administracion</v>
          </cell>
          <cell r="D1402">
            <v>579</v>
          </cell>
          <cell r="E1402">
            <v>89250000</v>
          </cell>
          <cell r="F1402" t="str">
            <v>UNIDAD</v>
          </cell>
        </row>
        <row r="1403">
          <cell r="B1403">
            <v>43232804</v>
          </cell>
          <cell r="C1403" t="str">
            <v>Software de administracion</v>
          </cell>
          <cell r="D1403">
            <v>579</v>
          </cell>
          <cell r="E1403">
            <v>800000000</v>
          </cell>
          <cell r="F1403" t="str">
            <v>Unidad (Nr</v>
          </cell>
        </row>
        <row r="1404">
          <cell r="B1404">
            <v>43232901</v>
          </cell>
          <cell r="C1404" t="str">
            <v>Software de acceso</v>
          </cell>
          <cell r="D1404">
            <v>579</v>
          </cell>
          <cell r="E1404">
            <v>3500000</v>
          </cell>
          <cell r="F1404" t="str">
            <v>UNIDAD</v>
          </cell>
        </row>
        <row r="1405">
          <cell r="B1405">
            <v>43233002</v>
          </cell>
          <cell r="C1405" t="str">
            <v>Software de sistema operativo de redes</v>
          </cell>
          <cell r="D1405">
            <v>579</v>
          </cell>
          <cell r="E1405">
            <v>600000000</v>
          </cell>
          <cell r="F1405" t="str">
            <v>Evento</v>
          </cell>
        </row>
        <row r="1406">
          <cell r="B1406">
            <v>43233004</v>
          </cell>
          <cell r="C1406" t="str">
            <v>Software de sistema operativo</v>
          </cell>
          <cell r="D1406">
            <v>579</v>
          </cell>
          <cell r="E1406">
            <v>500000</v>
          </cell>
          <cell r="F1406" t="str">
            <v>UNIDAD</v>
          </cell>
        </row>
        <row r="1407">
          <cell r="B1407">
            <v>43233204</v>
          </cell>
          <cell r="C1407" t="str">
            <v>Software de equipos de red privada virtual (VPN) o de seguridad de red</v>
          </cell>
          <cell r="D1407">
            <v>579</v>
          </cell>
          <cell r="E1407">
            <v>162500000</v>
          </cell>
          <cell r="F1407" t="str">
            <v>Unidad (Nr</v>
          </cell>
        </row>
        <row r="1408">
          <cell r="B1408">
            <v>43233205</v>
          </cell>
          <cell r="C1408" t="str">
            <v>Software de proteccion antivirus y de seguridad de transacciones</v>
          </cell>
          <cell r="D1408">
            <v>579</v>
          </cell>
          <cell r="E1408">
            <v>500000</v>
          </cell>
          <cell r="F1408" t="str">
            <v>UNIDAD</v>
          </cell>
        </row>
        <row r="1409">
          <cell r="B1409">
            <v>44101501</v>
          </cell>
          <cell r="C1409" t="str">
            <v>Fotocopiadoras</v>
          </cell>
          <cell r="D1409">
            <v>542</v>
          </cell>
          <cell r="E1409">
            <v>30000000</v>
          </cell>
          <cell r="F1409" t="str">
            <v>UNIDAD</v>
          </cell>
        </row>
        <row r="1410">
          <cell r="B1410">
            <v>44101502</v>
          </cell>
          <cell r="C1410" t="str">
            <v>Aparatos de fax</v>
          </cell>
          <cell r="D1410">
            <v>536</v>
          </cell>
          <cell r="E1410">
            <v>1500000</v>
          </cell>
          <cell r="F1410" t="str">
            <v>UNIDAD</v>
          </cell>
        </row>
        <row r="1411">
          <cell r="B1411">
            <v>44101601</v>
          </cell>
          <cell r="C1411" t="str">
            <v>Guillotina o Maquina para cortar papel</v>
          </cell>
          <cell r="D1411">
            <v>542</v>
          </cell>
          <cell r="E1411">
            <v>75000</v>
          </cell>
          <cell r="F1411" t="str">
            <v>UNIDAD</v>
          </cell>
        </row>
        <row r="1412">
          <cell r="B1412">
            <v>44101603</v>
          </cell>
          <cell r="C1412" t="str">
            <v>Maquinas destructoras de papel</v>
          </cell>
          <cell r="D1412">
            <v>542</v>
          </cell>
          <cell r="E1412">
            <v>2365000</v>
          </cell>
          <cell r="F1412" t="str">
            <v>UNIDAD</v>
          </cell>
        </row>
        <row r="1413">
          <cell r="B1413">
            <v>44101703</v>
          </cell>
          <cell r="C1413" t="str">
            <v>Unidades de comunicacion doble</v>
          </cell>
          <cell r="D1413">
            <v>542</v>
          </cell>
          <cell r="E1413">
            <v>2450</v>
          </cell>
          <cell r="F1413" t="str">
            <v>UNIDAD</v>
          </cell>
        </row>
        <row r="1414">
          <cell r="B1414">
            <v>44101709</v>
          </cell>
          <cell r="C1414" t="str">
            <v>Conjuntos de espejos</v>
          </cell>
          <cell r="D1414">
            <v>542</v>
          </cell>
          <cell r="E1414">
            <v>7500</v>
          </cell>
          <cell r="F1414" t="str">
            <v>UNIDAD</v>
          </cell>
        </row>
        <row r="1415">
          <cell r="B1415">
            <v>44101711</v>
          </cell>
          <cell r="C1415" t="str">
            <v>Conjunto de compresor</v>
          </cell>
          <cell r="D1415">
            <v>542</v>
          </cell>
          <cell r="E1415">
            <v>1964500</v>
          </cell>
          <cell r="F1415" t="str">
            <v>UNIDAD</v>
          </cell>
        </row>
        <row r="1416">
          <cell r="B1416">
            <v>44101801</v>
          </cell>
          <cell r="C1416" t="str">
            <v>Calculadoras</v>
          </cell>
          <cell r="D1416">
            <v>542</v>
          </cell>
          <cell r="E1416">
            <v>79200</v>
          </cell>
          <cell r="F1416" t="str">
            <v>UNIDAD</v>
          </cell>
        </row>
        <row r="1417">
          <cell r="B1417">
            <v>44101803</v>
          </cell>
          <cell r="C1417" t="str">
            <v>Maquinas contables</v>
          </cell>
          <cell r="D1417">
            <v>542</v>
          </cell>
          <cell r="E1417">
            <v>1700000</v>
          </cell>
          <cell r="F1417" t="str">
            <v>UNIDAD</v>
          </cell>
        </row>
        <row r="1418">
          <cell r="B1418">
            <v>44101804</v>
          </cell>
          <cell r="C1418" t="str">
            <v>Cajas registradoras</v>
          </cell>
          <cell r="D1418">
            <v>542</v>
          </cell>
          <cell r="E1418">
            <v>5000000</v>
          </cell>
          <cell r="F1418" t="str">
            <v>UNIDAD</v>
          </cell>
        </row>
        <row r="1419">
          <cell r="B1419">
            <v>44101805</v>
          </cell>
          <cell r="C1419" t="str">
            <v>Cintas de calculadora</v>
          </cell>
          <cell r="D1419">
            <v>542</v>
          </cell>
          <cell r="E1419">
            <v>23925</v>
          </cell>
          <cell r="F1419" t="str">
            <v>CAJA</v>
          </cell>
        </row>
        <row r="1420">
          <cell r="B1420">
            <v>44101806</v>
          </cell>
          <cell r="C1420" t="str">
            <v>Cintas de caja registradora</v>
          </cell>
          <cell r="D1420">
            <v>542</v>
          </cell>
          <cell r="E1420">
            <v>8000</v>
          </cell>
          <cell r="F1420" t="str">
            <v>UNIDAD</v>
          </cell>
        </row>
        <row r="1421">
          <cell r="B1421">
            <v>44101902</v>
          </cell>
          <cell r="C1421" t="str">
            <v>Maquinas para extender cheques</v>
          </cell>
          <cell r="D1421">
            <v>542</v>
          </cell>
          <cell r="E1421">
            <v>60609600</v>
          </cell>
          <cell r="F1421" t="str">
            <v>UNIDAD</v>
          </cell>
        </row>
        <row r="1422">
          <cell r="B1422">
            <v>44102001</v>
          </cell>
          <cell r="C1422" t="str">
            <v>Lamina para plastificar</v>
          </cell>
          <cell r="D1422">
            <v>542</v>
          </cell>
          <cell r="E1422">
            <v>47400</v>
          </cell>
          <cell r="F1422" t="str">
            <v>CAJA</v>
          </cell>
        </row>
        <row r="1423">
          <cell r="B1423">
            <v>44102105</v>
          </cell>
          <cell r="C1423" t="str">
            <v>Maquinas de imprimir direcciones</v>
          </cell>
          <cell r="D1423">
            <v>542</v>
          </cell>
          <cell r="E1423">
            <v>20000000</v>
          </cell>
          <cell r="F1423" t="str">
            <v>UNIDAD</v>
          </cell>
        </row>
        <row r="1424">
          <cell r="B1424">
            <v>44102306</v>
          </cell>
          <cell r="C1424" t="str">
            <v>Maquinas atadoras</v>
          </cell>
          <cell r="D1424">
            <v>542</v>
          </cell>
          <cell r="E1424">
            <v>30000000</v>
          </cell>
          <cell r="F1424" t="str">
            <v>UNIDAD</v>
          </cell>
        </row>
        <row r="1425">
          <cell r="B1425">
            <v>44102402</v>
          </cell>
          <cell r="C1425" t="str">
            <v>Fechadores o numeradores</v>
          </cell>
          <cell r="D1425">
            <v>542</v>
          </cell>
          <cell r="E1425">
            <v>8000</v>
          </cell>
          <cell r="F1425" t="str">
            <v>UNIDAD</v>
          </cell>
        </row>
        <row r="1426">
          <cell r="B1426">
            <v>44102405</v>
          </cell>
          <cell r="C1426" t="str">
            <v>Etiquetadoras</v>
          </cell>
          <cell r="D1426">
            <v>542</v>
          </cell>
          <cell r="E1426">
            <v>12000000</v>
          </cell>
          <cell r="F1426" t="str">
            <v>UNIDAD</v>
          </cell>
        </row>
        <row r="1427">
          <cell r="B1427">
            <v>44102407</v>
          </cell>
          <cell r="C1427" t="str">
            <v>Grabador de cinta en relieve</v>
          </cell>
          <cell r="D1427">
            <v>542</v>
          </cell>
          <cell r="E1427">
            <v>45000</v>
          </cell>
          <cell r="F1427" t="str">
            <v>UNIDAD</v>
          </cell>
        </row>
        <row r="1428">
          <cell r="B1428">
            <v>44102412</v>
          </cell>
          <cell r="C1428" t="str">
            <v>Cartuchos de etiquetas adhesivas</v>
          </cell>
          <cell r="D1428">
            <v>542</v>
          </cell>
          <cell r="E1428">
            <v>52460</v>
          </cell>
          <cell r="F1428" t="str">
            <v>UNIDAD</v>
          </cell>
        </row>
        <row r="1429">
          <cell r="B1429">
            <v>44102602</v>
          </cell>
          <cell r="C1429" t="str">
            <v>Maquinas de escribir</v>
          </cell>
          <cell r="D1429">
            <v>542</v>
          </cell>
          <cell r="E1429">
            <v>600000</v>
          </cell>
          <cell r="F1429" t="str">
            <v>UNIDAD</v>
          </cell>
        </row>
        <row r="1430">
          <cell r="B1430">
            <v>44102608</v>
          </cell>
          <cell r="C1430" t="str">
            <v>Elementos de impresion de maquina de escribir</v>
          </cell>
          <cell r="D1430">
            <v>542</v>
          </cell>
          <cell r="E1430">
            <v>44275</v>
          </cell>
          <cell r="F1430" t="str">
            <v>UNIDAD</v>
          </cell>
        </row>
        <row r="1431">
          <cell r="B1431">
            <v>44102609</v>
          </cell>
          <cell r="C1431" t="str">
            <v>Kits de materiales para maquina de escribir o accesorios</v>
          </cell>
          <cell r="D1431">
            <v>542</v>
          </cell>
          <cell r="E1431">
            <v>5000</v>
          </cell>
          <cell r="F1431" t="str">
            <v>UNIDAD</v>
          </cell>
        </row>
        <row r="1432">
          <cell r="B1432">
            <v>44102801</v>
          </cell>
          <cell r="C1432" t="str">
            <v>Plastificadoras</v>
          </cell>
          <cell r="D1432">
            <v>542</v>
          </cell>
          <cell r="E1432">
            <v>52000000</v>
          </cell>
          <cell r="F1432" t="str">
            <v>UNIDAD</v>
          </cell>
        </row>
        <row r="1433">
          <cell r="B1433">
            <v>44103004</v>
          </cell>
          <cell r="C1433" t="str">
            <v>Fusibles</v>
          </cell>
          <cell r="D1433">
            <v>343</v>
          </cell>
          <cell r="E1433">
            <v>550000</v>
          </cell>
          <cell r="F1433" t="str">
            <v>UNIDAD</v>
          </cell>
        </row>
        <row r="1434">
          <cell r="B1434">
            <v>44103101</v>
          </cell>
          <cell r="C1434" t="str">
            <v>Cintas de cartuchos para impresoras, fax o fotocopiadoras</v>
          </cell>
          <cell r="D1434">
            <v>342</v>
          </cell>
          <cell r="E1434">
            <v>88500</v>
          </cell>
          <cell r="F1434" t="str">
            <v>UNIDAD</v>
          </cell>
        </row>
        <row r="1435">
          <cell r="B1435">
            <v>44103108</v>
          </cell>
          <cell r="C1435" t="str">
            <v>Reveladores para impresoras y fotocopiadoras</v>
          </cell>
          <cell r="D1435">
            <v>346</v>
          </cell>
          <cell r="E1435">
            <v>143000</v>
          </cell>
          <cell r="F1435" t="str">
            <v>UNIDAD</v>
          </cell>
        </row>
        <row r="1436">
          <cell r="B1436">
            <v>44103109</v>
          </cell>
          <cell r="C1436" t="str">
            <v>Tambores de la maquina impresora o facsimil o maquina de fotocopia</v>
          </cell>
          <cell r="D1436">
            <v>346</v>
          </cell>
          <cell r="E1436">
            <v>720000</v>
          </cell>
          <cell r="F1436" t="str">
            <v>UNIDAD</v>
          </cell>
        </row>
        <row r="1437">
          <cell r="B1437">
            <v>44103110</v>
          </cell>
          <cell r="C1437" t="str">
            <v>Cabezales de impresora</v>
          </cell>
          <cell r="D1437">
            <v>346</v>
          </cell>
          <cell r="E1437">
            <v>1200000</v>
          </cell>
          <cell r="F1437" t="str">
            <v>UNIDAD</v>
          </cell>
        </row>
        <row r="1438">
          <cell r="B1438">
            <v>44103112</v>
          </cell>
          <cell r="C1438" t="str">
            <v>Cinta de tinta para impresora</v>
          </cell>
          <cell r="D1438">
            <v>342</v>
          </cell>
          <cell r="E1438">
            <v>48400</v>
          </cell>
          <cell r="F1438" t="str">
            <v>UNIDAD</v>
          </cell>
        </row>
        <row r="1439">
          <cell r="B1439">
            <v>44103116</v>
          </cell>
          <cell r="C1439" t="str">
            <v>Kits para impresoras</v>
          </cell>
          <cell r="D1439">
            <v>342</v>
          </cell>
          <cell r="E1439">
            <v>17000</v>
          </cell>
          <cell r="F1439" t="str">
            <v>UNIDAD</v>
          </cell>
        </row>
        <row r="1440">
          <cell r="B1440">
            <v>44103201</v>
          </cell>
          <cell r="C1440" t="str">
            <v>Maquinas de tarjeta registradora de horas trabajadas</v>
          </cell>
          <cell r="D1440">
            <v>542</v>
          </cell>
          <cell r="E1440">
            <v>4755102</v>
          </cell>
          <cell r="F1440" t="str">
            <v>UNIDAD</v>
          </cell>
        </row>
        <row r="1441">
          <cell r="B1441">
            <v>44103203</v>
          </cell>
          <cell r="C1441" t="str">
            <v>Cinta de repuesto de maquina de tarjeta de fichaje</v>
          </cell>
          <cell r="D1441">
            <v>342</v>
          </cell>
          <cell r="E1441">
            <v>47332</v>
          </cell>
          <cell r="F1441" t="str">
            <v>UNIDAD</v>
          </cell>
        </row>
        <row r="1442">
          <cell r="B1442">
            <v>44103205</v>
          </cell>
          <cell r="C1442" t="str">
            <v>Hojas o fichas de control</v>
          </cell>
          <cell r="D1442">
            <v>333</v>
          </cell>
          <cell r="E1442">
            <v>400</v>
          </cell>
          <cell r="F1442" t="str">
            <v>UNIDAD</v>
          </cell>
        </row>
        <row r="1443">
          <cell r="B1443">
            <v>44103502</v>
          </cell>
          <cell r="C1443" t="str">
            <v>Cubiertas de encuadernacion</v>
          </cell>
          <cell r="D1443">
            <v>342</v>
          </cell>
          <cell r="E1443">
            <v>3300</v>
          </cell>
          <cell r="F1443" t="str">
            <v>UNIDAD</v>
          </cell>
        </row>
        <row r="1444">
          <cell r="B1444">
            <v>44103504</v>
          </cell>
          <cell r="C1444" t="str">
            <v>Canutillos metalicos o plasticos de encuadernacion</v>
          </cell>
          <cell r="D1444">
            <v>342</v>
          </cell>
          <cell r="E1444">
            <v>1100</v>
          </cell>
          <cell r="F1444" t="str">
            <v>UNIDAD</v>
          </cell>
        </row>
        <row r="1445">
          <cell r="B1445">
            <v>44103507</v>
          </cell>
          <cell r="C1445" t="str">
            <v>Kits de encuadernacion</v>
          </cell>
          <cell r="D1445">
            <v>342</v>
          </cell>
          <cell r="E1445">
            <v>10000</v>
          </cell>
          <cell r="F1445" t="str">
            <v>KILO</v>
          </cell>
        </row>
        <row r="1446">
          <cell r="B1446">
            <v>44111510</v>
          </cell>
          <cell r="C1446" t="str">
            <v>Organizadores colgantes o accesorios</v>
          </cell>
          <cell r="D1446">
            <v>541</v>
          </cell>
          <cell r="E1446">
            <v>500000</v>
          </cell>
          <cell r="F1446" t="str">
            <v>UNIDAD</v>
          </cell>
        </row>
        <row r="1447">
          <cell r="B1447">
            <v>44111518</v>
          </cell>
          <cell r="C1447" t="str">
            <v>Tarjeteros</v>
          </cell>
          <cell r="D1447">
            <v>542</v>
          </cell>
          <cell r="E1447">
            <v>46300</v>
          </cell>
          <cell r="F1447" t="str">
            <v>UNIDAD</v>
          </cell>
        </row>
        <row r="1448">
          <cell r="B1448">
            <v>44111521</v>
          </cell>
          <cell r="C1448" t="str">
            <v>Sujetapapeles</v>
          </cell>
          <cell r="D1448">
            <v>342</v>
          </cell>
          <cell r="E1448">
            <v>2500</v>
          </cell>
          <cell r="F1448" t="str">
            <v>CAJA</v>
          </cell>
        </row>
        <row r="1449">
          <cell r="B1449">
            <v>44111601</v>
          </cell>
          <cell r="C1449" t="str">
            <v>Bolsas o billeteras de moneda</v>
          </cell>
          <cell r="D1449">
            <v>396</v>
          </cell>
          <cell r="E1449">
            <v>33300</v>
          </cell>
          <cell r="F1449" t="str">
            <v>PAQUETE</v>
          </cell>
        </row>
        <row r="1450">
          <cell r="B1450">
            <v>44111604</v>
          </cell>
          <cell r="C1450" t="str">
            <v>Envolturas de monedas o fajas para billetes</v>
          </cell>
          <cell r="D1450">
            <v>542</v>
          </cell>
          <cell r="E1450">
            <v>315135</v>
          </cell>
          <cell r="F1450" t="str">
            <v>FRASCO</v>
          </cell>
        </row>
        <row r="1451">
          <cell r="B1451">
            <v>44111609</v>
          </cell>
          <cell r="C1451" t="str">
            <v>Suministros o detectores de billetes falsificados</v>
          </cell>
          <cell r="D1451">
            <v>542</v>
          </cell>
          <cell r="E1451">
            <v>14780800</v>
          </cell>
          <cell r="F1451" t="str">
            <v>UNIDAD</v>
          </cell>
        </row>
        <row r="1452">
          <cell r="B1452">
            <v>44111802</v>
          </cell>
          <cell r="C1452" t="str">
            <v>Laminas de dibujo</v>
          </cell>
          <cell r="D1452">
            <v>339</v>
          </cell>
          <cell r="E1452">
            <v>52000</v>
          </cell>
          <cell r="F1452" t="str">
            <v>UNIDAD</v>
          </cell>
        </row>
        <row r="1453">
          <cell r="B1453">
            <v>44111803</v>
          </cell>
          <cell r="C1453" t="str">
            <v>Compases</v>
          </cell>
          <cell r="D1453">
            <v>342</v>
          </cell>
          <cell r="E1453">
            <v>3080</v>
          </cell>
          <cell r="F1453" t="str">
            <v>UNIDAD</v>
          </cell>
        </row>
        <row r="1454">
          <cell r="B1454">
            <v>44111804</v>
          </cell>
          <cell r="C1454" t="str">
            <v>Papeles de dibujo</v>
          </cell>
          <cell r="D1454">
            <v>333</v>
          </cell>
          <cell r="E1454">
            <v>23800</v>
          </cell>
          <cell r="F1454" t="str">
            <v>Resma</v>
          </cell>
        </row>
        <row r="1455">
          <cell r="B1455">
            <v>44111809</v>
          </cell>
          <cell r="C1455" t="str">
            <v>Plantillas</v>
          </cell>
          <cell r="D1455">
            <v>342</v>
          </cell>
          <cell r="E1455">
            <v>18000</v>
          </cell>
          <cell r="F1455" t="str">
            <v>UNIDAD</v>
          </cell>
        </row>
        <row r="1456">
          <cell r="B1456">
            <v>44111911</v>
          </cell>
          <cell r="C1456" t="str">
            <v>Pizarras blancas interactivas o accesorios</v>
          </cell>
          <cell r="D1456">
            <v>542</v>
          </cell>
          <cell r="E1456">
            <v>700000</v>
          </cell>
          <cell r="F1456" t="str">
            <v>UNIDAD</v>
          </cell>
        </row>
        <row r="1457">
          <cell r="B1457">
            <v>44112002</v>
          </cell>
          <cell r="C1457" t="str">
            <v>Calendarios de escritorio o recambios</v>
          </cell>
          <cell r="D1457">
            <v>335</v>
          </cell>
          <cell r="E1457">
            <v>15000</v>
          </cell>
          <cell r="F1457" t="str">
            <v>Unidad (Nr</v>
          </cell>
        </row>
        <row r="1458">
          <cell r="B1458">
            <v>44112005</v>
          </cell>
          <cell r="C1458" t="str">
            <v>Agendas o recambios</v>
          </cell>
          <cell r="D1458">
            <v>333</v>
          </cell>
          <cell r="E1458">
            <v>46600</v>
          </cell>
          <cell r="F1458" t="str">
            <v>UNIDAD</v>
          </cell>
        </row>
        <row r="1459">
          <cell r="B1459">
            <v>44121504</v>
          </cell>
          <cell r="C1459" t="str">
            <v>Sobres con ventanillas</v>
          </cell>
          <cell r="D1459">
            <v>342</v>
          </cell>
          <cell r="E1459">
            <v>250</v>
          </cell>
          <cell r="F1459" t="str">
            <v>Unidad (Nr</v>
          </cell>
        </row>
        <row r="1460">
          <cell r="B1460">
            <v>44121505</v>
          </cell>
          <cell r="C1460" t="str">
            <v>Sobres especiales o manila</v>
          </cell>
          <cell r="D1460">
            <v>334</v>
          </cell>
          <cell r="E1460">
            <v>215000</v>
          </cell>
          <cell r="F1460" t="str">
            <v>CAJA</v>
          </cell>
        </row>
        <row r="1461">
          <cell r="B1461">
            <v>44121506</v>
          </cell>
          <cell r="C1461" t="str">
            <v>Sobres estandar</v>
          </cell>
          <cell r="D1461">
            <v>334</v>
          </cell>
          <cell r="E1461">
            <v>26125</v>
          </cell>
          <cell r="F1461" t="str">
            <v>CAJA</v>
          </cell>
        </row>
        <row r="1462">
          <cell r="B1462">
            <v>44121623</v>
          </cell>
          <cell r="C1462" t="str">
            <v>Abrecartas mecanica</v>
          </cell>
          <cell r="D1462">
            <v>342</v>
          </cell>
          <cell r="E1462">
            <v>30000</v>
          </cell>
          <cell r="F1462" t="str">
            <v>CAJA</v>
          </cell>
        </row>
        <row r="1463">
          <cell r="B1463">
            <v>44121627</v>
          </cell>
          <cell r="C1463" t="str">
            <v>Marcadores de libro</v>
          </cell>
          <cell r="D1463">
            <v>342</v>
          </cell>
          <cell r="E1463">
            <v>47450</v>
          </cell>
          <cell r="F1463" t="str">
            <v>UNIDAD</v>
          </cell>
        </row>
        <row r="1464">
          <cell r="B1464">
            <v>44121704</v>
          </cell>
          <cell r="C1464" t="str">
            <v>Boligrafos</v>
          </cell>
          <cell r="D1464">
            <v>342</v>
          </cell>
          <cell r="E1464">
            <v>1800</v>
          </cell>
          <cell r="F1464" t="str">
            <v>UNIDAD</v>
          </cell>
        </row>
        <row r="1465">
          <cell r="B1465">
            <v>44121710</v>
          </cell>
          <cell r="C1465" t="str">
            <v>Tiza para escribir</v>
          </cell>
          <cell r="D1465">
            <v>342</v>
          </cell>
          <cell r="E1465">
            <v>10835</v>
          </cell>
          <cell r="F1465" t="str">
            <v>CAJA</v>
          </cell>
        </row>
        <row r="1466">
          <cell r="B1466">
            <v>44121711</v>
          </cell>
          <cell r="C1466" t="str">
            <v>Rotuladores</v>
          </cell>
          <cell r="D1466">
            <v>342</v>
          </cell>
          <cell r="E1466">
            <v>4129</v>
          </cell>
          <cell r="F1466" t="str">
            <v>UNIDAD</v>
          </cell>
        </row>
        <row r="1467">
          <cell r="B1467">
            <v>44121713</v>
          </cell>
          <cell r="C1467" t="str">
            <v>Plumillas</v>
          </cell>
          <cell r="D1467">
            <v>342</v>
          </cell>
          <cell r="E1467">
            <v>136500</v>
          </cell>
          <cell r="F1467" t="str">
            <v>JUEGO</v>
          </cell>
        </row>
        <row r="1468">
          <cell r="B1468">
            <v>44121801</v>
          </cell>
          <cell r="C1468" t="str">
            <v>Cinta correctora</v>
          </cell>
          <cell r="D1468">
            <v>342</v>
          </cell>
          <cell r="E1468">
            <v>19923</v>
          </cell>
          <cell r="F1468" t="str">
            <v>UNIDAD</v>
          </cell>
        </row>
        <row r="1469">
          <cell r="B1469">
            <v>44121902</v>
          </cell>
          <cell r="C1469" t="str">
            <v>Tinta</v>
          </cell>
          <cell r="D1469">
            <v>342</v>
          </cell>
          <cell r="E1469">
            <v>160000</v>
          </cell>
          <cell r="F1469" t="str">
            <v>UNIDAD</v>
          </cell>
        </row>
        <row r="1470">
          <cell r="B1470">
            <v>44121904</v>
          </cell>
          <cell r="C1470" t="str">
            <v>Rellenos de tinta</v>
          </cell>
          <cell r="D1470">
            <v>342</v>
          </cell>
          <cell r="E1470">
            <v>11941</v>
          </cell>
          <cell r="F1470" t="str">
            <v>UNIDAD</v>
          </cell>
        </row>
        <row r="1471">
          <cell r="B1471">
            <v>44122001</v>
          </cell>
          <cell r="C1471" t="str">
            <v>Archivadores de fichas</v>
          </cell>
          <cell r="D1471">
            <v>342</v>
          </cell>
          <cell r="E1471">
            <v>7000</v>
          </cell>
          <cell r="F1471" t="str">
            <v>UNIDAD</v>
          </cell>
        </row>
        <row r="1472">
          <cell r="B1472">
            <v>44122009</v>
          </cell>
          <cell r="C1472" t="str">
            <v>Ficheros giratorios o de tarjetas profesionales</v>
          </cell>
          <cell r="D1472">
            <v>542</v>
          </cell>
          <cell r="E1472">
            <v>1089000</v>
          </cell>
          <cell r="F1472" t="str">
            <v>UNIDAD</v>
          </cell>
        </row>
        <row r="1473">
          <cell r="B1473">
            <v>44122010</v>
          </cell>
          <cell r="C1473" t="str">
            <v>Divisores</v>
          </cell>
          <cell r="D1473">
            <v>342</v>
          </cell>
          <cell r="E1473">
            <v>130000</v>
          </cell>
          <cell r="F1473" t="str">
            <v>UNIDAD</v>
          </cell>
        </row>
        <row r="1474">
          <cell r="B1474">
            <v>44122016</v>
          </cell>
          <cell r="C1474" t="str">
            <v>Sujetadocumentos</v>
          </cell>
          <cell r="D1474">
            <v>542</v>
          </cell>
          <cell r="E1474">
            <v>29380</v>
          </cell>
          <cell r="F1474" t="str">
            <v>UNIDAD</v>
          </cell>
        </row>
        <row r="1475">
          <cell r="B1475">
            <v>44122101</v>
          </cell>
          <cell r="C1475" t="str">
            <v>Gomas elasticas</v>
          </cell>
          <cell r="D1475">
            <v>342</v>
          </cell>
          <cell r="E1475">
            <v>3000</v>
          </cell>
          <cell r="F1475" t="str">
            <v>CAJA</v>
          </cell>
        </row>
        <row r="1476">
          <cell r="B1476">
            <v>44122103</v>
          </cell>
          <cell r="C1476" t="str">
            <v>Corchetes</v>
          </cell>
          <cell r="D1476">
            <v>342</v>
          </cell>
          <cell r="E1476">
            <v>8700</v>
          </cell>
          <cell r="F1476" t="str">
            <v>UNIDAD</v>
          </cell>
        </row>
        <row r="1477">
          <cell r="B1477">
            <v>44122105</v>
          </cell>
          <cell r="C1477" t="str">
            <v>Clips para carpetas o abrazaderas</v>
          </cell>
          <cell r="D1477">
            <v>342</v>
          </cell>
          <cell r="E1477">
            <v>16500</v>
          </cell>
          <cell r="F1477" t="str">
            <v>UNIDAD</v>
          </cell>
        </row>
        <row r="1478">
          <cell r="B1478">
            <v>44122109</v>
          </cell>
          <cell r="C1478" t="str">
            <v>Sujetadores para archivar</v>
          </cell>
          <cell r="D1478">
            <v>342</v>
          </cell>
          <cell r="E1478">
            <v>3500</v>
          </cell>
          <cell r="F1478" t="str">
            <v>Unidad (Nr</v>
          </cell>
        </row>
        <row r="1479">
          <cell r="B1479">
            <v>44122119</v>
          </cell>
          <cell r="C1479" t="str">
            <v>Fasteners autoadhesivos</v>
          </cell>
          <cell r="D1479">
            <v>342</v>
          </cell>
          <cell r="E1479">
            <v>4500</v>
          </cell>
          <cell r="F1479" t="str">
            <v>UNIDAD</v>
          </cell>
        </row>
        <row r="1480">
          <cell r="B1480">
            <v>44122120</v>
          </cell>
          <cell r="C1480" t="str">
            <v>Espiral de encuadernacion</v>
          </cell>
          <cell r="D1480">
            <v>542</v>
          </cell>
          <cell r="E1480">
            <v>248</v>
          </cell>
          <cell r="F1480" t="str">
            <v>UNIDAD</v>
          </cell>
        </row>
        <row r="1481">
          <cell r="B1481">
            <v>45101502</v>
          </cell>
          <cell r="C1481" t="str">
            <v>Impresoras offset</v>
          </cell>
          <cell r="D1481">
            <v>543</v>
          </cell>
          <cell r="E1481">
            <v>400000000</v>
          </cell>
          <cell r="F1481" t="str">
            <v>UNIDAD</v>
          </cell>
        </row>
        <row r="1482">
          <cell r="B1482">
            <v>45101506</v>
          </cell>
          <cell r="C1482" t="str">
            <v>Impresoras de serigrafia</v>
          </cell>
          <cell r="D1482">
            <v>543</v>
          </cell>
          <cell r="E1482">
            <v>14000000</v>
          </cell>
          <cell r="F1482" t="str">
            <v>UNIDAD</v>
          </cell>
        </row>
        <row r="1483">
          <cell r="B1483">
            <v>45101511</v>
          </cell>
          <cell r="C1483" t="str">
            <v>Impresora Inkjet para aplicaciones comerciales de imprimir</v>
          </cell>
          <cell r="D1483">
            <v>543</v>
          </cell>
          <cell r="E1483">
            <v>2500000</v>
          </cell>
          <cell r="F1483" t="str">
            <v>UNIDAD</v>
          </cell>
        </row>
        <row r="1484">
          <cell r="B1484">
            <v>45101702</v>
          </cell>
          <cell r="C1484" t="str">
            <v>Guillotinas de imprenta</v>
          </cell>
          <cell r="D1484">
            <v>542</v>
          </cell>
          <cell r="E1484">
            <v>50000</v>
          </cell>
          <cell r="F1484" t="str">
            <v>UNIDAD</v>
          </cell>
        </row>
        <row r="1485">
          <cell r="B1485">
            <v>45101705</v>
          </cell>
          <cell r="C1485" t="str">
            <v>Recortadores de imprenta</v>
          </cell>
          <cell r="D1485">
            <v>542</v>
          </cell>
          <cell r="E1485">
            <v>75900</v>
          </cell>
          <cell r="F1485" t="str">
            <v>UNIDAD</v>
          </cell>
        </row>
        <row r="1486">
          <cell r="B1486">
            <v>45101905</v>
          </cell>
          <cell r="C1486" t="str">
            <v>Tableros de dibujo o retoques</v>
          </cell>
          <cell r="D1486">
            <v>542</v>
          </cell>
          <cell r="E1486">
            <v>3850</v>
          </cell>
          <cell r="F1486" t="str">
            <v>UNIDAD</v>
          </cell>
        </row>
        <row r="1487">
          <cell r="B1487">
            <v>45111601</v>
          </cell>
          <cell r="C1487" t="str">
            <v>Agujas indicadoras</v>
          </cell>
          <cell r="D1487">
            <v>542</v>
          </cell>
          <cell r="E1487">
            <v>11500000</v>
          </cell>
          <cell r="F1487" t="str">
            <v>CAJA</v>
          </cell>
        </row>
        <row r="1488">
          <cell r="B1488">
            <v>45111602</v>
          </cell>
          <cell r="C1488" t="str">
            <v>Lamparas de proyeccion</v>
          </cell>
          <cell r="D1488">
            <v>542</v>
          </cell>
          <cell r="E1488">
            <v>2000000</v>
          </cell>
          <cell r="F1488" t="str">
            <v>UNIDAD</v>
          </cell>
        </row>
        <row r="1489">
          <cell r="B1489">
            <v>45111603</v>
          </cell>
          <cell r="C1489" t="str">
            <v>Pantallas de proyeccion</v>
          </cell>
          <cell r="D1489">
            <v>542</v>
          </cell>
          <cell r="E1489">
            <v>100000</v>
          </cell>
          <cell r="F1489" t="str">
            <v>UNIDAD</v>
          </cell>
        </row>
        <row r="1490">
          <cell r="B1490">
            <v>45111604</v>
          </cell>
          <cell r="C1490" t="str">
            <v>Proyectores de diapositivas</v>
          </cell>
          <cell r="D1490">
            <v>542</v>
          </cell>
          <cell r="E1490">
            <v>6587000</v>
          </cell>
          <cell r="F1490" t="str">
            <v>EVENTO</v>
          </cell>
        </row>
        <row r="1491">
          <cell r="B1491">
            <v>45111607</v>
          </cell>
          <cell r="C1491" t="str">
            <v>Retroproyectores</v>
          </cell>
          <cell r="D1491">
            <v>538</v>
          </cell>
          <cell r="E1491">
            <v>12000000</v>
          </cell>
          <cell r="F1491" t="str">
            <v>UNIDAD</v>
          </cell>
        </row>
        <row r="1492">
          <cell r="B1492">
            <v>45111609</v>
          </cell>
          <cell r="C1492" t="str">
            <v>Proyectores multimedia</v>
          </cell>
          <cell r="D1492">
            <v>538</v>
          </cell>
          <cell r="E1492">
            <v>6000000</v>
          </cell>
          <cell r="F1492" t="str">
            <v>Unidad (Nr</v>
          </cell>
        </row>
        <row r="1493">
          <cell r="B1493">
            <v>45111615</v>
          </cell>
          <cell r="C1493" t="str">
            <v>Lentes de proyeccion</v>
          </cell>
          <cell r="D1493">
            <v>538</v>
          </cell>
          <cell r="E1493">
            <v>18000</v>
          </cell>
          <cell r="F1493" t="str">
            <v>UNIDAD</v>
          </cell>
        </row>
        <row r="1494">
          <cell r="B1494">
            <v>45111616</v>
          </cell>
          <cell r="C1494" t="str">
            <v>Proyectores de video</v>
          </cell>
          <cell r="D1494">
            <v>538</v>
          </cell>
          <cell r="E1494">
            <v>15000000</v>
          </cell>
          <cell r="F1494" t="str">
            <v>UNIDAD</v>
          </cell>
        </row>
        <row r="1495">
          <cell r="B1495">
            <v>45111617</v>
          </cell>
          <cell r="C1495" t="str">
            <v>Carrito para proyector de video o retroproyector</v>
          </cell>
          <cell r="D1495">
            <v>538</v>
          </cell>
          <cell r="E1495">
            <v>4000000</v>
          </cell>
          <cell r="F1495" t="str">
            <v>UNIDAD</v>
          </cell>
        </row>
        <row r="1496">
          <cell r="B1496">
            <v>45111702</v>
          </cell>
          <cell r="C1496" t="str">
            <v>Cajas de conexion de sonido</v>
          </cell>
          <cell r="D1496">
            <v>538</v>
          </cell>
          <cell r="E1496">
            <v>99000</v>
          </cell>
          <cell r="F1496" t="str">
            <v>JUEGO</v>
          </cell>
        </row>
        <row r="1497">
          <cell r="B1497">
            <v>45111704</v>
          </cell>
          <cell r="C1497" t="str">
            <v>Consolas de mezcla de sonidos</v>
          </cell>
          <cell r="D1497">
            <v>541</v>
          </cell>
          <cell r="E1497">
            <v>16320000</v>
          </cell>
          <cell r="F1497" t="str">
            <v>UNIDAD</v>
          </cell>
        </row>
        <row r="1498">
          <cell r="B1498">
            <v>45121501</v>
          </cell>
          <cell r="C1498" t="str">
            <v>Camaras fijas</v>
          </cell>
          <cell r="D1498">
            <v>538</v>
          </cell>
          <cell r="E1498">
            <v>300000</v>
          </cell>
          <cell r="F1498" t="str">
            <v>UNIDAD</v>
          </cell>
        </row>
        <row r="1499">
          <cell r="B1499">
            <v>45121504</v>
          </cell>
          <cell r="C1499" t="str">
            <v>Camaras digitales</v>
          </cell>
          <cell r="D1499">
            <v>538</v>
          </cell>
          <cell r="E1499">
            <v>9240000</v>
          </cell>
          <cell r="F1499" t="str">
            <v>UNIDAD</v>
          </cell>
        </row>
        <row r="1500">
          <cell r="B1500">
            <v>45121505</v>
          </cell>
          <cell r="C1500" t="str">
            <v>Camaras cinematograficas</v>
          </cell>
          <cell r="D1500">
            <v>538</v>
          </cell>
          <cell r="E1500">
            <v>6300000</v>
          </cell>
          <cell r="F1500" t="str">
            <v>UNIDAD</v>
          </cell>
        </row>
        <row r="1501">
          <cell r="B1501">
            <v>45121506</v>
          </cell>
          <cell r="C1501" t="str">
            <v>Camaras fotograficas de videoconferencia</v>
          </cell>
          <cell r="D1501">
            <v>538</v>
          </cell>
          <cell r="E1501">
            <v>2000000</v>
          </cell>
          <cell r="F1501" t="str">
            <v>Unidad (Nr</v>
          </cell>
        </row>
        <row r="1502">
          <cell r="B1502">
            <v>45121515</v>
          </cell>
          <cell r="C1502" t="str">
            <v>Videocamaras portatiles</v>
          </cell>
          <cell r="D1502">
            <v>538</v>
          </cell>
          <cell r="E1502">
            <v>800000</v>
          </cell>
          <cell r="F1502" t="str">
            <v>Unidad (Nr</v>
          </cell>
        </row>
        <row r="1503">
          <cell r="B1503">
            <v>45121602</v>
          </cell>
          <cell r="C1503" t="str">
            <v>Tripodes</v>
          </cell>
          <cell r="D1503">
            <v>538</v>
          </cell>
          <cell r="E1503">
            <v>150000</v>
          </cell>
          <cell r="F1503" t="str">
            <v>UNIDAD</v>
          </cell>
        </row>
        <row r="1504">
          <cell r="B1504">
            <v>45121605</v>
          </cell>
          <cell r="C1504" t="str">
            <v>Chasis de pantallas</v>
          </cell>
          <cell r="D1504">
            <v>538</v>
          </cell>
          <cell r="E1504">
            <v>655600</v>
          </cell>
          <cell r="F1504" t="str">
            <v>UNIDAD</v>
          </cell>
        </row>
        <row r="1505">
          <cell r="B1505">
            <v>45121801</v>
          </cell>
          <cell r="C1505" t="str">
            <v>Camaras para microfilmar</v>
          </cell>
          <cell r="D1505">
            <v>538</v>
          </cell>
          <cell r="E1505">
            <v>14500000</v>
          </cell>
          <cell r="F1505" t="str">
            <v>UNIDAD</v>
          </cell>
        </row>
        <row r="1506">
          <cell r="B1506">
            <v>45121806</v>
          </cell>
          <cell r="C1506" t="str">
            <v>Componentes de duplicador de microfilmes o accesorios</v>
          </cell>
          <cell r="D1506">
            <v>538</v>
          </cell>
          <cell r="E1506">
            <v>60000000</v>
          </cell>
          <cell r="F1506" t="str">
            <v>UNIDAD</v>
          </cell>
        </row>
        <row r="1507">
          <cell r="B1507">
            <v>45121810</v>
          </cell>
          <cell r="C1507" t="str">
            <v>Componentes diversos de microfilm o accesorios</v>
          </cell>
          <cell r="D1507">
            <v>538</v>
          </cell>
          <cell r="E1507">
            <v>87000</v>
          </cell>
          <cell r="F1507" t="str">
            <v>UNIDAD</v>
          </cell>
        </row>
        <row r="1508">
          <cell r="B1508">
            <v>45131503</v>
          </cell>
          <cell r="C1508" t="str">
            <v>Pelicula para instantaneas</v>
          </cell>
          <cell r="D1508">
            <v>359</v>
          </cell>
          <cell r="E1508">
            <v>10000</v>
          </cell>
          <cell r="F1508" t="str">
            <v>UNIDAD</v>
          </cell>
        </row>
        <row r="1509">
          <cell r="B1509">
            <v>45131604</v>
          </cell>
          <cell r="C1509" t="str">
            <v>Cintas de video virgenes</v>
          </cell>
          <cell r="D1509">
            <v>359</v>
          </cell>
          <cell r="E1509">
            <v>16500</v>
          </cell>
          <cell r="F1509" t="str">
            <v>UNIDAD</v>
          </cell>
        </row>
        <row r="1510">
          <cell r="B1510">
            <v>46101501</v>
          </cell>
          <cell r="C1510" t="str">
            <v>Ametralladoras</v>
          </cell>
          <cell r="D1510">
            <v>538</v>
          </cell>
          <cell r="E1510">
            <v>50000000</v>
          </cell>
          <cell r="F1510" t="str">
            <v>UNIDAD</v>
          </cell>
        </row>
        <row r="1511">
          <cell r="B1511">
            <v>46101502</v>
          </cell>
          <cell r="C1511" t="str">
            <v>Escopetas para policia o proteccion</v>
          </cell>
          <cell r="D1511">
            <v>551</v>
          </cell>
          <cell r="E1511">
            <v>1800000</v>
          </cell>
          <cell r="F1511" t="str">
            <v>UNIDAD</v>
          </cell>
        </row>
        <row r="1512">
          <cell r="B1512">
            <v>46101503</v>
          </cell>
          <cell r="C1512" t="str">
            <v>Rifles militares</v>
          </cell>
          <cell r="D1512">
            <v>551</v>
          </cell>
          <cell r="E1512">
            <v>2500000</v>
          </cell>
          <cell r="F1512" t="str">
            <v>UNIDAD</v>
          </cell>
        </row>
        <row r="1513">
          <cell r="B1513">
            <v>46101504</v>
          </cell>
          <cell r="C1513" t="str">
            <v>Pistolas</v>
          </cell>
          <cell r="D1513">
            <v>551</v>
          </cell>
          <cell r="E1513">
            <v>1500000</v>
          </cell>
          <cell r="F1513" t="str">
            <v>UNIDAD</v>
          </cell>
        </row>
        <row r="1514">
          <cell r="B1514">
            <v>46101505</v>
          </cell>
          <cell r="C1514" t="str">
            <v>Rifles de aire o pistolas de aire</v>
          </cell>
          <cell r="D1514">
            <v>551</v>
          </cell>
          <cell r="E1514">
            <v>13000</v>
          </cell>
          <cell r="F1514" t="str">
            <v>UNIDAD</v>
          </cell>
        </row>
        <row r="1515">
          <cell r="B1515">
            <v>46101601</v>
          </cell>
          <cell r="C1515" t="str">
            <v>Municion para defensa u orden publico</v>
          </cell>
          <cell r="D1515">
            <v>551</v>
          </cell>
          <cell r="E1515">
            <v>1200</v>
          </cell>
          <cell r="F1515" t="str">
            <v>UNIDAD</v>
          </cell>
        </row>
        <row r="1516">
          <cell r="B1516">
            <v>46111502</v>
          </cell>
          <cell r="C1516" t="str">
            <v>Minas</v>
          </cell>
          <cell r="D1516">
            <v>551</v>
          </cell>
          <cell r="E1516">
            <v>3900</v>
          </cell>
          <cell r="F1516" t="str">
            <v>CAJA</v>
          </cell>
        </row>
        <row r="1517">
          <cell r="B1517">
            <v>46121601</v>
          </cell>
          <cell r="C1517" t="str">
            <v>Aparatos electronicos de armas y seguridad</v>
          </cell>
          <cell r="D1517">
            <v>551</v>
          </cell>
          <cell r="E1517">
            <v>55000</v>
          </cell>
          <cell r="F1517" t="str">
            <v>UNIDAD</v>
          </cell>
        </row>
        <row r="1518">
          <cell r="B1518">
            <v>46151504</v>
          </cell>
          <cell r="C1518" t="str">
            <v>Equipo de proteccion corporal</v>
          </cell>
          <cell r="D1518">
            <v>551</v>
          </cell>
          <cell r="E1518">
            <v>150000</v>
          </cell>
          <cell r="F1518" t="str">
            <v>UNIDAD</v>
          </cell>
        </row>
        <row r="1519">
          <cell r="B1519">
            <v>46151708</v>
          </cell>
          <cell r="C1519" t="str">
            <v>Lupas forenses</v>
          </cell>
          <cell r="D1519">
            <v>538</v>
          </cell>
          <cell r="E1519">
            <v>18180</v>
          </cell>
          <cell r="F1519" t="str">
            <v>UNIDAD</v>
          </cell>
        </row>
        <row r="1520">
          <cell r="B1520">
            <v>46151709</v>
          </cell>
          <cell r="C1520" t="str">
            <v>Marcadores para huellas digitales</v>
          </cell>
          <cell r="D1520">
            <v>538</v>
          </cell>
          <cell r="E1520">
            <v>650000</v>
          </cell>
          <cell r="F1520" t="str">
            <v>UNIDAD</v>
          </cell>
        </row>
        <row r="1521">
          <cell r="B1521">
            <v>46161508</v>
          </cell>
          <cell r="C1521" t="str">
            <v>Delimitadores o conos de trafico</v>
          </cell>
          <cell r="D1521">
            <v>538</v>
          </cell>
          <cell r="E1521">
            <v>124000</v>
          </cell>
          <cell r="F1521" t="str">
            <v>Unidad (Nr</v>
          </cell>
        </row>
        <row r="1522">
          <cell r="B1522">
            <v>46171501</v>
          </cell>
          <cell r="C1522" t="str">
            <v>Candados</v>
          </cell>
          <cell r="D1522">
            <v>397</v>
          </cell>
          <cell r="E1522">
            <v>38100</v>
          </cell>
          <cell r="F1522" t="str">
            <v>UNIDAD</v>
          </cell>
        </row>
        <row r="1523">
          <cell r="B1523">
            <v>46171503</v>
          </cell>
          <cell r="C1523" t="str">
            <v>Juegos de cerraduras</v>
          </cell>
          <cell r="D1523">
            <v>397</v>
          </cell>
          <cell r="E1523">
            <v>16800</v>
          </cell>
          <cell r="F1523" t="str">
            <v>UNIDAD</v>
          </cell>
        </row>
        <row r="1524">
          <cell r="B1524">
            <v>46171505</v>
          </cell>
          <cell r="C1524" t="str">
            <v>Llaves</v>
          </cell>
          <cell r="D1524">
            <v>397</v>
          </cell>
          <cell r="E1524">
            <v>18000</v>
          </cell>
          <cell r="F1524" t="str">
            <v>UNIDAD</v>
          </cell>
        </row>
        <row r="1525">
          <cell r="B1525">
            <v>46171506</v>
          </cell>
          <cell r="C1525" t="str">
            <v>Cajas fuertes</v>
          </cell>
          <cell r="D1525">
            <v>397</v>
          </cell>
          <cell r="E1525">
            <v>29671045</v>
          </cell>
          <cell r="F1525" t="str">
            <v>UNIDAD</v>
          </cell>
        </row>
        <row r="1526">
          <cell r="B1526">
            <v>46171507</v>
          </cell>
          <cell r="C1526" t="str">
            <v>Barras de seguridad</v>
          </cell>
          <cell r="D1526">
            <v>397</v>
          </cell>
          <cell r="E1526">
            <v>3355556</v>
          </cell>
          <cell r="F1526" t="str">
            <v>UNIDAD</v>
          </cell>
        </row>
        <row r="1527">
          <cell r="B1527">
            <v>46171510</v>
          </cell>
          <cell r="C1527" t="str">
            <v>Cerraduras con temporizador</v>
          </cell>
          <cell r="D1527">
            <v>397</v>
          </cell>
          <cell r="E1527">
            <v>658000</v>
          </cell>
          <cell r="F1527" t="str">
            <v>UNIDAD</v>
          </cell>
        </row>
        <row r="1528">
          <cell r="B1528">
            <v>46171511</v>
          </cell>
          <cell r="C1528" t="str">
            <v>Dispositivos de bloqueo</v>
          </cell>
          <cell r="D1528">
            <v>538</v>
          </cell>
          <cell r="E1528">
            <v>177725</v>
          </cell>
          <cell r="F1528" t="str">
            <v>UNIDAD</v>
          </cell>
        </row>
        <row r="1529">
          <cell r="B1529">
            <v>46171514</v>
          </cell>
          <cell r="C1529" t="str">
            <v>Cadenas de seguridad o accesorios</v>
          </cell>
          <cell r="D1529">
            <v>397</v>
          </cell>
          <cell r="E1529">
            <v>120000</v>
          </cell>
          <cell r="F1529" t="str">
            <v>METRO</v>
          </cell>
        </row>
        <row r="1530">
          <cell r="B1530">
            <v>46171604</v>
          </cell>
          <cell r="C1530" t="str">
            <v>Sistemas de alarma</v>
          </cell>
          <cell r="D1530">
            <v>538</v>
          </cell>
          <cell r="E1530">
            <v>60000000</v>
          </cell>
          <cell r="F1530" t="str">
            <v>UNIDAD</v>
          </cell>
        </row>
        <row r="1531">
          <cell r="B1531">
            <v>46171606</v>
          </cell>
          <cell r="C1531" t="str">
            <v>Sirenas</v>
          </cell>
          <cell r="D1531">
            <v>538</v>
          </cell>
          <cell r="E1531">
            <v>200000</v>
          </cell>
          <cell r="F1531" t="str">
            <v>UNIDAD</v>
          </cell>
        </row>
        <row r="1532">
          <cell r="B1532">
            <v>46171610</v>
          </cell>
          <cell r="C1532" t="str">
            <v>Camaras de seguridad</v>
          </cell>
          <cell r="D1532">
            <v>538</v>
          </cell>
          <cell r="E1532">
            <v>175000000</v>
          </cell>
          <cell r="F1532" t="str">
            <v>UNIDAD</v>
          </cell>
        </row>
        <row r="1533">
          <cell r="B1533">
            <v>46171613</v>
          </cell>
          <cell r="C1533" t="str">
            <v>Detectores de gas</v>
          </cell>
          <cell r="D1533">
            <v>538</v>
          </cell>
          <cell r="E1533">
            <v>7000000</v>
          </cell>
          <cell r="F1533" t="str">
            <v>UNIDAD</v>
          </cell>
        </row>
        <row r="1534">
          <cell r="B1534">
            <v>46171618</v>
          </cell>
          <cell r="C1534" t="str">
            <v>Timbres de puerta</v>
          </cell>
          <cell r="D1534">
            <v>538</v>
          </cell>
          <cell r="E1534">
            <v>20750</v>
          </cell>
          <cell r="F1534" t="str">
            <v>UNIDAD</v>
          </cell>
        </row>
        <row r="1535">
          <cell r="B1535">
            <v>46171619</v>
          </cell>
          <cell r="C1535" t="str">
            <v>Sistemas de control de acceso o de seguridad</v>
          </cell>
          <cell r="D1535">
            <v>538</v>
          </cell>
          <cell r="E1535">
            <v>105000000</v>
          </cell>
          <cell r="F1535" t="str">
            <v>UNIDAD</v>
          </cell>
        </row>
        <row r="1536">
          <cell r="B1536">
            <v>46181501</v>
          </cell>
          <cell r="C1536" t="str">
            <v>Delantales protectores</v>
          </cell>
          <cell r="D1536">
            <v>551</v>
          </cell>
          <cell r="E1536">
            <v>25000</v>
          </cell>
          <cell r="F1536" t="str">
            <v>UNIDAD</v>
          </cell>
        </row>
        <row r="1537">
          <cell r="B1537">
            <v>46181502</v>
          </cell>
          <cell r="C1537" t="str">
            <v>Chalecos antibalas</v>
          </cell>
          <cell r="D1537">
            <v>551</v>
          </cell>
          <cell r="E1537">
            <v>2500000</v>
          </cell>
          <cell r="F1537" t="str">
            <v>UNIDAD</v>
          </cell>
        </row>
        <row r="1538">
          <cell r="B1538">
            <v>46181504</v>
          </cell>
          <cell r="C1538" t="str">
            <v>Guantes protectores</v>
          </cell>
          <cell r="D1538">
            <v>551</v>
          </cell>
          <cell r="E1538">
            <v>35000</v>
          </cell>
          <cell r="F1538" t="str">
            <v>CAJA</v>
          </cell>
        </row>
        <row r="1539">
          <cell r="B1539">
            <v>46181506</v>
          </cell>
          <cell r="C1539" t="str">
            <v>Ponchos protectores</v>
          </cell>
          <cell r="D1539">
            <v>551</v>
          </cell>
          <cell r="E1539">
            <v>38300</v>
          </cell>
          <cell r="F1539" t="str">
            <v>UNIDAD</v>
          </cell>
        </row>
        <row r="1540">
          <cell r="B1540">
            <v>46181507</v>
          </cell>
          <cell r="C1540" t="str">
            <v>Chalecos de proteccion</v>
          </cell>
          <cell r="D1540">
            <v>551</v>
          </cell>
          <cell r="E1540">
            <v>150000</v>
          </cell>
          <cell r="F1540" t="str">
            <v>JUEGO</v>
          </cell>
        </row>
        <row r="1541">
          <cell r="B1541">
            <v>46181517</v>
          </cell>
          <cell r="C1541" t="str">
            <v>Trajes aislados o para flotar en el agua</v>
          </cell>
          <cell r="D1541">
            <v>551</v>
          </cell>
          <cell r="E1541">
            <v>900000</v>
          </cell>
          <cell r="F1541" t="str">
            <v>JUEGO</v>
          </cell>
        </row>
        <row r="1542">
          <cell r="B1542">
            <v>46181525</v>
          </cell>
          <cell r="C1542" t="str">
            <v>Ropa impermeable protectora o ropa para ambiente humedo</v>
          </cell>
          <cell r="D1542">
            <v>322</v>
          </cell>
          <cell r="E1542">
            <v>75020</v>
          </cell>
          <cell r="F1542" t="str">
            <v>UNIDAD</v>
          </cell>
        </row>
        <row r="1543">
          <cell r="B1543">
            <v>46181526</v>
          </cell>
          <cell r="C1543" t="str">
            <v>Camisas protectivas</v>
          </cell>
          <cell r="D1543">
            <v>551</v>
          </cell>
          <cell r="E1543">
            <v>50000</v>
          </cell>
          <cell r="F1543" t="str">
            <v>UNIDAD</v>
          </cell>
        </row>
        <row r="1544">
          <cell r="B1544">
            <v>46181527</v>
          </cell>
          <cell r="C1544" t="str">
            <v>Pantalones protectivos</v>
          </cell>
          <cell r="D1544">
            <v>551</v>
          </cell>
          <cell r="E1544">
            <v>38750</v>
          </cell>
          <cell r="F1544" t="str">
            <v>UNIDAD</v>
          </cell>
        </row>
        <row r="1545">
          <cell r="B1545">
            <v>46181532</v>
          </cell>
          <cell r="C1545" t="str">
            <v>Batas blancas</v>
          </cell>
          <cell r="D1545">
            <v>322</v>
          </cell>
          <cell r="E1545">
            <v>10000</v>
          </cell>
          <cell r="F1545" t="str">
            <v>UNIDAD</v>
          </cell>
        </row>
        <row r="1546">
          <cell r="B1546">
            <v>46181535</v>
          </cell>
          <cell r="C1546" t="str">
            <v>Medias o calcetines de proteccion</v>
          </cell>
          <cell r="D1546">
            <v>551</v>
          </cell>
          <cell r="E1546">
            <v>60000</v>
          </cell>
          <cell r="F1546" t="str">
            <v>UNIDAD</v>
          </cell>
        </row>
        <row r="1547">
          <cell r="B1547">
            <v>46181605</v>
          </cell>
          <cell r="C1547" t="str">
            <v>Zapatos de proteccion</v>
          </cell>
          <cell r="D1547">
            <v>551</v>
          </cell>
          <cell r="E1547">
            <v>79950</v>
          </cell>
          <cell r="F1547" t="str">
            <v>PAR</v>
          </cell>
        </row>
        <row r="1548">
          <cell r="B1548">
            <v>46181701</v>
          </cell>
          <cell r="C1548" t="str">
            <v>Cascos protectores</v>
          </cell>
          <cell r="D1548">
            <v>551</v>
          </cell>
          <cell r="E1548">
            <v>400000</v>
          </cell>
          <cell r="F1548" t="str">
            <v>UNIDAD</v>
          </cell>
        </row>
        <row r="1549">
          <cell r="B1549">
            <v>46181703</v>
          </cell>
          <cell r="C1549" t="str">
            <v>Caretas de soldador</v>
          </cell>
          <cell r="D1549">
            <v>551</v>
          </cell>
          <cell r="E1549">
            <v>75000</v>
          </cell>
          <cell r="F1549" t="str">
            <v>Unidad (Nr</v>
          </cell>
        </row>
        <row r="1550">
          <cell r="B1550">
            <v>46181704</v>
          </cell>
          <cell r="C1550" t="str">
            <v>Cascos de proteccion</v>
          </cell>
          <cell r="D1550">
            <v>551</v>
          </cell>
          <cell r="E1550">
            <v>75000</v>
          </cell>
          <cell r="F1550" t="str">
            <v>UNIDAD</v>
          </cell>
        </row>
        <row r="1551">
          <cell r="B1551">
            <v>46181805</v>
          </cell>
          <cell r="C1551" t="str">
            <v>Filtros de visualizacion de video</v>
          </cell>
          <cell r="D1551">
            <v>538</v>
          </cell>
          <cell r="E1551">
            <v>44716</v>
          </cell>
          <cell r="F1551" t="str">
            <v>Unidad (Nr</v>
          </cell>
        </row>
        <row r="1552">
          <cell r="B1552">
            <v>46181806</v>
          </cell>
          <cell r="C1552" t="str">
            <v>Limpiador de lente</v>
          </cell>
          <cell r="D1552">
            <v>538</v>
          </cell>
          <cell r="E1552">
            <v>60000</v>
          </cell>
          <cell r="F1552" t="str">
            <v>LITRO</v>
          </cell>
        </row>
        <row r="1553">
          <cell r="B1553">
            <v>46181811</v>
          </cell>
          <cell r="C1553" t="str">
            <v>Lente de proteccion</v>
          </cell>
          <cell r="D1553">
            <v>551</v>
          </cell>
          <cell r="E1553">
            <v>55000</v>
          </cell>
          <cell r="F1553" t="str">
            <v>Unidad (Nr</v>
          </cell>
        </row>
        <row r="1554">
          <cell r="B1554">
            <v>46181901</v>
          </cell>
          <cell r="C1554" t="str">
            <v>Protectores de oidos</v>
          </cell>
          <cell r="D1554">
            <v>551</v>
          </cell>
          <cell r="E1554">
            <v>35000</v>
          </cell>
          <cell r="F1554" t="str">
            <v>UNIDAD</v>
          </cell>
        </row>
        <row r="1555">
          <cell r="B1555">
            <v>46182001</v>
          </cell>
          <cell r="C1555" t="str">
            <v>Mascaras o accesorios</v>
          </cell>
          <cell r="D1555">
            <v>551</v>
          </cell>
          <cell r="E1555">
            <v>70000</v>
          </cell>
          <cell r="F1555" t="str">
            <v>CAJA</v>
          </cell>
        </row>
        <row r="1556">
          <cell r="B1556">
            <v>46182002</v>
          </cell>
          <cell r="C1556" t="str">
            <v>Respiradores</v>
          </cell>
          <cell r="D1556">
            <v>535</v>
          </cell>
          <cell r="E1556">
            <v>2500000</v>
          </cell>
          <cell r="F1556" t="str">
            <v>UNIDAD</v>
          </cell>
        </row>
        <row r="1557">
          <cell r="B1557">
            <v>46182003</v>
          </cell>
          <cell r="C1557" t="str">
            <v>Mascaras de gas</v>
          </cell>
          <cell r="D1557">
            <v>551</v>
          </cell>
          <cell r="E1557">
            <v>165000</v>
          </cell>
          <cell r="F1557" t="str">
            <v>Unidad (Nr</v>
          </cell>
        </row>
        <row r="1558">
          <cell r="B1558">
            <v>46182005</v>
          </cell>
          <cell r="C1558" t="str">
            <v>Mascaras o filtros de respirador o accesorios</v>
          </cell>
          <cell r="D1558">
            <v>551</v>
          </cell>
          <cell r="E1558">
            <v>306638</v>
          </cell>
          <cell r="F1558" t="str">
            <v>UNIDAD</v>
          </cell>
        </row>
        <row r="1559">
          <cell r="B1559">
            <v>46182208</v>
          </cell>
          <cell r="C1559" t="str">
            <v>Plantillas de zapato</v>
          </cell>
          <cell r="D1559">
            <v>551</v>
          </cell>
          <cell r="E1559">
            <v>13500</v>
          </cell>
          <cell r="F1559" t="str">
            <v>UNIDAD</v>
          </cell>
        </row>
        <row r="1560">
          <cell r="B1560">
            <v>46182304</v>
          </cell>
          <cell r="C1560" t="str">
            <v>Conector de anclaje</v>
          </cell>
          <cell r="D1560">
            <v>538</v>
          </cell>
          <cell r="E1560">
            <v>6000</v>
          </cell>
          <cell r="F1560" t="str">
            <v>UNIDAD</v>
          </cell>
        </row>
        <row r="1561">
          <cell r="B1561">
            <v>46191505</v>
          </cell>
          <cell r="C1561" t="str">
            <v>Sistemas de alarma de incendio</v>
          </cell>
          <cell r="D1561">
            <v>538</v>
          </cell>
          <cell r="E1561">
            <v>330000000</v>
          </cell>
          <cell r="F1561" t="str">
            <v>Unidad (Nr</v>
          </cell>
        </row>
        <row r="1562">
          <cell r="B1562">
            <v>46191601</v>
          </cell>
          <cell r="C1562" t="str">
            <v>Extintores</v>
          </cell>
          <cell r="D1562">
            <v>538</v>
          </cell>
          <cell r="E1562">
            <v>40000</v>
          </cell>
          <cell r="F1562" t="str">
            <v>UNIDAD</v>
          </cell>
        </row>
        <row r="1563">
          <cell r="B1563">
            <v>46191603</v>
          </cell>
          <cell r="C1563" t="str">
            <v>Mangueras o boquillas contra incendios</v>
          </cell>
          <cell r="D1563">
            <v>538</v>
          </cell>
          <cell r="E1563">
            <v>8250</v>
          </cell>
          <cell r="F1563" t="str">
            <v>METRO</v>
          </cell>
        </row>
        <row r="1564">
          <cell r="B1564">
            <v>47101512</v>
          </cell>
          <cell r="C1564" t="str">
            <v>Mezcladores y agitadores</v>
          </cell>
          <cell r="D1564">
            <v>538</v>
          </cell>
          <cell r="E1564">
            <v>1200000</v>
          </cell>
          <cell r="F1564" t="str">
            <v>UNIDAD</v>
          </cell>
        </row>
        <row r="1565">
          <cell r="B1565">
            <v>47101529</v>
          </cell>
          <cell r="C1565" t="str">
            <v>Incineradores</v>
          </cell>
          <cell r="D1565">
            <v>538</v>
          </cell>
          <cell r="E1565">
            <v>35000000</v>
          </cell>
          <cell r="F1565" t="str">
            <v>UNIDAD</v>
          </cell>
        </row>
        <row r="1566">
          <cell r="B1566">
            <v>47101603</v>
          </cell>
          <cell r="C1566" t="str">
            <v>Desincrustantes</v>
          </cell>
          <cell r="D1566">
            <v>538</v>
          </cell>
          <cell r="E1566">
            <v>1964</v>
          </cell>
          <cell r="F1566" t="str">
            <v>FRASCO</v>
          </cell>
        </row>
        <row r="1567">
          <cell r="B1567">
            <v>47101612</v>
          </cell>
          <cell r="C1567" t="str">
            <v>Polielectrolitos</v>
          </cell>
          <cell r="D1567">
            <v>351</v>
          </cell>
          <cell r="E1567">
            <v>38500</v>
          </cell>
          <cell r="F1567" t="str">
            <v>UNIDAD</v>
          </cell>
        </row>
        <row r="1568">
          <cell r="B1568">
            <v>47111502</v>
          </cell>
          <cell r="C1568" t="str">
            <v>Lavadoras tipo lavanderia</v>
          </cell>
          <cell r="D1568">
            <v>541</v>
          </cell>
          <cell r="E1568">
            <v>4000000</v>
          </cell>
          <cell r="F1568" t="str">
            <v>UNIDAD</v>
          </cell>
        </row>
        <row r="1569">
          <cell r="B1569">
            <v>47111503</v>
          </cell>
          <cell r="C1569" t="str">
            <v>Secadoras de ropa</v>
          </cell>
          <cell r="D1569">
            <v>541</v>
          </cell>
          <cell r="E1569">
            <v>30000000</v>
          </cell>
          <cell r="F1569" t="str">
            <v>UNIDAD</v>
          </cell>
        </row>
        <row r="1570">
          <cell r="B1570">
            <v>47121602</v>
          </cell>
          <cell r="C1570" t="str">
            <v>Aspiradores</v>
          </cell>
          <cell r="D1570">
            <v>541</v>
          </cell>
          <cell r="E1570">
            <v>650000</v>
          </cell>
          <cell r="F1570" t="str">
            <v>UNIDAD</v>
          </cell>
        </row>
        <row r="1571">
          <cell r="B1571">
            <v>47121603</v>
          </cell>
          <cell r="C1571" t="str">
            <v>Pulidores de suelo</v>
          </cell>
          <cell r="D1571">
            <v>541</v>
          </cell>
          <cell r="E1571">
            <v>7500000</v>
          </cell>
          <cell r="F1571" t="str">
            <v>UNIDAD</v>
          </cell>
        </row>
        <row r="1572">
          <cell r="B1572">
            <v>47121609</v>
          </cell>
          <cell r="C1572" t="str">
            <v>Equipo de limpiar alfombras</v>
          </cell>
          <cell r="D1572">
            <v>541</v>
          </cell>
          <cell r="E1572">
            <v>12000</v>
          </cell>
          <cell r="F1572" t="str">
            <v>UNIDAD</v>
          </cell>
        </row>
        <row r="1573">
          <cell r="B1573">
            <v>47121701</v>
          </cell>
          <cell r="C1573" t="str">
            <v>Bolsas de basura</v>
          </cell>
          <cell r="D1573">
            <v>396</v>
          </cell>
          <cell r="E1573">
            <v>5000</v>
          </cell>
          <cell r="F1573" t="str">
            <v>PAQUETE</v>
          </cell>
        </row>
        <row r="1574">
          <cell r="B1574">
            <v>47121702</v>
          </cell>
          <cell r="C1574" t="str">
            <v>Envases para residuos o forros rigidos</v>
          </cell>
          <cell r="D1574">
            <v>396</v>
          </cell>
          <cell r="E1574">
            <v>6050</v>
          </cell>
          <cell r="F1574" t="str">
            <v>UNIDAD</v>
          </cell>
        </row>
        <row r="1575">
          <cell r="B1575">
            <v>47121706</v>
          </cell>
          <cell r="C1575" t="str">
            <v>ceniceros</v>
          </cell>
          <cell r="D1575">
            <v>541</v>
          </cell>
          <cell r="E1575">
            <v>3500</v>
          </cell>
          <cell r="F1575" t="str">
            <v>UNIDAD</v>
          </cell>
        </row>
        <row r="1576">
          <cell r="B1576">
            <v>47121708</v>
          </cell>
          <cell r="C1576" t="str">
            <v>Bolsas higienicas</v>
          </cell>
          <cell r="D1576">
            <v>396</v>
          </cell>
          <cell r="E1576">
            <v>1500</v>
          </cell>
          <cell r="F1576" t="str">
            <v>UNIDAD</v>
          </cell>
        </row>
        <row r="1577">
          <cell r="B1577">
            <v>47121801</v>
          </cell>
          <cell r="C1577" t="str">
            <v>Plumeros</v>
          </cell>
          <cell r="D1577">
            <v>341</v>
          </cell>
          <cell r="E1577">
            <v>14702</v>
          </cell>
          <cell r="F1577" t="str">
            <v>UNIDAD</v>
          </cell>
        </row>
        <row r="1578">
          <cell r="B1578">
            <v>47121803</v>
          </cell>
          <cell r="C1578" t="str">
            <v>Escobas de goma</v>
          </cell>
          <cell r="D1578">
            <v>341</v>
          </cell>
          <cell r="E1578">
            <v>10500</v>
          </cell>
          <cell r="F1578" t="str">
            <v>UNIDAD</v>
          </cell>
        </row>
        <row r="1579">
          <cell r="B1579">
            <v>47121804</v>
          </cell>
          <cell r="C1579" t="str">
            <v>Cubos o baldes para limpieza</v>
          </cell>
          <cell r="D1579">
            <v>341</v>
          </cell>
          <cell r="E1579">
            <v>5000</v>
          </cell>
          <cell r="F1579" t="str">
            <v>UNIDAD</v>
          </cell>
        </row>
        <row r="1580">
          <cell r="B1580">
            <v>47121806</v>
          </cell>
          <cell r="C1580" t="str">
            <v>Escurridor de fregasuelos u otros</v>
          </cell>
          <cell r="D1580">
            <v>341</v>
          </cell>
          <cell r="E1580">
            <v>8250</v>
          </cell>
          <cell r="F1580" t="str">
            <v>UNIDAD</v>
          </cell>
        </row>
        <row r="1581">
          <cell r="B1581">
            <v>47121811</v>
          </cell>
          <cell r="C1581" t="str">
            <v>Limpiadoras de conductos</v>
          </cell>
          <cell r="D1581">
            <v>539</v>
          </cell>
          <cell r="E1581">
            <v>13764</v>
          </cell>
          <cell r="F1581" t="str">
            <v>UNIDAD</v>
          </cell>
        </row>
        <row r="1582">
          <cell r="B1582">
            <v>47131501</v>
          </cell>
          <cell r="C1582" t="str">
            <v>Trapos</v>
          </cell>
          <cell r="D1582">
            <v>341</v>
          </cell>
          <cell r="E1582">
            <v>9000</v>
          </cell>
          <cell r="F1582" t="str">
            <v>PAQUETE</v>
          </cell>
        </row>
        <row r="1583">
          <cell r="B1583">
            <v>47131502</v>
          </cell>
          <cell r="C1583" t="str">
            <v>Bayetas o trapos de limpieza</v>
          </cell>
          <cell r="D1583">
            <v>341</v>
          </cell>
          <cell r="E1583">
            <v>2550</v>
          </cell>
          <cell r="F1583" t="str">
            <v>UNIDAD</v>
          </cell>
        </row>
        <row r="1584">
          <cell r="B1584">
            <v>47131503</v>
          </cell>
          <cell r="C1584" t="str">
            <v>Gamuza o guanterias lavables</v>
          </cell>
          <cell r="D1584">
            <v>341</v>
          </cell>
          <cell r="E1584">
            <v>6500</v>
          </cell>
          <cell r="F1584" t="str">
            <v>PAR</v>
          </cell>
        </row>
        <row r="1585">
          <cell r="B1585">
            <v>47131603</v>
          </cell>
          <cell r="C1585" t="str">
            <v>Esponjas u otros similares</v>
          </cell>
          <cell r="D1585">
            <v>341</v>
          </cell>
          <cell r="E1585">
            <v>27390</v>
          </cell>
          <cell r="F1585" t="str">
            <v>CAJA</v>
          </cell>
        </row>
        <row r="1586">
          <cell r="B1586">
            <v>47131604</v>
          </cell>
          <cell r="C1586" t="str">
            <v>Escobas</v>
          </cell>
          <cell r="D1586">
            <v>341</v>
          </cell>
          <cell r="E1586">
            <v>9000</v>
          </cell>
          <cell r="F1586" t="str">
            <v>UNIDAD</v>
          </cell>
        </row>
        <row r="1587">
          <cell r="B1587">
            <v>47131605</v>
          </cell>
          <cell r="C1587" t="str">
            <v>Cepillos de limpieza</v>
          </cell>
          <cell r="D1587">
            <v>341</v>
          </cell>
          <cell r="E1587">
            <v>4000</v>
          </cell>
          <cell r="F1587" t="str">
            <v>UNIDAD</v>
          </cell>
        </row>
        <row r="1588">
          <cell r="B1588">
            <v>47131608</v>
          </cell>
          <cell r="C1588" t="str">
            <v>Cepillos o instrumento para aseos</v>
          </cell>
          <cell r="D1588">
            <v>341</v>
          </cell>
          <cell r="E1588">
            <v>1169</v>
          </cell>
          <cell r="F1588" t="str">
            <v>TIRA</v>
          </cell>
        </row>
        <row r="1589">
          <cell r="B1589">
            <v>47131611</v>
          </cell>
          <cell r="C1589" t="str">
            <v>Recogebasuras</v>
          </cell>
          <cell r="D1589">
            <v>341</v>
          </cell>
          <cell r="E1589">
            <v>3410</v>
          </cell>
          <cell r="F1589" t="str">
            <v>PAQUETE</v>
          </cell>
        </row>
        <row r="1590">
          <cell r="B1590">
            <v>47131612</v>
          </cell>
          <cell r="C1590" t="str">
            <v>Gomas de repuesto</v>
          </cell>
          <cell r="D1590">
            <v>341</v>
          </cell>
          <cell r="E1590">
            <v>10000</v>
          </cell>
          <cell r="F1590" t="str">
            <v>UNIDAD</v>
          </cell>
        </row>
        <row r="1591">
          <cell r="B1591">
            <v>47131615</v>
          </cell>
          <cell r="C1591" t="str">
            <v>Cepillos de escoba</v>
          </cell>
          <cell r="D1591">
            <v>341</v>
          </cell>
          <cell r="E1591">
            <v>15000</v>
          </cell>
          <cell r="F1591" t="str">
            <v>UNIDAD</v>
          </cell>
        </row>
        <row r="1592">
          <cell r="B1592">
            <v>47131701</v>
          </cell>
          <cell r="C1592" t="str">
            <v>Expendedoras de toallas de papel</v>
          </cell>
          <cell r="D1592">
            <v>345</v>
          </cell>
          <cell r="E1592">
            <v>9324</v>
          </cell>
          <cell r="F1592" t="str">
            <v>UNIDAD</v>
          </cell>
        </row>
        <row r="1593">
          <cell r="B1593">
            <v>47131703</v>
          </cell>
          <cell r="C1593" t="str">
            <v>Recipientes para residuos</v>
          </cell>
          <cell r="D1593">
            <v>345</v>
          </cell>
          <cell r="E1593">
            <v>278000</v>
          </cell>
          <cell r="F1593" t="str">
            <v>UNIDAD</v>
          </cell>
        </row>
        <row r="1594">
          <cell r="B1594">
            <v>47131705</v>
          </cell>
          <cell r="C1594" t="str">
            <v>Accesorios para urinarios o aseos</v>
          </cell>
          <cell r="D1594">
            <v>345</v>
          </cell>
          <cell r="E1594">
            <v>80000</v>
          </cell>
          <cell r="F1594" t="str">
            <v>UNIDAD</v>
          </cell>
        </row>
        <row r="1595">
          <cell r="B1595">
            <v>47131710</v>
          </cell>
          <cell r="C1595" t="str">
            <v>Dispensadores de papel higienico</v>
          </cell>
          <cell r="D1595">
            <v>345</v>
          </cell>
          <cell r="E1595">
            <v>5000</v>
          </cell>
          <cell r="F1595" t="str">
            <v>UNIDAD</v>
          </cell>
        </row>
        <row r="1596">
          <cell r="B1596">
            <v>47131711</v>
          </cell>
          <cell r="C1596" t="str">
            <v>Dispensador de productos limpiadores</v>
          </cell>
          <cell r="D1596">
            <v>345</v>
          </cell>
          <cell r="E1596">
            <v>9750</v>
          </cell>
          <cell r="F1596" t="str">
            <v>UNIDAD</v>
          </cell>
        </row>
        <row r="1597">
          <cell r="B1597">
            <v>47131801</v>
          </cell>
          <cell r="C1597" t="str">
            <v>Limpiadores de suelos</v>
          </cell>
          <cell r="D1597">
            <v>341</v>
          </cell>
          <cell r="E1597">
            <v>9438</v>
          </cell>
          <cell r="F1597" t="str">
            <v>UNIDAD</v>
          </cell>
        </row>
        <row r="1598">
          <cell r="B1598">
            <v>47131802</v>
          </cell>
          <cell r="C1598" t="str">
            <v>Abrillantadores o acabados de suelos</v>
          </cell>
          <cell r="D1598">
            <v>341</v>
          </cell>
          <cell r="E1598">
            <v>9656</v>
          </cell>
          <cell r="F1598" t="str">
            <v>BIDON</v>
          </cell>
        </row>
        <row r="1599">
          <cell r="B1599">
            <v>47131803</v>
          </cell>
          <cell r="C1599" t="str">
            <v>Desinfectantes domesticos</v>
          </cell>
          <cell r="D1599">
            <v>354</v>
          </cell>
          <cell r="E1599">
            <v>500</v>
          </cell>
          <cell r="F1599" t="str">
            <v>AMPOLLA</v>
          </cell>
        </row>
        <row r="1600">
          <cell r="B1600">
            <v>47131805</v>
          </cell>
          <cell r="C1600" t="str">
            <v>Limpiadores de uso general</v>
          </cell>
          <cell r="D1600">
            <v>341</v>
          </cell>
          <cell r="E1600">
            <v>14278</v>
          </cell>
          <cell r="F1600" t="str">
            <v>UNIDAD</v>
          </cell>
        </row>
        <row r="1601">
          <cell r="B1601">
            <v>47131806</v>
          </cell>
          <cell r="C1601" t="str">
            <v>Barniz o ceras de muebles</v>
          </cell>
          <cell r="D1601">
            <v>341</v>
          </cell>
          <cell r="E1601">
            <v>15000</v>
          </cell>
          <cell r="F1601" t="str">
            <v>UNIDAD</v>
          </cell>
        </row>
        <row r="1602">
          <cell r="B1602">
            <v>47131809</v>
          </cell>
          <cell r="C1602" t="str">
            <v>Productos para limpiar o pulir zapatos</v>
          </cell>
          <cell r="D1602">
            <v>341</v>
          </cell>
          <cell r="E1602">
            <v>2000</v>
          </cell>
          <cell r="F1602" t="str">
            <v>UNIDAD</v>
          </cell>
        </row>
        <row r="1603">
          <cell r="B1603">
            <v>47131814</v>
          </cell>
          <cell r="C1603" t="str">
            <v>Limpiadores o pulidores de metal</v>
          </cell>
          <cell r="D1603">
            <v>341</v>
          </cell>
          <cell r="E1603">
            <v>7080</v>
          </cell>
          <cell r="F1603" t="str">
            <v>UNIDAD</v>
          </cell>
        </row>
        <row r="1604">
          <cell r="B1604">
            <v>47131816</v>
          </cell>
          <cell r="C1604" t="str">
            <v>Desodorizadores</v>
          </cell>
          <cell r="D1604">
            <v>341</v>
          </cell>
          <cell r="E1604">
            <v>3520</v>
          </cell>
          <cell r="F1604" t="str">
            <v>LITRO</v>
          </cell>
        </row>
        <row r="1605">
          <cell r="B1605">
            <v>47131817</v>
          </cell>
          <cell r="C1605" t="str">
            <v>Protectores de automotores o de casa</v>
          </cell>
          <cell r="D1605">
            <v>341</v>
          </cell>
          <cell r="E1605">
            <v>30000</v>
          </cell>
          <cell r="F1605" t="str">
            <v>UNIDAD</v>
          </cell>
        </row>
        <row r="1606">
          <cell r="B1606">
            <v>47131819</v>
          </cell>
          <cell r="C1606" t="str">
            <v>Limpiadores causticos</v>
          </cell>
          <cell r="D1606">
            <v>341</v>
          </cell>
          <cell r="E1606">
            <v>750000</v>
          </cell>
          <cell r="F1606" t="str">
            <v>LITRO</v>
          </cell>
        </row>
        <row r="1607">
          <cell r="B1607">
            <v>47131820</v>
          </cell>
          <cell r="C1607" t="str">
            <v>Limpiadores derivados del petroleo</v>
          </cell>
          <cell r="D1607">
            <v>341</v>
          </cell>
          <cell r="E1607">
            <v>7000</v>
          </cell>
          <cell r="F1607" t="str">
            <v>LITROS</v>
          </cell>
        </row>
        <row r="1608">
          <cell r="B1608">
            <v>47131821</v>
          </cell>
          <cell r="C1608" t="str">
            <v>Compuestos desengrasantes</v>
          </cell>
          <cell r="D1608">
            <v>341</v>
          </cell>
          <cell r="E1608">
            <v>60000</v>
          </cell>
          <cell r="F1608" t="str">
            <v>Litro</v>
          </cell>
        </row>
        <row r="1609">
          <cell r="B1609">
            <v>47131825</v>
          </cell>
          <cell r="C1609" t="str">
            <v>Productos de limpieza de superficies de contacto</v>
          </cell>
          <cell r="D1609">
            <v>341</v>
          </cell>
          <cell r="E1609">
            <v>30000</v>
          </cell>
          <cell r="F1609" t="str">
            <v>Unidad (Nr</v>
          </cell>
        </row>
        <row r="1610">
          <cell r="B1610">
            <v>47131830</v>
          </cell>
          <cell r="C1610" t="str">
            <v>Productos de limpieza de muebles</v>
          </cell>
          <cell r="D1610">
            <v>341</v>
          </cell>
          <cell r="E1610">
            <v>10560</v>
          </cell>
          <cell r="F1610" t="str">
            <v>UNIDAD</v>
          </cell>
        </row>
        <row r="1611">
          <cell r="B1611">
            <v>47131831</v>
          </cell>
          <cell r="C1611" t="str">
            <v>acido muriatico</v>
          </cell>
          <cell r="D1611">
            <v>341</v>
          </cell>
          <cell r="E1611">
            <v>23000</v>
          </cell>
          <cell r="F1611" t="str">
            <v>FRASCO</v>
          </cell>
        </row>
        <row r="1612">
          <cell r="B1612">
            <v>47131832</v>
          </cell>
          <cell r="C1612" t="str">
            <v>Productos antipolvo</v>
          </cell>
          <cell r="D1612">
            <v>341</v>
          </cell>
          <cell r="E1612">
            <v>7000</v>
          </cell>
          <cell r="F1612" t="str">
            <v>UNIDAD</v>
          </cell>
        </row>
        <row r="1613">
          <cell r="B1613">
            <v>47131901</v>
          </cell>
          <cell r="C1613" t="str">
            <v>Alfombrillas absorbentes</v>
          </cell>
          <cell r="D1613">
            <v>341</v>
          </cell>
          <cell r="E1613">
            <v>2090</v>
          </cell>
          <cell r="F1613" t="str">
            <v>PAQUETE</v>
          </cell>
        </row>
        <row r="1614">
          <cell r="B1614">
            <v>47132102</v>
          </cell>
          <cell r="C1614" t="str">
            <v>Kits de limpieza de uso general</v>
          </cell>
          <cell r="D1614">
            <v>341</v>
          </cell>
          <cell r="E1614">
            <v>15000</v>
          </cell>
          <cell r="F1614" t="str">
            <v>FRASCO</v>
          </cell>
        </row>
        <row r="1615">
          <cell r="B1615">
            <v>48101511</v>
          </cell>
          <cell r="C1615" t="str">
            <v>Planchas de uso comercial</v>
          </cell>
          <cell r="D1615">
            <v>541</v>
          </cell>
          <cell r="E1615">
            <v>278000</v>
          </cell>
          <cell r="F1615" t="str">
            <v>UNIDAD</v>
          </cell>
        </row>
        <row r="1616">
          <cell r="B1616">
            <v>48101513</v>
          </cell>
          <cell r="C1616" t="str">
            <v>Lamparas de calor de uso comercial</v>
          </cell>
          <cell r="D1616">
            <v>541</v>
          </cell>
          <cell r="E1616">
            <v>139150</v>
          </cell>
          <cell r="F1616" t="str">
            <v>UNIDAD</v>
          </cell>
        </row>
        <row r="1617">
          <cell r="B1617">
            <v>48101611</v>
          </cell>
          <cell r="C1617" t="str">
            <v>Balanzas de uso comercial</v>
          </cell>
          <cell r="D1617">
            <v>541</v>
          </cell>
          <cell r="E1617">
            <v>500000</v>
          </cell>
          <cell r="F1617" t="str">
            <v>UNIDAD</v>
          </cell>
        </row>
        <row r="1618">
          <cell r="B1618">
            <v>48101806</v>
          </cell>
          <cell r="C1618" t="str">
            <v>Moldes para pasteles o empanadas de uso comercial</v>
          </cell>
          <cell r="D1618">
            <v>344</v>
          </cell>
          <cell r="E1618">
            <v>5000</v>
          </cell>
          <cell r="F1618" t="str">
            <v>UNIDAD</v>
          </cell>
        </row>
        <row r="1619">
          <cell r="B1619">
            <v>48101815</v>
          </cell>
          <cell r="C1619" t="str">
            <v>Cucharones de uso comercial</v>
          </cell>
          <cell r="D1619">
            <v>344</v>
          </cell>
          <cell r="E1619">
            <v>4800</v>
          </cell>
          <cell r="F1619" t="str">
            <v>UNIDAD</v>
          </cell>
        </row>
        <row r="1620">
          <cell r="B1620">
            <v>48101903</v>
          </cell>
          <cell r="C1620" t="str">
            <v>Vasos de servicio</v>
          </cell>
          <cell r="D1620">
            <v>344</v>
          </cell>
          <cell r="E1620">
            <v>1900</v>
          </cell>
          <cell r="F1620" t="str">
            <v>UNIDAD</v>
          </cell>
        </row>
        <row r="1621">
          <cell r="B1621">
            <v>48101905</v>
          </cell>
          <cell r="C1621" t="str">
            <v>Tazas para servicio de mesa</v>
          </cell>
          <cell r="D1621">
            <v>344</v>
          </cell>
          <cell r="E1621">
            <v>13000</v>
          </cell>
          <cell r="F1621" t="str">
            <v>JUEGO</v>
          </cell>
        </row>
        <row r="1622">
          <cell r="B1622">
            <v>48101907</v>
          </cell>
          <cell r="C1622" t="str">
            <v>Jarras de servicio</v>
          </cell>
          <cell r="D1622">
            <v>344</v>
          </cell>
          <cell r="E1622">
            <v>98850</v>
          </cell>
          <cell r="F1622" t="str">
            <v>UNIDAD</v>
          </cell>
        </row>
        <row r="1623">
          <cell r="B1623">
            <v>48101910</v>
          </cell>
          <cell r="C1623" t="str">
            <v>Soperas de servicio</v>
          </cell>
          <cell r="D1623">
            <v>344</v>
          </cell>
          <cell r="E1623">
            <v>20200</v>
          </cell>
          <cell r="F1623" t="str">
            <v>UNIDAD</v>
          </cell>
        </row>
        <row r="1624">
          <cell r="B1624">
            <v>48101915</v>
          </cell>
          <cell r="C1624" t="str">
            <v>Bandejas de servicio</v>
          </cell>
          <cell r="D1624">
            <v>344</v>
          </cell>
          <cell r="E1624">
            <v>50866</v>
          </cell>
          <cell r="F1624" t="str">
            <v>UNIDAD</v>
          </cell>
        </row>
        <row r="1625">
          <cell r="B1625">
            <v>48101919</v>
          </cell>
          <cell r="C1625" t="str">
            <v>Tapas o jarras o tazas o vasos de servicios de alimentacion</v>
          </cell>
          <cell r="D1625">
            <v>334</v>
          </cell>
          <cell r="E1625">
            <v>220000</v>
          </cell>
          <cell r="F1625" t="str">
            <v>UNIDAD</v>
          </cell>
        </row>
        <row r="1626">
          <cell r="B1626">
            <v>48102005</v>
          </cell>
          <cell r="C1626" t="str">
            <v>Taburetes de bar</v>
          </cell>
          <cell r="D1626">
            <v>541</v>
          </cell>
          <cell r="E1626">
            <v>100000</v>
          </cell>
          <cell r="F1626" t="str">
            <v>UNIDAD</v>
          </cell>
        </row>
        <row r="1627">
          <cell r="B1627">
            <v>48102101</v>
          </cell>
          <cell r="C1627" t="str">
            <v>Mostradores</v>
          </cell>
          <cell r="D1627">
            <v>541</v>
          </cell>
          <cell r="E1627">
            <v>759000</v>
          </cell>
          <cell r="F1627" t="str">
            <v>UNIDAD</v>
          </cell>
        </row>
        <row r="1628">
          <cell r="B1628">
            <v>48111108</v>
          </cell>
          <cell r="C1628" t="str">
            <v>Dosificadores de farmacos</v>
          </cell>
          <cell r="D1628">
            <v>541</v>
          </cell>
          <cell r="E1628">
            <v>15000000</v>
          </cell>
          <cell r="F1628" t="str">
            <v>UNIDAD</v>
          </cell>
        </row>
        <row r="1629">
          <cell r="B1629">
            <v>48111301</v>
          </cell>
          <cell r="C1629" t="str">
            <v>Distribuidoras automaticas de billetes</v>
          </cell>
          <cell r="D1629">
            <v>542</v>
          </cell>
          <cell r="E1629">
            <v>10000000</v>
          </cell>
          <cell r="F1629" t="str">
            <v>Unidad (Nr</v>
          </cell>
        </row>
        <row r="1630">
          <cell r="B1630">
            <v>48111302</v>
          </cell>
          <cell r="C1630" t="str">
            <v>Maquinas expendedoras de polizas de seguros</v>
          </cell>
          <cell r="D1630">
            <v>541</v>
          </cell>
          <cell r="E1630">
            <v>300000</v>
          </cell>
          <cell r="F1630" t="str">
            <v>UNIDAD</v>
          </cell>
        </row>
        <row r="1631">
          <cell r="B1631">
            <v>49101701</v>
          </cell>
          <cell r="C1631" t="str">
            <v>Medallas</v>
          </cell>
          <cell r="D1631">
            <v>281</v>
          </cell>
          <cell r="E1631">
            <v>150000</v>
          </cell>
          <cell r="F1631" t="str">
            <v>UNIDAD</v>
          </cell>
        </row>
        <row r="1632">
          <cell r="B1632">
            <v>49101702</v>
          </cell>
          <cell r="C1632" t="str">
            <v>Trofeos</v>
          </cell>
          <cell r="D1632">
            <v>281</v>
          </cell>
          <cell r="E1632">
            <v>200000</v>
          </cell>
          <cell r="F1632" t="str">
            <v>UNIDAD</v>
          </cell>
        </row>
        <row r="1633">
          <cell r="B1633">
            <v>49101704</v>
          </cell>
          <cell r="C1633" t="str">
            <v>Placas</v>
          </cell>
          <cell r="D1633">
            <v>281</v>
          </cell>
          <cell r="E1633">
            <v>6500</v>
          </cell>
          <cell r="F1633" t="str">
            <v>UNIDAD</v>
          </cell>
        </row>
        <row r="1634">
          <cell r="B1634">
            <v>49101705</v>
          </cell>
          <cell r="C1634" t="str">
            <v>Certificados</v>
          </cell>
          <cell r="D1634">
            <v>281</v>
          </cell>
          <cell r="E1634">
            <v>15000</v>
          </cell>
          <cell r="F1634" t="str">
            <v>BLOK</v>
          </cell>
        </row>
        <row r="1635">
          <cell r="B1635">
            <v>49101708</v>
          </cell>
          <cell r="C1635" t="str">
            <v>coronas</v>
          </cell>
          <cell r="D1635">
            <v>281</v>
          </cell>
          <cell r="E1635">
            <v>1900000</v>
          </cell>
          <cell r="F1635" t="str">
            <v>UNIDAD</v>
          </cell>
        </row>
        <row r="1636">
          <cell r="B1636">
            <v>49121502</v>
          </cell>
          <cell r="C1636" t="str">
            <v>Colchones de espuma</v>
          </cell>
          <cell r="D1636">
            <v>323</v>
          </cell>
          <cell r="E1636">
            <v>300000</v>
          </cell>
          <cell r="F1636" t="str">
            <v>UNIDAD</v>
          </cell>
        </row>
        <row r="1637">
          <cell r="B1637">
            <v>49121510</v>
          </cell>
          <cell r="C1637" t="str">
            <v>Refrigeradores para bebidas</v>
          </cell>
          <cell r="D1637">
            <v>541</v>
          </cell>
          <cell r="E1637">
            <v>41500</v>
          </cell>
          <cell r="F1637" t="str">
            <v>UNIDAD</v>
          </cell>
        </row>
        <row r="1638">
          <cell r="B1638">
            <v>49121601</v>
          </cell>
          <cell r="C1638" t="str">
            <v>Sillas o taburetes de camping</v>
          </cell>
          <cell r="D1638">
            <v>541</v>
          </cell>
          <cell r="E1638">
            <v>90000</v>
          </cell>
          <cell r="F1638" t="str">
            <v>Unidad (Nr</v>
          </cell>
        </row>
        <row r="1639">
          <cell r="B1639">
            <v>49171602</v>
          </cell>
          <cell r="C1639" t="str">
            <v>Bolsas de arena</v>
          </cell>
          <cell r="D1639">
            <v>398</v>
          </cell>
          <cell r="E1639">
            <v>72609</v>
          </cell>
          <cell r="F1639" t="str">
            <v>CARGA</v>
          </cell>
        </row>
        <row r="1640">
          <cell r="B1640">
            <v>50101538</v>
          </cell>
          <cell r="C1640" t="str">
            <v>Verduras frescas</v>
          </cell>
          <cell r="D1640">
            <v>311</v>
          </cell>
          <cell r="E1640">
            <v>1200</v>
          </cell>
          <cell r="F1640" t="str">
            <v>KILO</v>
          </cell>
        </row>
        <row r="1641">
          <cell r="B1641">
            <v>50101540</v>
          </cell>
          <cell r="C1641" t="str">
            <v>Verduras estables sin refrigerar</v>
          </cell>
          <cell r="D1641">
            <v>311</v>
          </cell>
          <cell r="E1641">
            <v>1000</v>
          </cell>
          <cell r="F1641" t="str">
            <v>KILO</v>
          </cell>
        </row>
        <row r="1642">
          <cell r="B1642">
            <v>50101542</v>
          </cell>
          <cell r="C1642" t="str">
            <v>Harina vegetal</v>
          </cell>
          <cell r="D1642">
            <v>311</v>
          </cell>
          <cell r="E1642">
            <v>8000</v>
          </cell>
          <cell r="F1642" t="str">
            <v>PAQUETE</v>
          </cell>
        </row>
        <row r="1643">
          <cell r="B1643">
            <v>50101634</v>
          </cell>
          <cell r="C1643" t="str">
            <v>Fruta fresca</v>
          </cell>
          <cell r="D1643">
            <v>311</v>
          </cell>
          <cell r="E1643">
            <v>1500</v>
          </cell>
          <cell r="F1643" t="str">
            <v>UNIDAD</v>
          </cell>
        </row>
        <row r="1644">
          <cell r="B1644">
            <v>50101636</v>
          </cell>
          <cell r="C1644" t="str">
            <v>Fruta estable sin refrigerar</v>
          </cell>
          <cell r="D1644">
            <v>311</v>
          </cell>
          <cell r="E1644">
            <v>3900</v>
          </cell>
          <cell r="F1644" t="str">
            <v>KILO</v>
          </cell>
        </row>
        <row r="1645">
          <cell r="B1645">
            <v>50111510</v>
          </cell>
          <cell r="C1645" t="str">
            <v>Carne de ave o carne fresca</v>
          </cell>
          <cell r="D1645">
            <v>311</v>
          </cell>
          <cell r="E1645">
            <v>12000</v>
          </cell>
          <cell r="F1645" t="str">
            <v>KILO</v>
          </cell>
        </row>
        <row r="1646">
          <cell r="B1646">
            <v>50111511</v>
          </cell>
          <cell r="C1646" t="str">
            <v>Carne de ave o carne congelada</v>
          </cell>
          <cell r="D1646">
            <v>311</v>
          </cell>
          <cell r="E1646">
            <v>9000</v>
          </cell>
          <cell r="F1646" t="str">
            <v>KILO</v>
          </cell>
        </row>
        <row r="1647">
          <cell r="B1647">
            <v>50111512</v>
          </cell>
          <cell r="C1647" t="str">
            <v>Carne de ave o carne en conserva</v>
          </cell>
          <cell r="D1647">
            <v>311</v>
          </cell>
          <cell r="E1647">
            <v>3210</v>
          </cell>
          <cell r="F1647" t="str">
            <v>UNIDAD</v>
          </cell>
        </row>
        <row r="1648">
          <cell r="B1648">
            <v>50112001</v>
          </cell>
          <cell r="C1648" t="str">
            <v>Carnes procesadas y preparadas fresco</v>
          </cell>
          <cell r="D1648">
            <v>311</v>
          </cell>
          <cell r="E1648">
            <v>12000</v>
          </cell>
          <cell r="F1648" t="str">
            <v>KILO</v>
          </cell>
        </row>
        <row r="1649">
          <cell r="B1649">
            <v>50112002</v>
          </cell>
          <cell r="C1649" t="str">
            <v>Carnes procesadas y preparadas congelado</v>
          </cell>
          <cell r="D1649">
            <v>311</v>
          </cell>
          <cell r="E1649">
            <v>7500</v>
          </cell>
          <cell r="F1649" t="str">
            <v>KILO</v>
          </cell>
        </row>
        <row r="1650">
          <cell r="B1650">
            <v>50112003</v>
          </cell>
          <cell r="C1650" t="str">
            <v>Carnes procesadas y preparadas estable sin refrigerar</v>
          </cell>
          <cell r="D1650">
            <v>311</v>
          </cell>
          <cell r="E1650">
            <v>9000</v>
          </cell>
          <cell r="F1650" t="str">
            <v>KILO</v>
          </cell>
        </row>
        <row r="1651">
          <cell r="B1651">
            <v>50121538</v>
          </cell>
          <cell r="C1651" t="str">
            <v>Pescado estable sin refrigerar</v>
          </cell>
          <cell r="D1651">
            <v>311</v>
          </cell>
          <cell r="E1651">
            <v>5325</v>
          </cell>
          <cell r="F1651" t="str">
            <v>UNIDAD</v>
          </cell>
        </row>
        <row r="1652">
          <cell r="B1652">
            <v>50121539</v>
          </cell>
          <cell r="C1652" t="str">
            <v>Pescado fresco</v>
          </cell>
          <cell r="D1652">
            <v>311</v>
          </cell>
          <cell r="E1652">
            <v>10000</v>
          </cell>
          <cell r="F1652" t="str">
            <v>KILO</v>
          </cell>
        </row>
        <row r="1653">
          <cell r="B1653">
            <v>50131606</v>
          </cell>
          <cell r="C1653" t="str">
            <v>Huevos frescos</v>
          </cell>
          <cell r="D1653">
            <v>311</v>
          </cell>
          <cell r="E1653">
            <v>6500</v>
          </cell>
          <cell r="F1653" t="str">
            <v>DOCENA</v>
          </cell>
        </row>
        <row r="1654">
          <cell r="B1654">
            <v>50131701</v>
          </cell>
          <cell r="C1654" t="str">
            <v>Productos de mantequilla o leche frescos</v>
          </cell>
          <cell r="D1654">
            <v>311</v>
          </cell>
          <cell r="E1654">
            <v>2000</v>
          </cell>
          <cell r="F1654" t="str">
            <v>LITRO</v>
          </cell>
        </row>
        <row r="1655">
          <cell r="B1655">
            <v>50131702</v>
          </cell>
          <cell r="C1655" t="str">
            <v>Productos de mantequilla o leche en conserva</v>
          </cell>
          <cell r="D1655">
            <v>311</v>
          </cell>
          <cell r="E1655">
            <v>40460</v>
          </cell>
          <cell r="F1655" t="str">
            <v>UNIDAD</v>
          </cell>
        </row>
        <row r="1656">
          <cell r="B1656">
            <v>50131703</v>
          </cell>
          <cell r="C1656" t="str">
            <v>Productos de mantequilla o leche congelados</v>
          </cell>
          <cell r="D1656">
            <v>311</v>
          </cell>
          <cell r="E1656">
            <v>45000</v>
          </cell>
          <cell r="F1656" t="str">
            <v>BOLSA</v>
          </cell>
        </row>
        <row r="1657">
          <cell r="B1657">
            <v>50131801</v>
          </cell>
          <cell r="C1657" t="str">
            <v>Queso natural</v>
          </cell>
          <cell r="D1657">
            <v>311</v>
          </cell>
          <cell r="E1657">
            <v>12500</v>
          </cell>
          <cell r="F1657" t="str">
            <v>KILO</v>
          </cell>
        </row>
        <row r="1658">
          <cell r="B1658">
            <v>50131802</v>
          </cell>
          <cell r="C1658" t="str">
            <v>Queso procesado</v>
          </cell>
          <cell r="D1658">
            <v>311</v>
          </cell>
          <cell r="E1658">
            <v>2000</v>
          </cell>
          <cell r="F1658" t="str">
            <v>PAQUETE</v>
          </cell>
        </row>
        <row r="1659">
          <cell r="B1659">
            <v>50151513</v>
          </cell>
          <cell r="C1659" t="str">
            <v>Aceites de plantas y verduras comestibles</v>
          </cell>
          <cell r="D1659">
            <v>311</v>
          </cell>
          <cell r="E1659">
            <v>15000</v>
          </cell>
          <cell r="F1659" t="str">
            <v>LITRO</v>
          </cell>
        </row>
        <row r="1660">
          <cell r="B1660">
            <v>50151514</v>
          </cell>
          <cell r="C1660" t="str">
            <v>Grasas de plantas y verduras comestibles</v>
          </cell>
          <cell r="D1660">
            <v>311</v>
          </cell>
          <cell r="E1660">
            <v>48750</v>
          </cell>
          <cell r="F1660" t="str">
            <v>CAJA</v>
          </cell>
        </row>
        <row r="1661">
          <cell r="B1661">
            <v>50151604</v>
          </cell>
          <cell r="C1661" t="str">
            <v>Aceites comestibles de animal</v>
          </cell>
          <cell r="D1661">
            <v>311</v>
          </cell>
          <cell r="E1661">
            <v>38500</v>
          </cell>
          <cell r="F1661" t="str">
            <v>FRASCO</v>
          </cell>
        </row>
        <row r="1662">
          <cell r="B1662">
            <v>50151605</v>
          </cell>
          <cell r="C1662" t="str">
            <v>Grasas comestibles de animal</v>
          </cell>
          <cell r="D1662">
            <v>311</v>
          </cell>
          <cell r="E1662">
            <v>3000</v>
          </cell>
          <cell r="F1662" t="str">
            <v>KILO</v>
          </cell>
        </row>
        <row r="1663">
          <cell r="B1663">
            <v>50161509</v>
          </cell>
          <cell r="C1663" t="str">
            <v>Productos de edulcorantes o azucares naturales</v>
          </cell>
          <cell r="D1663">
            <v>311</v>
          </cell>
          <cell r="E1663">
            <v>3000</v>
          </cell>
          <cell r="F1663" t="str">
            <v>KILO</v>
          </cell>
        </row>
        <row r="1664">
          <cell r="B1664">
            <v>50161813</v>
          </cell>
          <cell r="C1664" t="str">
            <v>Cande de Chocolate y Sustitutos de Chocolate</v>
          </cell>
          <cell r="D1664">
            <v>311</v>
          </cell>
          <cell r="E1664">
            <v>5290</v>
          </cell>
          <cell r="F1664" t="str">
            <v>FRASCO</v>
          </cell>
        </row>
        <row r="1665">
          <cell r="B1665">
            <v>50171548</v>
          </cell>
          <cell r="C1665" t="str">
            <v>Hierbas frescas</v>
          </cell>
          <cell r="D1665">
            <v>311</v>
          </cell>
          <cell r="E1665">
            <v>1320</v>
          </cell>
          <cell r="F1665" t="str">
            <v>PAQUETE</v>
          </cell>
        </row>
        <row r="1666">
          <cell r="B1666">
            <v>50171549</v>
          </cell>
          <cell r="C1666" t="str">
            <v>Hierbas secas</v>
          </cell>
          <cell r="D1666">
            <v>311</v>
          </cell>
          <cell r="E1666">
            <v>5400</v>
          </cell>
          <cell r="F1666" t="str">
            <v>PAQUETE</v>
          </cell>
        </row>
        <row r="1667">
          <cell r="B1667">
            <v>50171550</v>
          </cell>
          <cell r="C1667" t="str">
            <v>Especias o extractos</v>
          </cell>
          <cell r="D1667">
            <v>311</v>
          </cell>
          <cell r="E1667">
            <v>4000</v>
          </cell>
          <cell r="F1667" t="str">
            <v>TABLETA</v>
          </cell>
        </row>
        <row r="1668">
          <cell r="B1668">
            <v>50171551</v>
          </cell>
          <cell r="C1668" t="str">
            <v>Sal de cocina o de mesa</v>
          </cell>
          <cell r="D1668">
            <v>311</v>
          </cell>
          <cell r="E1668">
            <v>574000</v>
          </cell>
          <cell r="F1668" t="str">
            <v>CAJA</v>
          </cell>
        </row>
        <row r="1669">
          <cell r="B1669">
            <v>50171552</v>
          </cell>
          <cell r="C1669" t="str">
            <v>Mezcla de condimentos</v>
          </cell>
          <cell r="D1669">
            <v>311</v>
          </cell>
          <cell r="E1669">
            <v>3300</v>
          </cell>
          <cell r="F1669" t="str">
            <v>KILO</v>
          </cell>
        </row>
        <row r="1670">
          <cell r="B1670">
            <v>50171707</v>
          </cell>
          <cell r="C1670" t="str">
            <v>Vinagres</v>
          </cell>
          <cell r="D1670">
            <v>311</v>
          </cell>
          <cell r="E1670">
            <v>8000</v>
          </cell>
          <cell r="F1670" t="str">
            <v>LITRO</v>
          </cell>
        </row>
        <row r="1671">
          <cell r="B1671">
            <v>50171830</v>
          </cell>
          <cell r="C1671" t="str">
            <v>Salsas para pringar o condimentos o para untar o marinar</v>
          </cell>
          <cell r="D1671">
            <v>311</v>
          </cell>
          <cell r="E1671">
            <v>6600</v>
          </cell>
          <cell r="F1671" t="str">
            <v>KILO</v>
          </cell>
        </row>
        <row r="1672">
          <cell r="B1672">
            <v>50171831</v>
          </cell>
          <cell r="C1672" t="str">
            <v>Salsa para cocinar</v>
          </cell>
          <cell r="D1672">
            <v>311</v>
          </cell>
          <cell r="E1672">
            <v>40498</v>
          </cell>
          <cell r="F1672" t="str">
            <v>CAJA</v>
          </cell>
        </row>
        <row r="1673">
          <cell r="B1673">
            <v>50171901</v>
          </cell>
          <cell r="C1673" t="str">
            <v>Conservas</v>
          </cell>
          <cell r="D1673">
            <v>311</v>
          </cell>
          <cell r="E1673">
            <v>1500</v>
          </cell>
          <cell r="F1673" t="str">
            <v>UNIDAD</v>
          </cell>
        </row>
        <row r="1674">
          <cell r="B1674">
            <v>50181901</v>
          </cell>
          <cell r="C1674" t="str">
            <v>Pan fresco</v>
          </cell>
          <cell r="D1674">
            <v>311</v>
          </cell>
          <cell r="E1674">
            <v>1250</v>
          </cell>
          <cell r="F1674" t="str">
            <v>PAQUETE</v>
          </cell>
        </row>
        <row r="1675">
          <cell r="B1675">
            <v>50181902</v>
          </cell>
          <cell r="C1675" t="str">
            <v>Pan congelado</v>
          </cell>
          <cell r="D1675">
            <v>311</v>
          </cell>
          <cell r="E1675">
            <v>112950</v>
          </cell>
          <cell r="F1675" t="str">
            <v>LITRO</v>
          </cell>
        </row>
        <row r="1676">
          <cell r="B1676">
            <v>50181903</v>
          </cell>
          <cell r="C1676" t="str">
            <v>Galletas simples saladas</v>
          </cell>
          <cell r="D1676">
            <v>311</v>
          </cell>
          <cell r="E1676">
            <v>2200</v>
          </cell>
          <cell r="F1676" t="str">
            <v>KILO</v>
          </cell>
        </row>
        <row r="1677">
          <cell r="B1677">
            <v>50181905</v>
          </cell>
          <cell r="C1677" t="str">
            <v>Galletas dulces o pastelitos</v>
          </cell>
          <cell r="D1677">
            <v>311</v>
          </cell>
          <cell r="E1677">
            <v>6500</v>
          </cell>
          <cell r="F1677" t="str">
            <v>KILO</v>
          </cell>
        </row>
        <row r="1678">
          <cell r="B1678">
            <v>50181909</v>
          </cell>
          <cell r="C1678" t="str">
            <v>Galletas saladas</v>
          </cell>
          <cell r="D1678">
            <v>311</v>
          </cell>
          <cell r="E1678">
            <v>3700</v>
          </cell>
          <cell r="F1678" t="str">
            <v>PAQUETE</v>
          </cell>
        </row>
        <row r="1679">
          <cell r="B1679">
            <v>50182001</v>
          </cell>
          <cell r="C1679" t="str">
            <v>Tartas o empanadas o pastas frescos</v>
          </cell>
          <cell r="D1679">
            <v>311</v>
          </cell>
          <cell r="E1679">
            <v>1200</v>
          </cell>
          <cell r="F1679" t="str">
            <v>PAQUETE</v>
          </cell>
        </row>
        <row r="1680">
          <cell r="B1680">
            <v>50192109</v>
          </cell>
          <cell r="C1680" t="str">
            <v>Curruscantes o patatas fritas o galletas tostadas polvoreadas con sal o preparados</v>
          </cell>
          <cell r="D1680">
            <v>311</v>
          </cell>
          <cell r="E1680">
            <v>3000</v>
          </cell>
          <cell r="F1680" t="str">
            <v>PAQUETE</v>
          </cell>
        </row>
        <row r="1681">
          <cell r="B1681">
            <v>50192110</v>
          </cell>
          <cell r="C1681" t="str">
            <v>Nueces o frutos secos</v>
          </cell>
          <cell r="D1681">
            <v>311</v>
          </cell>
          <cell r="E1681">
            <v>79200</v>
          </cell>
          <cell r="F1681" t="str">
            <v>KILO</v>
          </cell>
        </row>
        <row r="1682">
          <cell r="B1682">
            <v>50192111</v>
          </cell>
          <cell r="C1682" t="str">
            <v>Carnes secas o procesadas</v>
          </cell>
          <cell r="D1682">
            <v>311</v>
          </cell>
          <cell r="E1682">
            <v>10504</v>
          </cell>
          <cell r="F1682" t="str">
            <v>KILO</v>
          </cell>
        </row>
        <row r="1683">
          <cell r="B1683">
            <v>50192303</v>
          </cell>
          <cell r="C1683" t="str">
            <v>Polos o helado o postres helados o yogures helados</v>
          </cell>
          <cell r="D1683">
            <v>311</v>
          </cell>
          <cell r="E1683">
            <v>3500</v>
          </cell>
          <cell r="F1683" t="str">
            <v>UNIDAD</v>
          </cell>
        </row>
        <row r="1684">
          <cell r="B1684">
            <v>50192401</v>
          </cell>
          <cell r="C1684" t="str">
            <v>Mermeladas o gelatinas o conservas de fruta</v>
          </cell>
          <cell r="D1684">
            <v>311</v>
          </cell>
          <cell r="E1684">
            <v>21120</v>
          </cell>
          <cell r="F1684" t="str">
            <v>FRASCO</v>
          </cell>
        </row>
        <row r="1685">
          <cell r="B1685">
            <v>50192403</v>
          </cell>
          <cell r="C1685" t="str">
            <v>Miel</v>
          </cell>
          <cell r="D1685">
            <v>311</v>
          </cell>
          <cell r="E1685">
            <v>22000</v>
          </cell>
          <cell r="F1685" t="str">
            <v>LITRO</v>
          </cell>
        </row>
        <row r="1686">
          <cell r="B1686">
            <v>50192601</v>
          </cell>
          <cell r="C1686" t="str">
            <v>Patatas preparadas y arroz y pasta y relleno fresco</v>
          </cell>
          <cell r="D1686">
            <v>311</v>
          </cell>
          <cell r="E1686">
            <v>2650</v>
          </cell>
          <cell r="F1686" t="str">
            <v>KILO</v>
          </cell>
        </row>
        <row r="1687">
          <cell r="B1687">
            <v>50192901</v>
          </cell>
          <cell r="C1687" t="str">
            <v>Pasta o tallarines natural fresco</v>
          </cell>
          <cell r="D1687">
            <v>311</v>
          </cell>
          <cell r="E1687">
            <v>3500</v>
          </cell>
          <cell r="F1687" t="str">
            <v>KILO</v>
          </cell>
        </row>
        <row r="1688">
          <cell r="B1688">
            <v>50192902</v>
          </cell>
          <cell r="C1688" t="str">
            <v>Pasta o tallarines natural estable sin refrigerar</v>
          </cell>
          <cell r="D1688">
            <v>311</v>
          </cell>
          <cell r="E1688">
            <v>2000</v>
          </cell>
          <cell r="F1688" t="str">
            <v>KILO</v>
          </cell>
        </row>
        <row r="1689">
          <cell r="B1689">
            <v>50193002</v>
          </cell>
          <cell r="C1689" t="str">
            <v>Bebidas Infantiles</v>
          </cell>
          <cell r="D1689">
            <v>311</v>
          </cell>
          <cell r="E1689">
            <v>68000</v>
          </cell>
          <cell r="F1689" t="str">
            <v>UNIDAD</v>
          </cell>
        </row>
        <row r="1690">
          <cell r="B1690">
            <v>50201706</v>
          </cell>
          <cell r="C1690" t="str">
            <v>Cafe</v>
          </cell>
          <cell r="D1690">
            <v>311</v>
          </cell>
          <cell r="E1690">
            <v>3000</v>
          </cell>
          <cell r="F1690" t="str">
            <v>SOBRE</v>
          </cell>
        </row>
        <row r="1691">
          <cell r="B1691">
            <v>50201709</v>
          </cell>
          <cell r="C1691" t="str">
            <v>Cafe Instantaneo</v>
          </cell>
          <cell r="D1691">
            <v>311</v>
          </cell>
          <cell r="E1691">
            <v>8000</v>
          </cell>
          <cell r="F1691" t="str">
            <v>FRASCO</v>
          </cell>
        </row>
        <row r="1692">
          <cell r="B1692">
            <v>50201712</v>
          </cell>
          <cell r="C1692" t="str">
            <v>Bebidas de Te</v>
          </cell>
          <cell r="D1692">
            <v>311</v>
          </cell>
          <cell r="E1692">
            <v>7500</v>
          </cell>
          <cell r="F1692" t="str">
            <v>TABLETA</v>
          </cell>
        </row>
        <row r="1693">
          <cell r="B1693">
            <v>50201714</v>
          </cell>
          <cell r="C1693" t="str">
            <v>Cremas no lacteas</v>
          </cell>
          <cell r="D1693">
            <v>311</v>
          </cell>
          <cell r="E1693">
            <v>1500</v>
          </cell>
          <cell r="F1693" t="str">
            <v>SOBRE</v>
          </cell>
        </row>
        <row r="1694">
          <cell r="B1694">
            <v>50202202</v>
          </cell>
          <cell r="C1694" t="str">
            <v>Sidra o sherry</v>
          </cell>
          <cell r="D1694">
            <v>311</v>
          </cell>
          <cell r="E1694">
            <v>5000</v>
          </cell>
          <cell r="F1694" t="str">
            <v>LITRO</v>
          </cell>
        </row>
        <row r="1695">
          <cell r="B1695">
            <v>50202203</v>
          </cell>
          <cell r="C1695" t="str">
            <v>Vino</v>
          </cell>
          <cell r="D1695">
            <v>311</v>
          </cell>
          <cell r="E1695">
            <v>187500</v>
          </cell>
          <cell r="F1695" t="str">
            <v>CAJA</v>
          </cell>
        </row>
        <row r="1696">
          <cell r="B1696">
            <v>50202206</v>
          </cell>
          <cell r="C1696" t="str">
            <v>Alcohol o Licores</v>
          </cell>
          <cell r="D1696">
            <v>311</v>
          </cell>
          <cell r="E1696">
            <v>9000</v>
          </cell>
          <cell r="F1696" t="str">
            <v>FRASCO</v>
          </cell>
        </row>
        <row r="1697">
          <cell r="B1697">
            <v>50202207</v>
          </cell>
          <cell r="C1697" t="str">
            <v>Cocteles alcoholicas o mezclas de bebidas</v>
          </cell>
          <cell r="D1697">
            <v>311</v>
          </cell>
          <cell r="E1697">
            <v>23883</v>
          </cell>
          <cell r="F1697" t="str">
            <v>LITRO</v>
          </cell>
        </row>
        <row r="1698">
          <cell r="B1698">
            <v>50202301</v>
          </cell>
          <cell r="C1698" t="str">
            <v>Agua</v>
          </cell>
          <cell r="D1698">
            <v>311</v>
          </cell>
          <cell r="E1698">
            <v>855</v>
          </cell>
          <cell r="F1698" t="str">
            <v>UNIDAD</v>
          </cell>
        </row>
        <row r="1699">
          <cell r="B1699">
            <v>50202302</v>
          </cell>
          <cell r="C1699" t="str">
            <v>Hielo</v>
          </cell>
          <cell r="D1699">
            <v>311</v>
          </cell>
          <cell r="E1699">
            <v>5000</v>
          </cell>
          <cell r="F1699" t="str">
            <v>UNIDAD</v>
          </cell>
        </row>
        <row r="1700">
          <cell r="B1700">
            <v>50202307</v>
          </cell>
          <cell r="C1700" t="str">
            <v>Chocolate o malta o otras bebidas calientes</v>
          </cell>
          <cell r="D1700">
            <v>311</v>
          </cell>
          <cell r="E1700">
            <v>10960</v>
          </cell>
          <cell r="F1700" t="str">
            <v>PAQUETE</v>
          </cell>
        </row>
        <row r="1701">
          <cell r="B1701">
            <v>50202309</v>
          </cell>
          <cell r="C1701" t="str">
            <v>Bebida energetica o deportiva</v>
          </cell>
          <cell r="D1701">
            <v>311</v>
          </cell>
          <cell r="E1701">
            <v>3000</v>
          </cell>
          <cell r="F1701" t="str">
            <v>UNIDAD</v>
          </cell>
        </row>
        <row r="1702">
          <cell r="B1702">
            <v>50202310</v>
          </cell>
          <cell r="C1702" t="str">
            <v>Agua mineral</v>
          </cell>
          <cell r="D1702">
            <v>311</v>
          </cell>
          <cell r="E1702">
            <v>1750</v>
          </cell>
          <cell r="F1702" t="str">
            <v>LITRO</v>
          </cell>
        </row>
        <row r="1703">
          <cell r="B1703">
            <v>50221001</v>
          </cell>
          <cell r="C1703" t="str">
            <v>Granos de Legumbres</v>
          </cell>
          <cell r="D1703">
            <v>311</v>
          </cell>
          <cell r="E1703">
            <v>3200</v>
          </cell>
          <cell r="F1703" t="str">
            <v>KILO</v>
          </cell>
        </row>
        <row r="1704">
          <cell r="B1704">
            <v>50221101</v>
          </cell>
          <cell r="C1704" t="str">
            <v>Granos de Cereales</v>
          </cell>
          <cell r="D1704">
            <v>311</v>
          </cell>
          <cell r="E1704">
            <v>1200</v>
          </cell>
          <cell r="F1704" t="str">
            <v>PAQUETE</v>
          </cell>
        </row>
        <row r="1705">
          <cell r="B1705">
            <v>50221102</v>
          </cell>
          <cell r="C1705" t="str">
            <v>Harina de Cereales</v>
          </cell>
          <cell r="D1705">
            <v>311</v>
          </cell>
          <cell r="E1705">
            <v>3500</v>
          </cell>
          <cell r="F1705" t="str">
            <v>PAQUETE</v>
          </cell>
        </row>
        <row r="1706">
          <cell r="B1706">
            <v>51101503</v>
          </cell>
          <cell r="C1706" t="str">
            <v>Cloranfenicol</v>
          </cell>
          <cell r="D1706">
            <v>352</v>
          </cell>
          <cell r="E1706">
            <v>15000</v>
          </cell>
          <cell r="F1706" t="str">
            <v>UNIDAD</v>
          </cell>
        </row>
        <row r="1707">
          <cell r="B1707">
            <v>51101507</v>
          </cell>
          <cell r="C1707" t="str">
            <v>Penicilina</v>
          </cell>
          <cell r="D1707">
            <v>352</v>
          </cell>
          <cell r="E1707">
            <v>37000</v>
          </cell>
          <cell r="F1707" t="str">
            <v>UNIDAD</v>
          </cell>
        </row>
        <row r="1708">
          <cell r="B1708">
            <v>51101508</v>
          </cell>
          <cell r="C1708" t="str">
            <v>Sulfamidas</v>
          </cell>
          <cell r="D1708">
            <v>352</v>
          </cell>
          <cell r="E1708">
            <v>18000</v>
          </cell>
          <cell r="F1708" t="str">
            <v>CAJA</v>
          </cell>
        </row>
        <row r="1709">
          <cell r="B1709">
            <v>51101510</v>
          </cell>
          <cell r="C1709" t="str">
            <v>Oxitetraciclina</v>
          </cell>
          <cell r="D1709">
            <v>352</v>
          </cell>
          <cell r="E1709">
            <v>915000</v>
          </cell>
          <cell r="F1709" t="str">
            <v>CAJA</v>
          </cell>
        </row>
        <row r="1710">
          <cell r="B1710">
            <v>51101511</v>
          </cell>
          <cell r="C1710" t="str">
            <v>Amoxicilina</v>
          </cell>
          <cell r="D1710">
            <v>352</v>
          </cell>
          <cell r="E1710">
            <v>17000</v>
          </cell>
          <cell r="F1710" t="str">
            <v>CAJA</v>
          </cell>
        </row>
        <row r="1711">
          <cell r="B1711">
            <v>51101513</v>
          </cell>
          <cell r="C1711" t="str">
            <v>Neomicina</v>
          </cell>
          <cell r="D1711">
            <v>352</v>
          </cell>
          <cell r="E1711">
            <v>22000</v>
          </cell>
          <cell r="F1711" t="str">
            <v>UNIDAD</v>
          </cell>
        </row>
        <row r="1712">
          <cell r="B1712">
            <v>51101518</v>
          </cell>
          <cell r="C1712" t="str">
            <v>Ofloxacina</v>
          </cell>
          <cell r="D1712">
            <v>352</v>
          </cell>
          <cell r="E1712">
            <v>15000</v>
          </cell>
          <cell r="F1712" t="str">
            <v>TUBO</v>
          </cell>
        </row>
        <row r="1713">
          <cell r="B1713">
            <v>51101525</v>
          </cell>
          <cell r="C1713" t="str">
            <v>Peroxido de benzoil</v>
          </cell>
          <cell r="D1713">
            <v>352</v>
          </cell>
          <cell r="E1713">
            <v>9000</v>
          </cell>
          <cell r="F1713" t="str">
            <v>UNIDAD</v>
          </cell>
        </row>
        <row r="1714">
          <cell r="B1714">
            <v>51101526</v>
          </cell>
          <cell r="C1714" t="str">
            <v>Polimixina</v>
          </cell>
          <cell r="D1714">
            <v>352</v>
          </cell>
          <cell r="E1714">
            <v>3960</v>
          </cell>
          <cell r="F1714" t="str">
            <v>CAJA</v>
          </cell>
        </row>
        <row r="1715">
          <cell r="B1715">
            <v>51101532</v>
          </cell>
          <cell r="C1715" t="str">
            <v>Teicoplanina</v>
          </cell>
          <cell r="D1715">
            <v>352</v>
          </cell>
          <cell r="E1715">
            <v>14300</v>
          </cell>
          <cell r="F1715" t="str">
            <v>UNIDAD</v>
          </cell>
        </row>
        <row r="1716">
          <cell r="B1716">
            <v>51101602</v>
          </cell>
          <cell r="C1716" t="str">
            <v>Hidrocloruro de eflornitina</v>
          </cell>
          <cell r="D1716">
            <v>352</v>
          </cell>
          <cell r="E1716">
            <v>250000</v>
          </cell>
          <cell r="F1716" t="str">
            <v>CAJA</v>
          </cell>
        </row>
        <row r="1717">
          <cell r="B1717">
            <v>51101603</v>
          </cell>
          <cell r="C1717" t="str">
            <v>Metronidazol</v>
          </cell>
          <cell r="D1717">
            <v>352</v>
          </cell>
          <cell r="E1717">
            <v>8500</v>
          </cell>
          <cell r="F1717" t="str">
            <v>CAJA</v>
          </cell>
        </row>
        <row r="1718">
          <cell r="B1718">
            <v>51101604</v>
          </cell>
          <cell r="C1718" t="str">
            <v>Antimoniato de meglumina</v>
          </cell>
          <cell r="D1718">
            <v>352</v>
          </cell>
          <cell r="E1718">
            <v>473110</v>
          </cell>
          <cell r="F1718" t="str">
            <v>FRASCO</v>
          </cell>
        </row>
        <row r="1719">
          <cell r="B1719">
            <v>51101607</v>
          </cell>
          <cell r="C1719" t="str">
            <v>oxido de calcio</v>
          </cell>
          <cell r="D1719">
            <v>352</v>
          </cell>
          <cell r="E1719">
            <v>17885</v>
          </cell>
          <cell r="F1719" t="str">
            <v>LITRO</v>
          </cell>
        </row>
        <row r="1720">
          <cell r="B1720">
            <v>51101613</v>
          </cell>
          <cell r="C1720" t="str">
            <v>Isetionato de pentamidina</v>
          </cell>
          <cell r="D1720">
            <v>352</v>
          </cell>
          <cell r="E1720">
            <v>1080000</v>
          </cell>
          <cell r="F1720" t="str">
            <v>FRASCOS</v>
          </cell>
        </row>
        <row r="1721">
          <cell r="B1721">
            <v>51101617</v>
          </cell>
          <cell r="C1721" t="str">
            <v>Tinidazol</v>
          </cell>
          <cell r="D1721">
            <v>352</v>
          </cell>
          <cell r="E1721">
            <v>7700</v>
          </cell>
          <cell r="F1721" t="str">
            <v>CAJA</v>
          </cell>
        </row>
        <row r="1722">
          <cell r="B1722">
            <v>51101701</v>
          </cell>
          <cell r="C1722" t="str">
            <v>Albendazol</v>
          </cell>
          <cell r="D1722">
            <v>352</v>
          </cell>
          <cell r="E1722">
            <v>197</v>
          </cell>
          <cell r="F1722" t="str">
            <v>UNIDAD</v>
          </cell>
        </row>
        <row r="1723">
          <cell r="B1723">
            <v>51101702</v>
          </cell>
          <cell r="C1723" t="str">
            <v>Mebendazol</v>
          </cell>
          <cell r="D1723">
            <v>352</v>
          </cell>
          <cell r="E1723">
            <v>19000</v>
          </cell>
          <cell r="F1723" t="str">
            <v>CAJA</v>
          </cell>
        </row>
        <row r="1724">
          <cell r="B1724">
            <v>51101707</v>
          </cell>
          <cell r="C1724" t="str">
            <v>Tiabendazol</v>
          </cell>
          <cell r="D1724">
            <v>352</v>
          </cell>
          <cell r="E1724">
            <v>2850</v>
          </cell>
          <cell r="F1724" t="str">
            <v>UNIDAD</v>
          </cell>
        </row>
        <row r="1725">
          <cell r="B1725">
            <v>51101713</v>
          </cell>
          <cell r="C1725" t="str">
            <v>Antiparasitario topico Malation</v>
          </cell>
          <cell r="D1725">
            <v>352</v>
          </cell>
          <cell r="E1725">
            <v>41250</v>
          </cell>
          <cell r="F1725" t="str">
            <v>LITRO</v>
          </cell>
        </row>
        <row r="1726">
          <cell r="B1726">
            <v>51101715</v>
          </cell>
          <cell r="C1726" t="str">
            <v>Antiparasitario topico Permetrina</v>
          </cell>
          <cell r="D1726">
            <v>352</v>
          </cell>
          <cell r="E1726">
            <v>35000</v>
          </cell>
          <cell r="F1726" t="str">
            <v>FRASCO</v>
          </cell>
        </row>
        <row r="1727">
          <cell r="B1727">
            <v>51101717</v>
          </cell>
          <cell r="C1727" t="str">
            <v>Ivermectina</v>
          </cell>
          <cell r="D1727">
            <v>352</v>
          </cell>
          <cell r="E1727">
            <v>235000</v>
          </cell>
          <cell r="F1727" t="str">
            <v>FRASCO</v>
          </cell>
        </row>
        <row r="1728">
          <cell r="B1728">
            <v>51101718</v>
          </cell>
          <cell r="C1728" t="str">
            <v>Benzoato de bencilo</v>
          </cell>
          <cell r="D1728">
            <v>352</v>
          </cell>
          <cell r="E1728">
            <v>24200</v>
          </cell>
          <cell r="F1728" t="str">
            <v>FRASCO</v>
          </cell>
        </row>
        <row r="1729">
          <cell r="B1729">
            <v>51101719</v>
          </cell>
          <cell r="C1729" t="str">
            <v>Butoxido de piperonilo</v>
          </cell>
          <cell r="D1729">
            <v>352</v>
          </cell>
          <cell r="E1729">
            <v>140000</v>
          </cell>
          <cell r="F1729" t="str">
            <v>LITROS</v>
          </cell>
        </row>
        <row r="1730">
          <cell r="B1730">
            <v>51101803</v>
          </cell>
          <cell r="C1730" t="str">
            <v>Nitrato de butoconazol</v>
          </cell>
          <cell r="D1730">
            <v>352</v>
          </cell>
          <cell r="E1730">
            <v>268500</v>
          </cell>
          <cell r="F1730" t="str">
            <v>CAJA</v>
          </cell>
        </row>
        <row r="1731">
          <cell r="B1731">
            <v>51101807</v>
          </cell>
          <cell r="C1731" t="str">
            <v>Fluconazol</v>
          </cell>
          <cell r="D1731">
            <v>352</v>
          </cell>
          <cell r="E1731">
            <v>4800</v>
          </cell>
          <cell r="F1731" t="str">
            <v>CAJA</v>
          </cell>
        </row>
        <row r="1732">
          <cell r="B1732">
            <v>51101809</v>
          </cell>
          <cell r="C1732" t="str">
            <v>Griseofulvina</v>
          </cell>
          <cell r="D1732">
            <v>352</v>
          </cell>
          <cell r="E1732">
            <v>16900</v>
          </cell>
          <cell r="F1732" t="str">
            <v>CAJA</v>
          </cell>
        </row>
        <row r="1733">
          <cell r="B1733">
            <v>51101812</v>
          </cell>
          <cell r="C1733" t="str">
            <v>Miconazol</v>
          </cell>
          <cell r="D1733">
            <v>352</v>
          </cell>
          <cell r="E1733">
            <v>10691</v>
          </cell>
          <cell r="F1733" t="str">
            <v>CAJA</v>
          </cell>
        </row>
        <row r="1734">
          <cell r="B1734">
            <v>51101815</v>
          </cell>
          <cell r="C1734" t="str">
            <v>Nistatina</v>
          </cell>
          <cell r="D1734">
            <v>352</v>
          </cell>
          <cell r="E1734">
            <v>9474</v>
          </cell>
          <cell r="F1734" t="str">
            <v>FRASCO</v>
          </cell>
        </row>
        <row r="1735">
          <cell r="B1735">
            <v>51101817</v>
          </cell>
          <cell r="C1735" t="str">
            <v>Nitrato de sulconazol</v>
          </cell>
          <cell r="D1735">
            <v>352</v>
          </cell>
          <cell r="E1735">
            <v>750000</v>
          </cell>
          <cell r="F1735" t="str">
            <v>CAJA</v>
          </cell>
        </row>
        <row r="1736">
          <cell r="B1736">
            <v>51101825</v>
          </cell>
          <cell r="C1736" t="str">
            <v>Ciclopirox</v>
          </cell>
          <cell r="D1736">
            <v>352</v>
          </cell>
          <cell r="E1736">
            <v>6410</v>
          </cell>
          <cell r="F1736" t="str">
            <v>CAJA</v>
          </cell>
        </row>
        <row r="1737">
          <cell r="B1737">
            <v>51101826</v>
          </cell>
          <cell r="C1737" t="str">
            <v>Sulfato de estreptomicina</v>
          </cell>
          <cell r="D1737">
            <v>352</v>
          </cell>
          <cell r="E1737">
            <v>11000</v>
          </cell>
          <cell r="F1737" t="str">
            <v>FRASCO</v>
          </cell>
        </row>
        <row r="1738">
          <cell r="B1738">
            <v>51101834</v>
          </cell>
          <cell r="C1738" t="str">
            <v>Nitrato de miconazol</v>
          </cell>
          <cell r="D1738">
            <v>352</v>
          </cell>
          <cell r="E1738">
            <v>12830</v>
          </cell>
          <cell r="F1738" t="str">
            <v>UNIDAD</v>
          </cell>
        </row>
        <row r="1739">
          <cell r="B1739">
            <v>51101903</v>
          </cell>
          <cell r="C1739" t="str">
            <v>Fosfato de primaquina</v>
          </cell>
          <cell r="D1739">
            <v>352</v>
          </cell>
          <cell r="E1739">
            <v>7000</v>
          </cell>
          <cell r="F1739" t="str">
            <v>BLISTER</v>
          </cell>
        </row>
        <row r="1740">
          <cell r="B1740">
            <v>51101909</v>
          </cell>
          <cell r="C1740" t="str">
            <v>Clorhidrato de cloroquina</v>
          </cell>
          <cell r="D1740">
            <v>352</v>
          </cell>
          <cell r="E1740">
            <v>4235</v>
          </cell>
          <cell r="F1740" t="str">
            <v>FRASCO</v>
          </cell>
        </row>
        <row r="1741">
          <cell r="B1741">
            <v>51102002</v>
          </cell>
          <cell r="C1741" t="str">
            <v>Hidrocloruro de etambutol</v>
          </cell>
          <cell r="D1741">
            <v>352</v>
          </cell>
          <cell r="E1741">
            <v>185</v>
          </cell>
          <cell r="F1741" t="str">
            <v>UNIDAD</v>
          </cell>
        </row>
        <row r="1742">
          <cell r="B1742">
            <v>51102713</v>
          </cell>
          <cell r="C1742" t="str">
            <v>Povidona yodada</v>
          </cell>
          <cell r="D1742">
            <v>352</v>
          </cell>
          <cell r="E1742">
            <v>12090</v>
          </cell>
          <cell r="F1742" t="str">
            <v>FRASCO</v>
          </cell>
        </row>
        <row r="1743">
          <cell r="B1743">
            <v>51102714</v>
          </cell>
          <cell r="C1743" t="str">
            <v>Solucion de cloruro sodico para irrigacion</v>
          </cell>
          <cell r="D1743">
            <v>352</v>
          </cell>
          <cell r="E1743">
            <v>100000</v>
          </cell>
          <cell r="F1743" t="str">
            <v>FRASCO</v>
          </cell>
        </row>
        <row r="1744">
          <cell r="B1744">
            <v>51102717</v>
          </cell>
          <cell r="C1744" t="str">
            <v>Nitrofurazona</v>
          </cell>
          <cell r="D1744">
            <v>352</v>
          </cell>
          <cell r="E1744">
            <v>16720</v>
          </cell>
          <cell r="F1744" t="str">
            <v>UNIDAD</v>
          </cell>
        </row>
        <row r="1745">
          <cell r="B1745">
            <v>51102718</v>
          </cell>
          <cell r="C1745" t="str">
            <v>Nitrato de plata</v>
          </cell>
          <cell r="D1745">
            <v>352</v>
          </cell>
          <cell r="E1745">
            <v>355100</v>
          </cell>
          <cell r="F1745" t="str">
            <v>CAJA</v>
          </cell>
        </row>
        <row r="1746">
          <cell r="B1746">
            <v>51102722</v>
          </cell>
          <cell r="C1746" t="str">
            <v>Geles o soluciones topicas de yodo</v>
          </cell>
          <cell r="D1746">
            <v>352</v>
          </cell>
          <cell r="E1746">
            <v>250000</v>
          </cell>
          <cell r="F1746" t="str">
            <v>UNIDAD</v>
          </cell>
        </row>
        <row r="1747">
          <cell r="B1747">
            <v>52101503</v>
          </cell>
          <cell r="C1747" t="str">
            <v>Alfombras de lana</v>
          </cell>
          <cell r="D1747">
            <v>541</v>
          </cell>
          <cell r="E1747">
            <v>90000</v>
          </cell>
          <cell r="F1747" t="str">
            <v>UNIDAD</v>
          </cell>
        </row>
        <row r="1748">
          <cell r="B1748">
            <v>52101504</v>
          </cell>
          <cell r="C1748" t="str">
            <v>Alfombras de algodon</v>
          </cell>
          <cell r="D1748">
            <v>541</v>
          </cell>
          <cell r="E1748">
            <v>3000000</v>
          </cell>
          <cell r="F1748" t="str">
            <v>JUEGO</v>
          </cell>
        </row>
        <row r="1749">
          <cell r="B1749">
            <v>52101505</v>
          </cell>
          <cell r="C1749" t="str">
            <v>Alfombras sinteticas</v>
          </cell>
          <cell r="D1749">
            <v>541</v>
          </cell>
          <cell r="E1749">
            <v>30000</v>
          </cell>
          <cell r="F1749" t="str">
            <v>UNIDAD</v>
          </cell>
        </row>
        <row r="1750">
          <cell r="B1750">
            <v>52121501</v>
          </cell>
          <cell r="C1750" t="str">
            <v>Colchas</v>
          </cell>
          <cell r="D1750">
            <v>323</v>
          </cell>
          <cell r="E1750">
            <v>27000</v>
          </cell>
          <cell r="F1750" t="str">
            <v>UNIDAD</v>
          </cell>
        </row>
        <row r="1751">
          <cell r="B1751">
            <v>52121504</v>
          </cell>
          <cell r="C1751" t="str">
            <v>Fundas de colchon</v>
          </cell>
          <cell r="D1751">
            <v>323</v>
          </cell>
          <cell r="E1751">
            <v>12000</v>
          </cell>
          <cell r="F1751" t="str">
            <v>UNIDAD</v>
          </cell>
        </row>
        <row r="1752">
          <cell r="B1752">
            <v>52121505</v>
          </cell>
          <cell r="C1752" t="str">
            <v>Almohadas</v>
          </cell>
          <cell r="D1752">
            <v>323</v>
          </cell>
          <cell r="E1752">
            <v>32000</v>
          </cell>
          <cell r="F1752" t="str">
            <v>UNIDAD</v>
          </cell>
        </row>
        <row r="1753">
          <cell r="B1753">
            <v>52121508</v>
          </cell>
          <cell r="C1753" t="str">
            <v>Mantas</v>
          </cell>
          <cell r="D1753">
            <v>323</v>
          </cell>
          <cell r="E1753">
            <v>500000</v>
          </cell>
          <cell r="F1753" t="str">
            <v>Unidad (Nr</v>
          </cell>
        </row>
        <row r="1754">
          <cell r="B1754">
            <v>52121509</v>
          </cell>
          <cell r="C1754" t="str">
            <v>Sabanas</v>
          </cell>
          <cell r="D1754">
            <v>323</v>
          </cell>
          <cell r="E1754">
            <v>29500</v>
          </cell>
          <cell r="F1754" t="str">
            <v>UNIDAD</v>
          </cell>
        </row>
        <row r="1755">
          <cell r="B1755">
            <v>52121512</v>
          </cell>
          <cell r="C1755" t="str">
            <v>Fundas de almohada</v>
          </cell>
          <cell r="D1755">
            <v>323</v>
          </cell>
          <cell r="E1755">
            <v>12000</v>
          </cell>
          <cell r="F1755" t="str">
            <v>UNIDAD</v>
          </cell>
        </row>
        <row r="1756">
          <cell r="B1756">
            <v>52121601</v>
          </cell>
          <cell r="C1756" t="str">
            <v>Panos de cocina</v>
          </cell>
          <cell r="D1756">
            <v>323</v>
          </cell>
          <cell r="E1756">
            <v>3000</v>
          </cell>
          <cell r="F1756" t="str">
            <v>UNIDAD</v>
          </cell>
        </row>
        <row r="1757">
          <cell r="B1757">
            <v>52121602</v>
          </cell>
          <cell r="C1757" t="str">
            <v>Servilletas</v>
          </cell>
          <cell r="D1757">
            <v>323</v>
          </cell>
          <cell r="E1757">
            <v>2150</v>
          </cell>
          <cell r="F1757" t="str">
            <v>PAQUETE</v>
          </cell>
        </row>
        <row r="1758">
          <cell r="B1758">
            <v>52121604</v>
          </cell>
          <cell r="C1758" t="str">
            <v>Manteles</v>
          </cell>
          <cell r="D1758">
            <v>323</v>
          </cell>
          <cell r="E1758">
            <v>25000</v>
          </cell>
          <cell r="F1758" t="str">
            <v>UNIDAD</v>
          </cell>
        </row>
        <row r="1759">
          <cell r="B1759">
            <v>52121701</v>
          </cell>
          <cell r="C1759" t="str">
            <v>Toallas de bano</v>
          </cell>
          <cell r="D1759">
            <v>323</v>
          </cell>
          <cell r="E1759">
            <v>25000</v>
          </cell>
          <cell r="F1759" t="str">
            <v>UNIDAD</v>
          </cell>
        </row>
        <row r="1760">
          <cell r="B1760">
            <v>52121704</v>
          </cell>
          <cell r="C1760" t="str">
            <v>Toallas de mano</v>
          </cell>
          <cell r="D1760">
            <v>323</v>
          </cell>
          <cell r="E1760">
            <v>13000</v>
          </cell>
          <cell r="F1760" t="str">
            <v>UNIDAD</v>
          </cell>
        </row>
        <row r="1761">
          <cell r="B1761">
            <v>52131501</v>
          </cell>
          <cell r="C1761" t="str">
            <v>Cortinas</v>
          </cell>
          <cell r="D1761">
            <v>323</v>
          </cell>
          <cell r="E1761">
            <v>42350</v>
          </cell>
          <cell r="F1761" t="str">
            <v>METRO</v>
          </cell>
        </row>
        <row r="1762">
          <cell r="B1762">
            <v>52131503</v>
          </cell>
          <cell r="C1762" t="str">
            <v>ropaje</v>
          </cell>
          <cell r="D1762">
            <v>323</v>
          </cell>
          <cell r="E1762">
            <v>100000</v>
          </cell>
          <cell r="F1762" t="str">
            <v>UNIDAD</v>
          </cell>
        </row>
        <row r="1763">
          <cell r="B1763">
            <v>52131702</v>
          </cell>
          <cell r="C1763" t="str">
            <v>Barras de cortinas</v>
          </cell>
          <cell r="D1763">
            <v>541</v>
          </cell>
          <cell r="E1763">
            <v>8000</v>
          </cell>
          <cell r="F1763" t="str">
            <v>METRO</v>
          </cell>
        </row>
        <row r="1764">
          <cell r="B1764">
            <v>52141501</v>
          </cell>
          <cell r="C1764" t="str">
            <v>Refrigeradores domesticos</v>
          </cell>
          <cell r="D1764">
            <v>541</v>
          </cell>
          <cell r="E1764">
            <v>1578000</v>
          </cell>
          <cell r="F1764" t="str">
            <v>UNIDAD</v>
          </cell>
        </row>
        <row r="1765">
          <cell r="B1765">
            <v>52141502</v>
          </cell>
          <cell r="C1765" t="str">
            <v>Hornos microondas domesticos</v>
          </cell>
          <cell r="D1765">
            <v>541</v>
          </cell>
          <cell r="E1765">
            <v>1200000</v>
          </cell>
          <cell r="F1765" t="str">
            <v>UNIDAD</v>
          </cell>
        </row>
        <row r="1766">
          <cell r="B1766">
            <v>52141504</v>
          </cell>
          <cell r="C1766" t="str">
            <v>Cocinas domesticas</v>
          </cell>
          <cell r="D1766">
            <v>541</v>
          </cell>
          <cell r="E1766">
            <v>132000</v>
          </cell>
          <cell r="F1766" t="str">
            <v>UNIDAD</v>
          </cell>
        </row>
        <row r="1767">
          <cell r="B1767">
            <v>52141506</v>
          </cell>
          <cell r="C1767" t="str">
            <v>Congeladores domesticos</v>
          </cell>
          <cell r="D1767">
            <v>541</v>
          </cell>
          <cell r="E1767">
            <v>980000</v>
          </cell>
          <cell r="F1767" t="str">
            <v>UNIDAD</v>
          </cell>
        </row>
        <row r="1768">
          <cell r="B1768">
            <v>52141509</v>
          </cell>
          <cell r="C1768" t="str">
            <v>Refrigeradores-congeladores domesticos combinados</v>
          </cell>
          <cell r="D1768">
            <v>541</v>
          </cell>
          <cell r="E1768">
            <v>500000</v>
          </cell>
          <cell r="F1768" t="str">
            <v>UNIDAD</v>
          </cell>
        </row>
        <row r="1769">
          <cell r="B1769">
            <v>52141510</v>
          </cell>
          <cell r="C1769" t="str">
            <v>Aires acondicionados domesticos portatiles</v>
          </cell>
          <cell r="D1769">
            <v>541</v>
          </cell>
          <cell r="E1769">
            <v>15000000</v>
          </cell>
          <cell r="F1769" t="str">
            <v>UNIDAD</v>
          </cell>
        </row>
        <row r="1770">
          <cell r="B1770">
            <v>52141511</v>
          </cell>
          <cell r="C1770" t="str">
            <v>Licuadoras domesticas</v>
          </cell>
          <cell r="D1770">
            <v>541</v>
          </cell>
          <cell r="E1770">
            <v>150000</v>
          </cell>
          <cell r="F1770" t="str">
            <v>UNIDAD</v>
          </cell>
        </row>
        <row r="1771">
          <cell r="B1771">
            <v>52141523</v>
          </cell>
          <cell r="C1771" t="str">
            <v>Hervidores de silbato electricos domesticos</v>
          </cell>
          <cell r="D1771">
            <v>344</v>
          </cell>
          <cell r="E1771">
            <v>25000</v>
          </cell>
          <cell r="F1771" t="str">
            <v>UNIDAD</v>
          </cell>
        </row>
        <row r="1772">
          <cell r="B1772">
            <v>52141524</v>
          </cell>
          <cell r="C1772" t="str">
            <v>Batidoras domesticas</v>
          </cell>
          <cell r="D1772">
            <v>344</v>
          </cell>
          <cell r="E1772">
            <v>150000</v>
          </cell>
          <cell r="F1772" t="str">
            <v>UNIDAD</v>
          </cell>
        </row>
        <row r="1773">
          <cell r="B1773">
            <v>52141526</v>
          </cell>
          <cell r="C1773" t="str">
            <v>Cafeteras domesticas</v>
          </cell>
          <cell r="D1773">
            <v>541</v>
          </cell>
          <cell r="E1773">
            <v>235000</v>
          </cell>
          <cell r="F1773" t="str">
            <v>UNIDAD</v>
          </cell>
        </row>
        <row r="1774">
          <cell r="B1774">
            <v>52141528</v>
          </cell>
          <cell r="C1774" t="str">
            <v>Woks electricos domesticos</v>
          </cell>
          <cell r="D1774">
            <v>541</v>
          </cell>
          <cell r="E1774">
            <v>250000</v>
          </cell>
          <cell r="F1774" t="str">
            <v>UNIDAD</v>
          </cell>
        </row>
        <row r="1775">
          <cell r="B1775">
            <v>52141531</v>
          </cell>
          <cell r="C1775" t="str">
            <v>Picadoras de alimentos de uso domestico</v>
          </cell>
          <cell r="D1775">
            <v>344</v>
          </cell>
          <cell r="E1775">
            <v>120000</v>
          </cell>
          <cell r="F1775" t="str">
            <v>UNIDAD</v>
          </cell>
        </row>
        <row r="1776">
          <cell r="B1776">
            <v>52141601</v>
          </cell>
          <cell r="C1776" t="str">
            <v>Lavadoras domesticas</v>
          </cell>
          <cell r="D1776">
            <v>541</v>
          </cell>
          <cell r="E1776">
            <v>50000000</v>
          </cell>
          <cell r="F1776" t="str">
            <v>UNIDAD</v>
          </cell>
        </row>
        <row r="1777">
          <cell r="B1777">
            <v>52141706</v>
          </cell>
          <cell r="C1777" t="str">
            <v>Secador de esmalte de unas</v>
          </cell>
          <cell r="D1777">
            <v>346</v>
          </cell>
          <cell r="E1777">
            <v>1100000</v>
          </cell>
          <cell r="F1777" t="str">
            <v>UNIDAD</v>
          </cell>
        </row>
        <row r="1778">
          <cell r="B1778">
            <v>52141802</v>
          </cell>
          <cell r="C1778" t="str">
            <v>Estufas domesticas</v>
          </cell>
          <cell r="D1778">
            <v>541</v>
          </cell>
          <cell r="E1778">
            <v>5500000</v>
          </cell>
          <cell r="F1778" t="str">
            <v>UNIDAD</v>
          </cell>
        </row>
        <row r="1779">
          <cell r="B1779">
            <v>52151504</v>
          </cell>
          <cell r="C1779" t="str">
            <v>Tazas o vasos desechables domesticos</v>
          </cell>
          <cell r="D1779">
            <v>344</v>
          </cell>
          <cell r="E1779">
            <v>2937</v>
          </cell>
          <cell r="F1779" t="str">
            <v>UNIDAD</v>
          </cell>
        </row>
        <row r="1780">
          <cell r="B1780">
            <v>52151602</v>
          </cell>
          <cell r="C1780" t="str">
            <v>Boles para batir domesticos</v>
          </cell>
          <cell r="D1780">
            <v>344</v>
          </cell>
          <cell r="E1780">
            <v>30000</v>
          </cell>
          <cell r="F1780" t="str">
            <v>UNIDAD</v>
          </cell>
        </row>
        <row r="1781">
          <cell r="B1781">
            <v>52151603</v>
          </cell>
          <cell r="C1781" t="str">
            <v>Ralladores domesticos</v>
          </cell>
          <cell r="D1781">
            <v>344</v>
          </cell>
          <cell r="E1781">
            <v>12000</v>
          </cell>
          <cell r="F1781" t="str">
            <v>UNIDAD</v>
          </cell>
        </row>
        <row r="1782">
          <cell r="B1782">
            <v>52151604</v>
          </cell>
          <cell r="C1782" t="str">
            <v>Cedazos o coladores domesticos</v>
          </cell>
          <cell r="D1782">
            <v>344</v>
          </cell>
          <cell r="E1782">
            <v>5000</v>
          </cell>
          <cell r="F1782" t="str">
            <v>UNIDAD</v>
          </cell>
        </row>
        <row r="1783">
          <cell r="B1783">
            <v>52151606</v>
          </cell>
          <cell r="C1783" t="str">
            <v>Tablas de cortar domesticas</v>
          </cell>
          <cell r="D1783">
            <v>344</v>
          </cell>
          <cell r="E1783">
            <v>16050</v>
          </cell>
          <cell r="F1783" t="str">
            <v>UNIDAD</v>
          </cell>
        </row>
        <row r="1784">
          <cell r="B1784">
            <v>52151611</v>
          </cell>
          <cell r="C1784" t="str">
            <v>Pinzas de cocina de uso domestico</v>
          </cell>
          <cell r="D1784">
            <v>344</v>
          </cell>
          <cell r="E1784">
            <v>22000</v>
          </cell>
          <cell r="F1784" t="str">
            <v>UNIDAD</v>
          </cell>
        </row>
        <row r="1785">
          <cell r="B1785">
            <v>52151616</v>
          </cell>
          <cell r="C1785" t="str">
            <v>Espatulas de cocina de uso domestico</v>
          </cell>
          <cell r="D1785">
            <v>344</v>
          </cell>
          <cell r="E1785">
            <v>17000</v>
          </cell>
          <cell r="F1785" t="str">
            <v>UNIDAD</v>
          </cell>
        </row>
        <row r="1786">
          <cell r="B1786">
            <v>52151617</v>
          </cell>
          <cell r="C1786" t="str">
            <v>Cucharas de madera de uso domestico</v>
          </cell>
          <cell r="D1786">
            <v>344</v>
          </cell>
          <cell r="E1786">
            <v>6500</v>
          </cell>
          <cell r="F1786" t="str">
            <v>UNIDAD</v>
          </cell>
        </row>
        <row r="1787">
          <cell r="B1787">
            <v>52151620</v>
          </cell>
          <cell r="C1787" t="str">
            <v>Tamizador de uso domestico</v>
          </cell>
          <cell r="D1787">
            <v>344</v>
          </cell>
          <cell r="E1787">
            <v>1500000</v>
          </cell>
          <cell r="F1787" t="str">
            <v>UNIDAD</v>
          </cell>
        </row>
        <row r="1788">
          <cell r="B1788">
            <v>52151701</v>
          </cell>
          <cell r="C1788" t="str">
            <v>Utensilios para servir domesticos</v>
          </cell>
          <cell r="D1788">
            <v>344</v>
          </cell>
          <cell r="E1788">
            <v>4000</v>
          </cell>
          <cell r="F1788" t="str">
            <v>UNIDAD</v>
          </cell>
        </row>
        <row r="1789">
          <cell r="B1789">
            <v>52151702</v>
          </cell>
          <cell r="C1789" t="str">
            <v>Cuchillos domesticos</v>
          </cell>
          <cell r="D1789">
            <v>344</v>
          </cell>
          <cell r="E1789">
            <v>4500</v>
          </cell>
          <cell r="F1789" t="str">
            <v>CAJA</v>
          </cell>
        </row>
        <row r="1790">
          <cell r="B1790">
            <v>52151703</v>
          </cell>
          <cell r="C1790" t="str">
            <v>Tenedores domesticos</v>
          </cell>
          <cell r="D1790">
            <v>344</v>
          </cell>
          <cell r="E1790">
            <v>1570</v>
          </cell>
          <cell r="F1790" t="str">
            <v>UNIDAD</v>
          </cell>
        </row>
        <row r="1791">
          <cell r="B1791">
            <v>52151704</v>
          </cell>
          <cell r="C1791" t="str">
            <v>Cucharas domesticas</v>
          </cell>
          <cell r="D1791">
            <v>344</v>
          </cell>
          <cell r="E1791">
            <v>2500</v>
          </cell>
          <cell r="F1791" t="str">
            <v>UNIDAD</v>
          </cell>
        </row>
        <row r="1792">
          <cell r="B1792">
            <v>52151801</v>
          </cell>
          <cell r="C1792" t="str">
            <v>Cacerolas refractarias domesticas</v>
          </cell>
          <cell r="D1792">
            <v>344</v>
          </cell>
          <cell r="E1792">
            <v>50000</v>
          </cell>
          <cell r="F1792" t="str">
            <v>UNIDAD</v>
          </cell>
        </row>
        <row r="1793">
          <cell r="B1793">
            <v>52151802</v>
          </cell>
          <cell r="C1793" t="str">
            <v>Sartenes domesticas</v>
          </cell>
          <cell r="D1793">
            <v>344</v>
          </cell>
          <cell r="E1793">
            <v>48400</v>
          </cell>
          <cell r="F1793" t="str">
            <v>UNIDAD</v>
          </cell>
        </row>
        <row r="1794">
          <cell r="B1794">
            <v>52151803</v>
          </cell>
          <cell r="C1794" t="str">
            <v>Cacerolas domesticas</v>
          </cell>
          <cell r="D1794">
            <v>344</v>
          </cell>
          <cell r="E1794">
            <v>30000</v>
          </cell>
          <cell r="F1794" t="str">
            <v>UNIDAD</v>
          </cell>
        </row>
        <row r="1795">
          <cell r="B1795">
            <v>52151804</v>
          </cell>
          <cell r="C1795" t="str">
            <v>Hervidoras de silbato domesticas</v>
          </cell>
          <cell r="D1795">
            <v>344</v>
          </cell>
          <cell r="E1795">
            <v>544500</v>
          </cell>
          <cell r="F1795" t="str">
            <v>UNIDAD</v>
          </cell>
        </row>
        <row r="1796">
          <cell r="B1796">
            <v>52151808</v>
          </cell>
          <cell r="C1796" t="str">
            <v>Ollas a presion domesticas</v>
          </cell>
          <cell r="D1796">
            <v>344</v>
          </cell>
          <cell r="E1796">
            <v>220000</v>
          </cell>
          <cell r="F1796" t="str">
            <v>UNIDAD</v>
          </cell>
        </row>
        <row r="1797">
          <cell r="B1797">
            <v>52151809</v>
          </cell>
          <cell r="C1797" t="str">
            <v>Sartenes hondas domesticas</v>
          </cell>
          <cell r="D1797">
            <v>344</v>
          </cell>
          <cell r="E1797">
            <v>8900</v>
          </cell>
          <cell r="F1797" t="str">
            <v>UNIDAD</v>
          </cell>
        </row>
        <row r="1798">
          <cell r="B1798">
            <v>52151812</v>
          </cell>
          <cell r="C1798" t="str">
            <v>Cacerolas para bano Maria de uso domestico</v>
          </cell>
          <cell r="D1798">
            <v>344</v>
          </cell>
          <cell r="E1798">
            <v>2000000</v>
          </cell>
          <cell r="F1798" t="str">
            <v>UNIDAD</v>
          </cell>
        </row>
        <row r="1799">
          <cell r="B1799">
            <v>52151905</v>
          </cell>
          <cell r="C1799" t="str">
            <v>Bandejas domesticas para hornear galletas</v>
          </cell>
          <cell r="D1799">
            <v>344</v>
          </cell>
          <cell r="E1799">
            <v>16600</v>
          </cell>
          <cell r="F1799" t="str">
            <v>UNIDAD</v>
          </cell>
        </row>
        <row r="1800">
          <cell r="B1800">
            <v>52151906</v>
          </cell>
          <cell r="C1800" t="str">
            <v>Cacerolas para asar domesticas</v>
          </cell>
          <cell r="D1800">
            <v>344</v>
          </cell>
          <cell r="E1800">
            <v>36680</v>
          </cell>
          <cell r="F1800" t="str">
            <v>UNIDAD</v>
          </cell>
        </row>
        <row r="1801">
          <cell r="B1801">
            <v>52152001</v>
          </cell>
          <cell r="C1801" t="str">
            <v>Jarras domesticas</v>
          </cell>
          <cell r="D1801">
            <v>344</v>
          </cell>
          <cell r="E1801">
            <v>150000</v>
          </cell>
          <cell r="F1801" t="str">
            <v>UNIDAD</v>
          </cell>
        </row>
        <row r="1802">
          <cell r="B1802">
            <v>52152004</v>
          </cell>
          <cell r="C1802" t="str">
            <v>Platos domesticos</v>
          </cell>
          <cell r="D1802">
            <v>344</v>
          </cell>
          <cell r="E1802">
            <v>1500</v>
          </cell>
          <cell r="F1802" t="str">
            <v>UNIDAD</v>
          </cell>
        </row>
        <row r="1803">
          <cell r="B1803">
            <v>52152006</v>
          </cell>
          <cell r="C1803" t="str">
            <v>Bandejas o fuentes domesticas</v>
          </cell>
          <cell r="D1803">
            <v>344</v>
          </cell>
          <cell r="E1803">
            <v>22000</v>
          </cell>
          <cell r="F1803" t="str">
            <v>UNIDAD</v>
          </cell>
        </row>
        <row r="1804">
          <cell r="B1804">
            <v>52152007</v>
          </cell>
          <cell r="C1804" t="str">
            <v>Cuencos para servir domesticos</v>
          </cell>
          <cell r="D1804">
            <v>344</v>
          </cell>
          <cell r="E1804">
            <v>32000</v>
          </cell>
          <cell r="F1804" t="str">
            <v>JUEGO</v>
          </cell>
        </row>
        <row r="1805">
          <cell r="B1805">
            <v>52152008</v>
          </cell>
          <cell r="C1805" t="str">
            <v>Teteras o cafeteras domesticas</v>
          </cell>
          <cell r="D1805">
            <v>344</v>
          </cell>
          <cell r="E1805">
            <v>40000</v>
          </cell>
          <cell r="F1805" t="str">
            <v>UNIDAD</v>
          </cell>
        </row>
        <row r="1806">
          <cell r="B1806">
            <v>52152009</v>
          </cell>
          <cell r="C1806" t="str">
            <v>Soperas o ensaladeras domesticas</v>
          </cell>
          <cell r="D1806">
            <v>344</v>
          </cell>
          <cell r="E1806">
            <v>18200</v>
          </cell>
          <cell r="F1806" t="str">
            <v>UNIDAD</v>
          </cell>
        </row>
        <row r="1807">
          <cell r="B1807">
            <v>52152010</v>
          </cell>
          <cell r="C1807" t="str">
            <v>Termos domesticos</v>
          </cell>
          <cell r="D1807">
            <v>344</v>
          </cell>
          <cell r="E1807">
            <v>120000</v>
          </cell>
          <cell r="F1807" t="str">
            <v>UNIDAD</v>
          </cell>
        </row>
        <row r="1808">
          <cell r="B1808">
            <v>52152101</v>
          </cell>
          <cell r="C1808" t="str">
            <v>Tazas de cafe o te domesticas</v>
          </cell>
          <cell r="D1808">
            <v>344</v>
          </cell>
          <cell r="E1808">
            <v>3500</v>
          </cell>
          <cell r="F1808" t="str">
            <v>UNIDAD</v>
          </cell>
        </row>
        <row r="1809">
          <cell r="B1809">
            <v>52152102</v>
          </cell>
          <cell r="C1809" t="str">
            <v>Vasos para beber domesticos</v>
          </cell>
          <cell r="D1809">
            <v>344</v>
          </cell>
          <cell r="E1809">
            <v>1900</v>
          </cell>
          <cell r="F1809" t="str">
            <v>UNIDAD</v>
          </cell>
        </row>
        <row r="1810">
          <cell r="B1810">
            <v>52161502</v>
          </cell>
          <cell r="C1810" t="str">
            <v>Reproductores y registradores de cassettes</v>
          </cell>
          <cell r="D1810">
            <v>541</v>
          </cell>
          <cell r="E1810">
            <v>35000</v>
          </cell>
          <cell r="F1810" t="str">
            <v>UNIDAD</v>
          </cell>
        </row>
        <row r="1811">
          <cell r="B1811">
            <v>52161505</v>
          </cell>
          <cell r="C1811" t="str">
            <v>Televisores</v>
          </cell>
          <cell r="D1811">
            <v>541</v>
          </cell>
          <cell r="E1811">
            <v>900000</v>
          </cell>
          <cell r="F1811" t="str">
            <v>UNIDAD</v>
          </cell>
        </row>
        <row r="1812">
          <cell r="B1812">
            <v>52161511</v>
          </cell>
          <cell r="C1812" t="str">
            <v>Radios</v>
          </cell>
          <cell r="D1812">
            <v>541</v>
          </cell>
          <cell r="E1812">
            <v>2450000</v>
          </cell>
          <cell r="F1812" t="str">
            <v>UNIDAD</v>
          </cell>
        </row>
        <row r="1813">
          <cell r="B1813">
            <v>52161513</v>
          </cell>
          <cell r="C1813" t="str">
            <v>Aparatos de video de la television de la combinacion</v>
          </cell>
          <cell r="D1813">
            <v>541</v>
          </cell>
          <cell r="E1813">
            <v>3500000</v>
          </cell>
          <cell r="F1813" t="str">
            <v>UNIDAD</v>
          </cell>
        </row>
        <row r="1814">
          <cell r="B1814">
            <v>52161514</v>
          </cell>
          <cell r="C1814" t="str">
            <v>Audifonos</v>
          </cell>
          <cell r="D1814">
            <v>343</v>
          </cell>
          <cell r="E1814">
            <v>600000</v>
          </cell>
          <cell r="F1814" t="str">
            <v>UNIDAD</v>
          </cell>
        </row>
        <row r="1815">
          <cell r="B1815">
            <v>52161515</v>
          </cell>
          <cell r="C1815" t="str">
            <v>Tocador o grabador de disco compacto</v>
          </cell>
          <cell r="D1815">
            <v>541</v>
          </cell>
          <cell r="E1815">
            <v>900000</v>
          </cell>
          <cell r="F1815" t="str">
            <v>UNIDAD</v>
          </cell>
        </row>
        <row r="1816">
          <cell r="B1816">
            <v>52161517</v>
          </cell>
          <cell r="C1816" t="str">
            <v>Compensadores</v>
          </cell>
          <cell r="D1816">
            <v>541</v>
          </cell>
          <cell r="E1816">
            <v>25000000</v>
          </cell>
          <cell r="F1816" t="str">
            <v>UNIDAD</v>
          </cell>
        </row>
        <row r="1817">
          <cell r="B1817">
            <v>52161518</v>
          </cell>
          <cell r="C1817" t="str">
            <v>Receptores de sistema de posicionar global</v>
          </cell>
          <cell r="D1817">
            <v>541</v>
          </cell>
          <cell r="E1817">
            <v>3975000</v>
          </cell>
          <cell r="F1817" t="str">
            <v>UNIDAD</v>
          </cell>
        </row>
        <row r="1818">
          <cell r="B1818">
            <v>52161520</v>
          </cell>
          <cell r="C1818" t="str">
            <v>Microfonos</v>
          </cell>
          <cell r="D1818">
            <v>534</v>
          </cell>
          <cell r="E1818">
            <v>35000</v>
          </cell>
          <cell r="F1818" t="str">
            <v>JUEGO</v>
          </cell>
        </row>
        <row r="1819">
          <cell r="B1819">
            <v>52161523</v>
          </cell>
          <cell r="C1819" t="str">
            <v>Receptores o transmisores de radiofrecuencia</v>
          </cell>
          <cell r="D1819">
            <v>541</v>
          </cell>
          <cell r="E1819">
            <v>16000000</v>
          </cell>
          <cell r="F1819" t="str">
            <v>UNIDAD</v>
          </cell>
        </row>
        <row r="1820">
          <cell r="B1820">
            <v>52161524</v>
          </cell>
          <cell r="C1820" t="str">
            <v>Receptores de Radio</v>
          </cell>
          <cell r="D1820">
            <v>541</v>
          </cell>
          <cell r="E1820">
            <v>972000</v>
          </cell>
          <cell r="F1820" t="str">
            <v>UNIDAD</v>
          </cell>
        </row>
        <row r="1821">
          <cell r="B1821">
            <v>52161529</v>
          </cell>
          <cell r="C1821" t="str">
            <v>Grabadores o Tocadores para Cintas de Video</v>
          </cell>
          <cell r="D1821">
            <v>541</v>
          </cell>
          <cell r="E1821">
            <v>18000</v>
          </cell>
          <cell r="F1821" t="str">
            <v>UNIDAD</v>
          </cell>
        </row>
        <row r="1822">
          <cell r="B1822">
            <v>52161533</v>
          </cell>
          <cell r="C1822" t="str">
            <v>Megafono</v>
          </cell>
          <cell r="D1822">
            <v>541</v>
          </cell>
          <cell r="E1822">
            <v>1500000</v>
          </cell>
          <cell r="F1822" t="str">
            <v>UNIDAD</v>
          </cell>
        </row>
        <row r="1823">
          <cell r="B1823">
            <v>52161539</v>
          </cell>
          <cell r="C1823" t="str">
            <v>Reproductor combinado de videodiscos digitales (DVD), discos de videocassettes (VCD) y discos compactos (CD)</v>
          </cell>
          <cell r="D1823">
            <v>541</v>
          </cell>
          <cell r="E1823">
            <v>480000</v>
          </cell>
          <cell r="F1823" t="str">
            <v>UNIDAD</v>
          </cell>
        </row>
        <row r="1824">
          <cell r="B1824">
            <v>52161601</v>
          </cell>
          <cell r="C1824" t="str">
            <v>Almacenamiento de cassettes</v>
          </cell>
          <cell r="D1824">
            <v>541</v>
          </cell>
          <cell r="E1824">
            <v>20000</v>
          </cell>
          <cell r="F1824" t="str">
            <v>UNIDAD</v>
          </cell>
        </row>
        <row r="1825">
          <cell r="B1825">
            <v>52161603</v>
          </cell>
          <cell r="C1825" t="str">
            <v>Adaptador de videocassette compacto</v>
          </cell>
          <cell r="D1825">
            <v>541</v>
          </cell>
          <cell r="E1825">
            <v>9000</v>
          </cell>
          <cell r="F1825" t="str">
            <v>UNIDAD</v>
          </cell>
        </row>
        <row r="1826">
          <cell r="B1826">
            <v>53101502</v>
          </cell>
          <cell r="C1826" t="str">
            <v>Pantalones de esport, pantalones y pantalones cortos para hombre</v>
          </cell>
          <cell r="D1826">
            <v>322</v>
          </cell>
          <cell r="E1826">
            <v>20000</v>
          </cell>
          <cell r="F1826" t="str">
            <v>UNIDAD</v>
          </cell>
        </row>
        <row r="1827">
          <cell r="B1827">
            <v>53101602</v>
          </cell>
          <cell r="C1827" t="str">
            <v>Camisas de hombre</v>
          </cell>
          <cell r="D1827">
            <v>322</v>
          </cell>
          <cell r="E1827">
            <v>55000</v>
          </cell>
          <cell r="F1827" t="str">
            <v>UNIDAD</v>
          </cell>
        </row>
        <row r="1828">
          <cell r="B1828">
            <v>53101802</v>
          </cell>
          <cell r="C1828" t="str">
            <v>Abrigos y chaquetas para hombre</v>
          </cell>
          <cell r="D1828">
            <v>322</v>
          </cell>
          <cell r="E1828">
            <v>2000000</v>
          </cell>
          <cell r="F1828" t="str">
            <v>UNIDAD</v>
          </cell>
        </row>
        <row r="1829">
          <cell r="B1829">
            <v>53101902</v>
          </cell>
          <cell r="C1829" t="str">
            <v>Trajes de hombre</v>
          </cell>
          <cell r="D1829">
            <v>322</v>
          </cell>
          <cell r="E1829">
            <v>150000</v>
          </cell>
          <cell r="F1829" t="str">
            <v>UNIDAD</v>
          </cell>
        </row>
        <row r="1830">
          <cell r="B1830">
            <v>53101904</v>
          </cell>
          <cell r="C1830" t="str">
            <v>Trajes de mujer</v>
          </cell>
          <cell r="D1830">
            <v>322</v>
          </cell>
          <cell r="E1830">
            <v>100000</v>
          </cell>
          <cell r="F1830" t="str">
            <v>UNIDAD</v>
          </cell>
        </row>
        <row r="1831">
          <cell r="B1831">
            <v>53102002</v>
          </cell>
          <cell r="C1831" t="str">
            <v>Vestidos, faldas, saris y kimonos para mujer</v>
          </cell>
          <cell r="D1831">
            <v>322</v>
          </cell>
          <cell r="E1831">
            <v>40000</v>
          </cell>
          <cell r="F1831" t="str">
            <v>UNIDAD</v>
          </cell>
        </row>
        <row r="1832">
          <cell r="B1832">
            <v>53102301</v>
          </cell>
          <cell r="C1832" t="str">
            <v>Camisetas</v>
          </cell>
          <cell r="D1832">
            <v>322</v>
          </cell>
          <cell r="E1832">
            <v>17000</v>
          </cell>
          <cell r="F1832" t="str">
            <v>UNIDAD</v>
          </cell>
        </row>
        <row r="1833">
          <cell r="B1833">
            <v>53102304</v>
          </cell>
          <cell r="C1833" t="str">
            <v>Sujetadores</v>
          </cell>
          <cell r="D1833">
            <v>322</v>
          </cell>
          <cell r="E1833">
            <v>8500</v>
          </cell>
          <cell r="F1833" t="str">
            <v>UNIDAD</v>
          </cell>
        </row>
        <row r="1834">
          <cell r="B1834">
            <v>53102402</v>
          </cell>
          <cell r="C1834" t="str">
            <v>Calcetines</v>
          </cell>
          <cell r="D1834">
            <v>322</v>
          </cell>
          <cell r="E1834">
            <v>5500</v>
          </cell>
          <cell r="F1834" t="str">
            <v>PAR</v>
          </cell>
        </row>
        <row r="1835">
          <cell r="B1835">
            <v>53102501</v>
          </cell>
          <cell r="C1835" t="str">
            <v>Cinturones o tirantes</v>
          </cell>
          <cell r="D1835">
            <v>322</v>
          </cell>
          <cell r="E1835">
            <v>190000</v>
          </cell>
          <cell r="F1835" t="str">
            <v>UNIDAD</v>
          </cell>
        </row>
        <row r="1836">
          <cell r="B1836">
            <v>53102502</v>
          </cell>
          <cell r="C1836" t="str">
            <v>Corbatas, fulares y bufandas</v>
          </cell>
          <cell r="D1836">
            <v>322</v>
          </cell>
          <cell r="E1836">
            <v>20000</v>
          </cell>
          <cell r="F1836" t="str">
            <v>UNIDAD</v>
          </cell>
        </row>
        <row r="1837">
          <cell r="B1837">
            <v>53102503</v>
          </cell>
          <cell r="C1837" t="str">
            <v>Sombreros</v>
          </cell>
          <cell r="D1837">
            <v>322</v>
          </cell>
          <cell r="E1837">
            <v>33000</v>
          </cell>
          <cell r="F1837" t="str">
            <v>UNIDAD</v>
          </cell>
        </row>
        <row r="1838">
          <cell r="B1838">
            <v>53102507</v>
          </cell>
          <cell r="C1838" t="str">
            <v>Perchas de ropa</v>
          </cell>
          <cell r="D1838">
            <v>541</v>
          </cell>
          <cell r="E1838">
            <v>36000</v>
          </cell>
          <cell r="F1838" t="str">
            <v>UNIDAD</v>
          </cell>
        </row>
        <row r="1839">
          <cell r="B1839">
            <v>53102512</v>
          </cell>
          <cell r="C1839" t="str">
            <v>panuelos</v>
          </cell>
          <cell r="D1839">
            <v>322</v>
          </cell>
          <cell r="E1839">
            <v>12000</v>
          </cell>
          <cell r="F1839" t="str">
            <v>UNDAD</v>
          </cell>
        </row>
        <row r="1840">
          <cell r="B1840">
            <v>53102516</v>
          </cell>
          <cell r="C1840" t="str">
            <v>Gorras</v>
          </cell>
          <cell r="D1840">
            <v>322</v>
          </cell>
          <cell r="E1840">
            <v>8000</v>
          </cell>
          <cell r="F1840" t="str">
            <v>UNIDAD</v>
          </cell>
        </row>
        <row r="1841">
          <cell r="B1841">
            <v>53102604</v>
          </cell>
          <cell r="C1841" t="str">
            <v>Pijamas, camisones y batas para mujer</v>
          </cell>
          <cell r="D1841">
            <v>322</v>
          </cell>
          <cell r="E1841">
            <v>32000</v>
          </cell>
          <cell r="F1841" t="str">
            <v>UNIDAD</v>
          </cell>
        </row>
        <row r="1842">
          <cell r="B1842">
            <v>53102701</v>
          </cell>
          <cell r="C1842" t="str">
            <v>Uniformes Militares</v>
          </cell>
          <cell r="D1842">
            <v>322</v>
          </cell>
          <cell r="E1842">
            <v>200000</v>
          </cell>
          <cell r="F1842" t="str">
            <v>UNIDAD</v>
          </cell>
        </row>
        <row r="1843">
          <cell r="B1843">
            <v>53102703</v>
          </cell>
          <cell r="C1843" t="str">
            <v>Uniformes de policia</v>
          </cell>
          <cell r="D1843">
            <v>322</v>
          </cell>
          <cell r="E1843">
            <v>100000</v>
          </cell>
          <cell r="F1843" t="str">
            <v>UNIDAD</v>
          </cell>
        </row>
        <row r="1844">
          <cell r="B1844">
            <v>53102706</v>
          </cell>
          <cell r="C1844" t="str">
            <v>Uniformes de seguridad</v>
          </cell>
          <cell r="D1844">
            <v>322</v>
          </cell>
          <cell r="E1844">
            <v>130000</v>
          </cell>
          <cell r="F1844" t="str">
            <v>UNIDAD</v>
          </cell>
        </row>
        <row r="1845">
          <cell r="B1845">
            <v>53102707</v>
          </cell>
          <cell r="C1845" t="str">
            <v>Bata medica</v>
          </cell>
          <cell r="D1845">
            <v>322</v>
          </cell>
          <cell r="E1845">
            <v>19800</v>
          </cell>
          <cell r="F1845" t="str">
            <v>UNIDAD</v>
          </cell>
        </row>
        <row r="1846">
          <cell r="B1846">
            <v>53102710</v>
          </cell>
          <cell r="C1846" t="str">
            <v>Uniformes empresariales</v>
          </cell>
          <cell r="D1846">
            <v>322</v>
          </cell>
          <cell r="E1846">
            <v>100000</v>
          </cell>
          <cell r="F1846" t="str">
            <v>UNIDAD</v>
          </cell>
        </row>
        <row r="1847">
          <cell r="B1847">
            <v>53102712</v>
          </cell>
          <cell r="C1847" t="str">
            <v>Uniformes de personal medico</v>
          </cell>
          <cell r="D1847">
            <v>322</v>
          </cell>
          <cell r="E1847">
            <v>97000</v>
          </cell>
          <cell r="F1847" t="str">
            <v>UNIDAD</v>
          </cell>
        </row>
        <row r="1848">
          <cell r="B1848">
            <v>53102902</v>
          </cell>
          <cell r="C1848" t="str">
            <v>Prendas de deporte de hombre</v>
          </cell>
          <cell r="D1848">
            <v>322</v>
          </cell>
          <cell r="E1848">
            <v>40000000</v>
          </cell>
          <cell r="F1848" t="str">
            <v>PAQUETE</v>
          </cell>
        </row>
        <row r="1849">
          <cell r="B1849">
            <v>53103001</v>
          </cell>
          <cell r="C1849" t="str">
            <v>Camisetas de caballero</v>
          </cell>
          <cell r="D1849">
            <v>322</v>
          </cell>
          <cell r="E1849">
            <v>14000</v>
          </cell>
          <cell r="F1849" t="str">
            <v>UNIDAD</v>
          </cell>
        </row>
        <row r="1850">
          <cell r="B1850">
            <v>53103101</v>
          </cell>
          <cell r="C1850" t="str">
            <v>Chalecos de caballero</v>
          </cell>
          <cell r="D1850">
            <v>322</v>
          </cell>
          <cell r="E1850">
            <v>100000</v>
          </cell>
          <cell r="F1850" t="str">
            <v>UNIDAD</v>
          </cell>
        </row>
        <row r="1851">
          <cell r="B1851">
            <v>53111501</v>
          </cell>
          <cell r="C1851" t="str">
            <v>Botas de hombre</v>
          </cell>
          <cell r="D1851">
            <v>324</v>
          </cell>
          <cell r="E1851">
            <v>115000</v>
          </cell>
          <cell r="F1851" t="str">
            <v>PAR</v>
          </cell>
        </row>
        <row r="1852">
          <cell r="B1852">
            <v>53111502</v>
          </cell>
          <cell r="C1852" t="str">
            <v>Botas de mujer</v>
          </cell>
          <cell r="D1852">
            <v>324</v>
          </cell>
          <cell r="E1852">
            <v>120000</v>
          </cell>
          <cell r="F1852" t="str">
            <v>PAR</v>
          </cell>
        </row>
        <row r="1853">
          <cell r="B1853">
            <v>53111601</v>
          </cell>
          <cell r="C1853" t="str">
            <v>Zapatos de hombre</v>
          </cell>
          <cell r="D1853">
            <v>324</v>
          </cell>
          <cell r="E1853">
            <v>61080</v>
          </cell>
          <cell r="F1853" t="str">
            <v>UNIDAD</v>
          </cell>
        </row>
        <row r="1854">
          <cell r="B1854">
            <v>53111602</v>
          </cell>
          <cell r="C1854" t="str">
            <v>Zapatos de mujer</v>
          </cell>
          <cell r="D1854">
            <v>324</v>
          </cell>
          <cell r="E1854">
            <v>25000</v>
          </cell>
          <cell r="F1854" t="str">
            <v>PAR</v>
          </cell>
        </row>
        <row r="1855">
          <cell r="B1855">
            <v>53111701</v>
          </cell>
          <cell r="C1855" t="str">
            <v>Zapatillas de hombre</v>
          </cell>
          <cell r="D1855">
            <v>324</v>
          </cell>
          <cell r="E1855">
            <v>3800</v>
          </cell>
          <cell r="F1855" t="str">
            <v>PAR</v>
          </cell>
        </row>
        <row r="1856">
          <cell r="B1856">
            <v>53111901</v>
          </cell>
          <cell r="C1856" t="str">
            <v>Calzado deportivo de hombre</v>
          </cell>
          <cell r="D1856">
            <v>324</v>
          </cell>
          <cell r="E1856">
            <v>150000</v>
          </cell>
          <cell r="F1856" t="str">
            <v>PAR</v>
          </cell>
        </row>
        <row r="1857">
          <cell r="B1857">
            <v>53111903</v>
          </cell>
          <cell r="C1857" t="str">
            <v>Calzado deportivo de nino</v>
          </cell>
          <cell r="D1857">
            <v>324</v>
          </cell>
          <cell r="E1857">
            <v>60000</v>
          </cell>
          <cell r="F1857" t="str">
            <v>PAR</v>
          </cell>
        </row>
        <row r="1858">
          <cell r="B1858">
            <v>53112002</v>
          </cell>
          <cell r="C1858" t="str">
            <v>cordones de calzados</v>
          </cell>
          <cell r="D1858">
            <v>324</v>
          </cell>
          <cell r="E1858">
            <v>800</v>
          </cell>
          <cell r="F1858" t="str">
            <v>PAR</v>
          </cell>
        </row>
        <row r="1859">
          <cell r="B1859">
            <v>53121704</v>
          </cell>
          <cell r="C1859" t="str">
            <v>Portafolios</v>
          </cell>
          <cell r="D1859">
            <v>325</v>
          </cell>
          <cell r="E1859">
            <v>32164</v>
          </cell>
          <cell r="F1859" t="str">
            <v>UNIDAD</v>
          </cell>
        </row>
        <row r="1860">
          <cell r="B1860">
            <v>53131503</v>
          </cell>
          <cell r="C1860" t="str">
            <v>Cepillos de dientes</v>
          </cell>
          <cell r="D1860">
            <v>341</v>
          </cell>
          <cell r="E1860">
            <v>1418</v>
          </cell>
          <cell r="F1860" t="str">
            <v>UNIDAD</v>
          </cell>
        </row>
        <row r="1861">
          <cell r="B1861">
            <v>53131507</v>
          </cell>
          <cell r="C1861" t="str">
            <v>palillos</v>
          </cell>
          <cell r="D1861">
            <v>341</v>
          </cell>
          <cell r="E1861">
            <v>1000</v>
          </cell>
          <cell r="F1861" t="str">
            <v>CAJA</v>
          </cell>
        </row>
        <row r="1862">
          <cell r="B1862">
            <v>53131508</v>
          </cell>
          <cell r="C1862" t="str">
            <v>Tabletas para limpiar las protesis dentales</v>
          </cell>
          <cell r="D1862">
            <v>341</v>
          </cell>
          <cell r="E1862">
            <v>8267</v>
          </cell>
          <cell r="F1862" t="str">
            <v>Unidad (Nr</v>
          </cell>
        </row>
        <row r="1863">
          <cell r="B1863">
            <v>53131601</v>
          </cell>
          <cell r="C1863" t="str">
            <v>Gorros de ducha</v>
          </cell>
          <cell r="D1863">
            <v>352</v>
          </cell>
          <cell r="E1863">
            <v>400</v>
          </cell>
          <cell r="F1863" t="str">
            <v>UNIDAD</v>
          </cell>
        </row>
        <row r="1864">
          <cell r="B1864">
            <v>53131606</v>
          </cell>
          <cell r="C1864" t="str">
            <v>Desodorantes</v>
          </cell>
          <cell r="D1864">
            <v>341</v>
          </cell>
          <cell r="E1864">
            <v>10890</v>
          </cell>
          <cell r="F1864" t="str">
            <v>LITRO</v>
          </cell>
        </row>
        <row r="1865">
          <cell r="B1865">
            <v>53131608</v>
          </cell>
          <cell r="C1865" t="str">
            <v>Jabones</v>
          </cell>
          <cell r="D1865">
            <v>341</v>
          </cell>
          <cell r="E1865">
            <v>6800</v>
          </cell>
          <cell r="F1865" t="str">
            <v>PAQUETE</v>
          </cell>
        </row>
        <row r="1866">
          <cell r="B1866">
            <v>53131616</v>
          </cell>
          <cell r="C1866" t="str">
            <v>Cremas o lociones parafarmaceuticas</v>
          </cell>
          <cell r="D1866">
            <v>341</v>
          </cell>
          <cell r="E1866">
            <v>19400</v>
          </cell>
          <cell r="F1866" t="str">
            <v>UNIDAD</v>
          </cell>
        </row>
        <row r="1867">
          <cell r="B1867">
            <v>53131620</v>
          </cell>
          <cell r="C1867" t="str">
            <v>Perfumes o colonias o fragancias</v>
          </cell>
          <cell r="D1867">
            <v>341</v>
          </cell>
          <cell r="E1867">
            <v>14000</v>
          </cell>
          <cell r="F1867" t="str">
            <v>FRASCO</v>
          </cell>
        </row>
        <row r="1868">
          <cell r="B1868">
            <v>53131628</v>
          </cell>
          <cell r="C1868" t="str">
            <v>Champus</v>
          </cell>
          <cell r="D1868">
            <v>341</v>
          </cell>
          <cell r="E1868">
            <v>10450</v>
          </cell>
          <cell r="F1868" t="str">
            <v>UNIDAD</v>
          </cell>
        </row>
        <row r="1869">
          <cell r="B1869">
            <v>53141501</v>
          </cell>
          <cell r="C1869" t="str">
            <v>Alfileres rectos</v>
          </cell>
          <cell r="D1869">
            <v>323</v>
          </cell>
          <cell r="E1869">
            <v>4100</v>
          </cell>
          <cell r="F1869" t="str">
            <v>CAJA</v>
          </cell>
        </row>
        <row r="1870">
          <cell r="B1870">
            <v>53141503</v>
          </cell>
          <cell r="C1870" t="str">
            <v>Cremalleras</v>
          </cell>
          <cell r="D1870">
            <v>323</v>
          </cell>
          <cell r="E1870">
            <v>125000</v>
          </cell>
          <cell r="F1870" t="str">
            <v>UNIDAD</v>
          </cell>
        </row>
        <row r="1871">
          <cell r="B1871">
            <v>53141504</v>
          </cell>
          <cell r="C1871" t="str">
            <v>Hebillas</v>
          </cell>
          <cell r="D1871">
            <v>323</v>
          </cell>
          <cell r="E1871">
            <v>4800</v>
          </cell>
          <cell r="F1871" t="str">
            <v>UNIDAD</v>
          </cell>
        </row>
        <row r="1872">
          <cell r="B1872">
            <v>53141505</v>
          </cell>
          <cell r="C1872" t="str">
            <v>Botones</v>
          </cell>
          <cell r="D1872">
            <v>323</v>
          </cell>
          <cell r="E1872">
            <v>3500</v>
          </cell>
          <cell r="F1872" t="str">
            <v>UNIDAD</v>
          </cell>
        </row>
        <row r="1873">
          <cell r="B1873">
            <v>53141506</v>
          </cell>
          <cell r="C1873" t="str">
            <v>Cierres</v>
          </cell>
          <cell r="D1873">
            <v>323</v>
          </cell>
          <cell r="E1873">
            <v>500</v>
          </cell>
          <cell r="F1873" t="str">
            <v>UNIDAD</v>
          </cell>
        </row>
        <row r="1874">
          <cell r="B1874">
            <v>53141507</v>
          </cell>
          <cell r="C1874" t="str">
            <v>Broches</v>
          </cell>
          <cell r="D1874">
            <v>323</v>
          </cell>
          <cell r="E1874">
            <v>4000</v>
          </cell>
          <cell r="F1874" t="str">
            <v>UNIDAD</v>
          </cell>
        </row>
        <row r="1875">
          <cell r="B1875">
            <v>53141605</v>
          </cell>
          <cell r="C1875" t="str">
            <v>Agujas de coser</v>
          </cell>
          <cell r="D1875">
            <v>323</v>
          </cell>
          <cell r="E1875">
            <v>6000</v>
          </cell>
          <cell r="F1875" t="str">
            <v>UNIDAD</v>
          </cell>
        </row>
        <row r="1876">
          <cell r="B1876">
            <v>53141608</v>
          </cell>
          <cell r="C1876" t="str">
            <v>Aguja de jareta</v>
          </cell>
          <cell r="D1876">
            <v>323</v>
          </cell>
          <cell r="E1876">
            <v>11000</v>
          </cell>
          <cell r="F1876" t="str">
            <v>UNIDAD</v>
          </cell>
        </row>
        <row r="1877">
          <cell r="B1877">
            <v>53141613</v>
          </cell>
          <cell r="C1877" t="str">
            <v>Papel de transferencia</v>
          </cell>
          <cell r="D1877">
            <v>331</v>
          </cell>
          <cell r="E1877">
            <v>268191</v>
          </cell>
          <cell r="F1877" t="str">
            <v>CAJA</v>
          </cell>
        </row>
        <row r="1878">
          <cell r="B1878">
            <v>53141614</v>
          </cell>
          <cell r="C1878" t="str">
            <v>Agujas de tapiceria</v>
          </cell>
          <cell r="D1878">
            <v>323</v>
          </cell>
          <cell r="E1878">
            <v>33000</v>
          </cell>
          <cell r="F1878" t="str">
            <v>CAJA</v>
          </cell>
        </row>
        <row r="1879">
          <cell r="B1879">
            <v>53141619</v>
          </cell>
          <cell r="C1879" t="str">
            <v>Imanes</v>
          </cell>
          <cell r="D1879">
            <v>323</v>
          </cell>
          <cell r="E1879">
            <v>35000</v>
          </cell>
          <cell r="F1879" t="str">
            <v>CAJA</v>
          </cell>
        </row>
        <row r="1880">
          <cell r="B1880">
            <v>53141627</v>
          </cell>
          <cell r="C1880" t="str">
            <v>Agujas de ganchillo</v>
          </cell>
          <cell r="D1880">
            <v>323</v>
          </cell>
          <cell r="E1880">
            <v>3200</v>
          </cell>
          <cell r="F1880" t="str">
            <v>UNIDAD</v>
          </cell>
        </row>
        <row r="1881">
          <cell r="B1881">
            <v>55101501</v>
          </cell>
          <cell r="C1881" t="str">
            <v>Cartas, mapas o atlas</v>
          </cell>
          <cell r="D1881">
            <v>534</v>
          </cell>
          <cell r="E1881">
            <v>144000</v>
          </cell>
          <cell r="F1881" t="str">
            <v>UNIDAD</v>
          </cell>
        </row>
        <row r="1882">
          <cell r="B1882">
            <v>55101503</v>
          </cell>
          <cell r="C1882" t="str">
            <v>Catalogos</v>
          </cell>
          <cell r="D1882">
            <v>262</v>
          </cell>
          <cell r="E1882">
            <v>120000</v>
          </cell>
          <cell r="F1882" t="str">
            <v>UNIDAD</v>
          </cell>
        </row>
        <row r="1883">
          <cell r="B1883">
            <v>55101504</v>
          </cell>
          <cell r="C1883" t="str">
            <v>Periodicos</v>
          </cell>
          <cell r="D1883">
            <v>262</v>
          </cell>
          <cell r="E1883">
            <v>4000</v>
          </cell>
          <cell r="F1883" t="str">
            <v>UNIDAD</v>
          </cell>
        </row>
        <row r="1884">
          <cell r="B1884">
            <v>55101506</v>
          </cell>
          <cell r="C1884" t="str">
            <v>Revistas</v>
          </cell>
          <cell r="D1884">
            <v>262</v>
          </cell>
          <cell r="E1884">
            <v>25000</v>
          </cell>
          <cell r="F1884" t="str">
            <v>UNIDAD</v>
          </cell>
        </row>
        <row r="1885">
          <cell r="B1885">
            <v>55101509</v>
          </cell>
          <cell r="C1885" t="str">
            <v>Libros de texto educativos o vocacionales</v>
          </cell>
          <cell r="D1885">
            <v>534</v>
          </cell>
          <cell r="E1885">
            <v>9000</v>
          </cell>
          <cell r="F1885" t="str">
            <v>UNIDAD</v>
          </cell>
        </row>
        <row r="1886">
          <cell r="B1886">
            <v>55101513</v>
          </cell>
          <cell r="C1886" t="str">
            <v>Cromos</v>
          </cell>
          <cell r="D1886">
            <v>429</v>
          </cell>
          <cell r="E1886">
            <v>16609</v>
          </cell>
          <cell r="F1886" t="str">
            <v>CAJA</v>
          </cell>
        </row>
        <row r="1887">
          <cell r="B1887">
            <v>55101519</v>
          </cell>
          <cell r="C1887" t="str">
            <v>Publicaciones periodicas</v>
          </cell>
          <cell r="D1887">
            <v>262</v>
          </cell>
          <cell r="E1887">
            <v>4200000</v>
          </cell>
          <cell r="F1887" t="str">
            <v>UNIDAD</v>
          </cell>
        </row>
        <row r="1888">
          <cell r="B1888">
            <v>55101520</v>
          </cell>
          <cell r="C1888" t="str">
            <v>Hojas o Folletos de Instrucciones</v>
          </cell>
          <cell r="D1888">
            <v>262</v>
          </cell>
          <cell r="E1888">
            <v>58333</v>
          </cell>
          <cell r="F1888" t="str">
            <v>UNIDAD</v>
          </cell>
        </row>
        <row r="1889">
          <cell r="B1889">
            <v>55101523</v>
          </cell>
          <cell r="C1889" t="str">
            <v>Libros de ejercicios</v>
          </cell>
          <cell r="D1889">
            <v>336</v>
          </cell>
          <cell r="E1889">
            <v>22000</v>
          </cell>
          <cell r="F1889" t="str">
            <v>UNIDAD</v>
          </cell>
        </row>
        <row r="1890">
          <cell r="B1890">
            <v>55101524</v>
          </cell>
          <cell r="C1890" t="str">
            <v>Libros de referencias para bibliotecas</v>
          </cell>
          <cell r="D1890">
            <v>534</v>
          </cell>
          <cell r="E1890">
            <v>20700</v>
          </cell>
          <cell r="F1890" t="str">
            <v>UNIDAD</v>
          </cell>
        </row>
        <row r="1891">
          <cell r="B1891">
            <v>55101526</v>
          </cell>
          <cell r="C1891" t="str">
            <v>Diccionarios</v>
          </cell>
          <cell r="D1891">
            <v>534</v>
          </cell>
          <cell r="E1891">
            <v>600000</v>
          </cell>
          <cell r="F1891" t="str">
            <v>UNIDAD</v>
          </cell>
        </row>
        <row r="1892">
          <cell r="B1892">
            <v>55111511</v>
          </cell>
          <cell r="C1892" t="str">
            <v>Peliculas de cine en cinta de video</v>
          </cell>
          <cell r="D1892">
            <v>534</v>
          </cell>
          <cell r="E1892">
            <v>40000</v>
          </cell>
          <cell r="F1892" t="str">
            <v>UNIDAD</v>
          </cell>
        </row>
        <row r="1893">
          <cell r="B1893">
            <v>55111513</v>
          </cell>
          <cell r="C1893" t="str">
            <v>Textos vocacionales o educativos electronicos</v>
          </cell>
          <cell r="D1893">
            <v>534</v>
          </cell>
          <cell r="E1893">
            <v>400000</v>
          </cell>
          <cell r="F1893" t="str">
            <v>UNIDAD</v>
          </cell>
        </row>
        <row r="1894">
          <cell r="B1894">
            <v>55121608</v>
          </cell>
          <cell r="C1894" t="str">
            <v>Etiquetas de codigo de barras</v>
          </cell>
          <cell r="D1894">
            <v>333</v>
          </cell>
          <cell r="E1894">
            <v>18000</v>
          </cell>
          <cell r="F1894" t="str">
            <v>CAJA</v>
          </cell>
        </row>
        <row r="1895">
          <cell r="B1895">
            <v>55121611</v>
          </cell>
          <cell r="C1895" t="str">
            <v>Cintas para etiquetar</v>
          </cell>
          <cell r="D1895">
            <v>342</v>
          </cell>
          <cell r="E1895">
            <v>48400</v>
          </cell>
          <cell r="F1895" t="str">
            <v>UNIDAD</v>
          </cell>
        </row>
        <row r="1896">
          <cell r="B1896">
            <v>55121616</v>
          </cell>
          <cell r="C1896" t="str">
            <v>Banderitas autoadhesivas</v>
          </cell>
          <cell r="D1896">
            <v>333</v>
          </cell>
          <cell r="E1896">
            <v>21000</v>
          </cell>
          <cell r="F1896" t="str">
            <v>UNIDAD</v>
          </cell>
        </row>
        <row r="1897">
          <cell r="B1897">
            <v>55121619</v>
          </cell>
          <cell r="C1897" t="str">
            <v>Etiquetas no adhesivas</v>
          </cell>
          <cell r="D1897">
            <v>333</v>
          </cell>
          <cell r="E1897">
            <v>200</v>
          </cell>
          <cell r="F1897" t="str">
            <v>Unidad (Nr</v>
          </cell>
        </row>
        <row r="1898">
          <cell r="B1898">
            <v>55121701</v>
          </cell>
          <cell r="C1898" t="str">
            <v>Placas metalicas indicadoras del nombre</v>
          </cell>
          <cell r="D1898">
            <v>397</v>
          </cell>
          <cell r="E1898">
            <v>1815</v>
          </cell>
          <cell r="F1898" t="str">
            <v>UNIDAD</v>
          </cell>
        </row>
        <row r="1899">
          <cell r="B1899">
            <v>55121704</v>
          </cell>
          <cell r="C1899" t="str">
            <v>Senales de seguridad</v>
          </cell>
          <cell r="D1899">
            <v>536</v>
          </cell>
          <cell r="E1899">
            <v>340000</v>
          </cell>
          <cell r="F1899" t="str">
            <v>UNIDAD</v>
          </cell>
        </row>
        <row r="1900">
          <cell r="B1900">
            <v>55121705</v>
          </cell>
          <cell r="C1900" t="str">
            <v>Senales autoadhesivas</v>
          </cell>
          <cell r="D1900">
            <v>334</v>
          </cell>
          <cell r="E1900">
            <v>5390</v>
          </cell>
          <cell r="F1900" t="str">
            <v>BLOCK</v>
          </cell>
        </row>
        <row r="1901">
          <cell r="B1901">
            <v>55121706</v>
          </cell>
          <cell r="C1901" t="str">
            <v>Banderas</v>
          </cell>
          <cell r="D1901">
            <v>323</v>
          </cell>
          <cell r="E1901">
            <v>300000</v>
          </cell>
          <cell r="F1901" t="str">
            <v>UNIDAD</v>
          </cell>
        </row>
        <row r="1902">
          <cell r="B1902">
            <v>55121714</v>
          </cell>
          <cell r="C1902" t="str">
            <v>Banderolas</v>
          </cell>
          <cell r="D1902">
            <v>536</v>
          </cell>
          <cell r="E1902">
            <v>3850</v>
          </cell>
          <cell r="F1902" t="str">
            <v>METRO</v>
          </cell>
        </row>
        <row r="1903">
          <cell r="B1903">
            <v>55121715</v>
          </cell>
          <cell r="C1903" t="str">
            <v>Banderas o accesorios</v>
          </cell>
          <cell r="D1903">
            <v>536</v>
          </cell>
          <cell r="E1903">
            <v>210000</v>
          </cell>
          <cell r="F1903" t="str">
            <v>JUEGO</v>
          </cell>
        </row>
        <row r="1904">
          <cell r="B1904">
            <v>55121722</v>
          </cell>
          <cell r="C1904" t="str">
            <v>Mastiles de bandera, piezas o accesorios</v>
          </cell>
          <cell r="D1904">
            <v>536</v>
          </cell>
          <cell r="E1904">
            <v>142080</v>
          </cell>
          <cell r="F1904" t="str">
            <v>UNIDAD</v>
          </cell>
        </row>
        <row r="1905">
          <cell r="B1905">
            <v>55121725</v>
          </cell>
          <cell r="C1905" t="str">
            <v>Kits de senalizacion</v>
          </cell>
          <cell r="D1905">
            <v>536</v>
          </cell>
          <cell r="E1905">
            <v>124000</v>
          </cell>
          <cell r="F1905" t="str">
            <v>UNIDAD</v>
          </cell>
        </row>
        <row r="1906">
          <cell r="B1906">
            <v>55121727</v>
          </cell>
          <cell r="C1906" t="str">
            <v>Letreros</v>
          </cell>
          <cell r="D1906">
            <v>536</v>
          </cell>
          <cell r="E1906">
            <v>2400000</v>
          </cell>
          <cell r="F1906" t="str">
            <v>UNIDAD</v>
          </cell>
        </row>
        <row r="1907">
          <cell r="B1907">
            <v>56101502</v>
          </cell>
          <cell r="C1907" t="str">
            <v>Sofas</v>
          </cell>
          <cell r="D1907">
            <v>541</v>
          </cell>
          <cell r="E1907">
            <v>951800</v>
          </cell>
          <cell r="F1907" t="str">
            <v>JUEGO</v>
          </cell>
        </row>
        <row r="1908">
          <cell r="B1908">
            <v>56101503</v>
          </cell>
          <cell r="C1908" t="str">
            <v>Percheros para abrigos</v>
          </cell>
          <cell r="D1908">
            <v>541</v>
          </cell>
          <cell r="E1908">
            <v>200000</v>
          </cell>
          <cell r="F1908" t="str">
            <v>UNIDAD</v>
          </cell>
        </row>
        <row r="1909">
          <cell r="B1909">
            <v>56101504</v>
          </cell>
          <cell r="C1909" t="str">
            <v>Sillas</v>
          </cell>
          <cell r="D1909">
            <v>541</v>
          </cell>
          <cell r="E1909">
            <v>25000</v>
          </cell>
          <cell r="F1909" t="str">
            <v>UNIDAD</v>
          </cell>
        </row>
        <row r="1910">
          <cell r="B1910">
            <v>56101507</v>
          </cell>
          <cell r="C1910" t="str">
            <v>Estantes para libros</v>
          </cell>
          <cell r="D1910">
            <v>541</v>
          </cell>
          <cell r="E1910">
            <v>1200000</v>
          </cell>
          <cell r="F1910" t="str">
            <v>UNIDAD</v>
          </cell>
        </row>
        <row r="1911">
          <cell r="B1911">
            <v>56101508</v>
          </cell>
          <cell r="C1911" t="str">
            <v>Colchones o sets de cama</v>
          </cell>
          <cell r="D1911">
            <v>541</v>
          </cell>
          <cell r="E1911">
            <v>60000</v>
          </cell>
          <cell r="F1911" t="str">
            <v>UNIDAD</v>
          </cell>
        </row>
        <row r="1912">
          <cell r="B1912">
            <v>56101515</v>
          </cell>
          <cell r="C1912" t="str">
            <v>Camas</v>
          </cell>
          <cell r="D1912">
            <v>541</v>
          </cell>
          <cell r="E1912">
            <v>500000</v>
          </cell>
          <cell r="F1912" t="str">
            <v>UNIDAD</v>
          </cell>
        </row>
        <row r="1913">
          <cell r="B1913">
            <v>56101518</v>
          </cell>
          <cell r="C1913" t="str">
            <v>Estantes de pared</v>
          </cell>
          <cell r="D1913">
            <v>541</v>
          </cell>
          <cell r="E1913">
            <v>980000</v>
          </cell>
          <cell r="F1913" t="str">
            <v>UNIDAD</v>
          </cell>
        </row>
        <row r="1914">
          <cell r="B1914">
            <v>56101519</v>
          </cell>
          <cell r="C1914" t="str">
            <v>Mesas</v>
          </cell>
          <cell r="D1914">
            <v>541</v>
          </cell>
          <cell r="E1914">
            <v>2125000</v>
          </cell>
          <cell r="F1914" t="str">
            <v>UNIDAD</v>
          </cell>
        </row>
        <row r="1915">
          <cell r="B1915">
            <v>56101520</v>
          </cell>
          <cell r="C1915" t="str">
            <v>Armarios</v>
          </cell>
          <cell r="D1915">
            <v>541</v>
          </cell>
          <cell r="E1915">
            <v>850000</v>
          </cell>
          <cell r="F1915" t="str">
            <v>Unidad (Nr</v>
          </cell>
        </row>
        <row r="1916">
          <cell r="B1916">
            <v>56101522</v>
          </cell>
          <cell r="C1916" t="str">
            <v>Sillon</v>
          </cell>
          <cell r="D1916">
            <v>541</v>
          </cell>
          <cell r="E1916">
            <v>400000</v>
          </cell>
          <cell r="F1916" t="str">
            <v>UNIDAD</v>
          </cell>
        </row>
        <row r="1917">
          <cell r="B1917">
            <v>56101529</v>
          </cell>
          <cell r="C1917" t="str">
            <v>Estantes de revistas</v>
          </cell>
          <cell r="D1917">
            <v>541</v>
          </cell>
          <cell r="E1917">
            <v>11308</v>
          </cell>
          <cell r="F1917" t="str">
            <v>UNIDAD</v>
          </cell>
        </row>
        <row r="1918">
          <cell r="B1918">
            <v>56101536</v>
          </cell>
          <cell r="C1918" t="str">
            <v>Tripodes de instrumentos</v>
          </cell>
          <cell r="D1918">
            <v>541</v>
          </cell>
          <cell r="E1918">
            <v>2000000</v>
          </cell>
          <cell r="F1918" t="str">
            <v>UNIDAD</v>
          </cell>
        </row>
        <row r="1919">
          <cell r="B1919">
            <v>56101539</v>
          </cell>
          <cell r="C1919" t="str">
            <v>Armazones de cama, piezas o accesorios</v>
          </cell>
          <cell r="D1919">
            <v>541</v>
          </cell>
          <cell r="E1919">
            <v>360000</v>
          </cell>
          <cell r="F1919" t="str">
            <v>UNIDAD</v>
          </cell>
        </row>
        <row r="1920">
          <cell r="B1920">
            <v>56101603</v>
          </cell>
          <cell r="C1920" t="str">
            <v>Mesas al aire libre o mesas de picnic</v>
          </cell>
          <cell r="D1920">
            <v>541</v>
          </cell>
          <cell r="E1920">
            <v>18000</v>
          </cell>
          <cell r="F1920" t="str">
            <v>UNIDAD</v>
          </cell>
        </row>
        <row r="1921">
          <cell r="B1921">
            <v>56101703</v>
          </cell>
          <cell r="C1921" t="str">
            <v>Escritorios</v>
          </cell>
          <cell r="D1921">
            <v>541</v>
          </cell>
          <cell r="E1921">
            <v>500000</v>
          </cell>
          <cell r="F1921" t="str">
            <v>UNIDAD</v>
          </cell>
        </row>
        <row r="1922">
          <cell r="B1922">
            <v>56101705</v>
          </cell>
          <cell r="C1922" t="str">
            <v>Vitrinas</v>
          </cell>
          <cell r="D1922">
            <v>541</v>
          </cell>
          <cell r="E1922">
            <v>500000</v>
          </cell>
          <cell r="F1922" t="str">
            <v>UNIDAD</v>
          </cell>
        </row>
        <row r="1923">
          <cell r="B1923">
            <v>56101711</v>
          </cell>
          <cell r="C1923" t="str">
            <v>Conectores de muebles modulares</v>
          </cell>
          <cell r="D1923">
            <v>541</v>
          </cell>
          <cell r="E1923">
            <v>217800</v>
          </cell>
          <cell r="F1923" t="str">
            <v>UNIDAD</v>
          </cell>
        </row>
        <row r="1924">
          <cell r="B1924">
            <v>56101712</v>
          </cell>
          <cell r="C1924" t="str">
            <v>Pedestales</v>
          </cell>
          <cell r="D1924">
            <v>541</v>
          </cell>
          <cell r="E1924">
            <v>1327000</v>
          </cell>
          <cell r="F1924" t="str">
            <v>UNIDAD</v>
          </cell>
        </row>
        <row r="1925">
          <cell r="B1925">
            <v>56101714</v>
          </cell>
          <cell r="C1925" t="str">
            <v>Organizadores de documentos</v>
          </cell>
          <cell r="D1925">
            <v>541</v>
          </cell>
          <cell r="E1925">
            <v>1860000</v>
          </cell>
          <cell r="F1925" t="str">
            <v>UNIDAD</v>
          </cell>
        </row>
        <row r="1926">
          <cell r="B1926">
            <v>56101806</v>
          </cell>
          <cell r="C1926" t="str">
            <v>Sillas altas o accesorios</v>
          </cell>
          <cell r="D1926">
            <v>541</v>
          </cell>
          <cell r="E1926">
            <v>704000</v>
          </cell>
          <cell r="F1926" t="str">
            <v>UNIDAD</v>
          </cell>
        </row>
        <row r="1927">
          <cell r="B1927">
            <v>56101811</v>
          </cell>
          <cell r="C1927" t="str">
            <v>Palanganas de bebe o cunas</v>
          </cell>
          <cell r="D1927">
            <v>396</v>
          </cell>
          <cell r="E1927">
            <v>10500</v>
          </cell>
          <cell r="F1927" t="str">
            <v>UNIDAD</v>
          </cell>
        </row>
        <row r="1928">
          <cell r="B1928">
            <v>56111906</v>
          </cell>
          <cell r="C1928" t="str">
            <v>Estantes, cajones o armarios industriales</v>
          </cell>
          <cell r="D1928">
            <v>533</v>
          </cell>
          <cell r="E1928">
            <v>980000</v>
          </cell>
          <cell r="F1928" t="str">
            <v>UNIDAD</v>
          </cell>
        </row>
        <row r="1929">
          <cell r="B1929">
            <v>56112108</v>
          </cell>
          <cell r="C1929" t="str">
            <v>Conjunto de escritorio y sillon</v>
          </cell>
          <cell r="D1929">
            <v>541</v>
          </cell>
          <cell r="E1929">
            <v>2000000</v>
          </cell>
          <cell r="F1929" t="str">
            <v>Evento</v>
          </cell>
        </row>
        <row r="1930">
          <cell r="B1930">
            <v>56121006</v>
          </cell>
          <cell r="C1930" t="str">
            <v>Bancos tapizados</v>
          </cell>
          <cell r="D1930">
            <v>541</v>
          </cell>
          <cell r="E1930">
            <v>429000</v>
          </cell>
          <cell r="F1930" t="str">
            <v>UNIDAD</v>
          </cell>
        </row>
        <row r="1931">
          <cell r="B1931">
            <v>56121201</v>
          </cell>
          <cell r="C1931" t="str">
            <v>Divanes de primeros auxilios</v>
          </cell>
          <cell r="D1931">
            <v>541</v>
          </cell>
          <cell r="E1931">
            <v>170</v>
          </cell>
          <cell r="F1931" t="str">
            <v>UNIDAD</v>
          </cell>
        </row>
        <row r="1932">
          <cell r="B1932">
            <v>56121401</v>
          </cell>
          <cell r="C1932" t="str">
            <v>Mesas con bancos moviles</v>
          </cell>
          <cell r="D1932">
            <v>541</v>
          </cell>
          <cell r="E1932">
            <v>17500000</v>
          </cell>
          <cell r="F1932" t="str">
            <v>UNIDAD</v>
          </cell>
        </row>
        <row r="1933">
          <cell r="B1933">
            <v>56121502</v>
          </cell>
          <cell r="C1933" t="str">
            <v>Sillas de aula</v>
          </cell>
          <cell r="D1933">
            <v>541</v>
          </cell>
          <cell r="E1933">
            <v>120000</v>
          </cell>
          <cell r="F1933" t="str">
            <v>UNIDAD</v>
          </cell>
        </row>
        <row r="1934">
          <cell r="B1934">
            <v>56121503</v>
          </cell>
          <cell r="C1934" t="str">
            <v>Bancos de aula</v>
          </cell>
          <cell r="D1934">
            <v>541</v>
          </cell>
          <cell r="E1934">
            <v>229000</v>
          </cell>
          <cell r="F1934" t="str">
            <v>UNIDAD</v>
          </cell>
        </row>
        <row r="1935">
          <cell r="B1935">
            <v>56121506</v>
          </cell>
          <cell r="C1935" t="str">
            <v>Pupitres</v>
          </cell>
          <cell r="D1935">
            <v>541</v>
          </cell>
          <cell r="E1935">
            <v>40000</v>
          </cell>
          <cell r="F1935" t="str">
            <v>UNIDAD</v>
          </cell>
        </row>
        <row r="1936">
          <cell r="B1936">
            <v>56121605</v>
          </cell>
          <cell r="C1936" t="str">
            <v>Paneles de juego o separadores de espacio de altura baja</v>
          </cell>
          <cell r="D1936">
            <v>534</v>
          </cell>
          <cell r="E1936">
            <v>170000</v>
          </cell>
          <cell r="F1936" t="str">
            <v>METRO</v>
          </cell>
        </row>
        <row r="1937">
          <cell r="B1937">
            <v>56121805</v>
          </cell>
          <cell r="C1937" t="str">
            <v>Documentos planos</v>
          </cell>
          <cell r="D1937">
            <v>541</v>
          </cell>
          <cell r="E1937">
            <v>9500</v>
          </cell>
          <cell r="F1937" t="str">
            <v>UNIDAD</v>
          </cell>
        </row>
        <row r="1938">
          <cell r="B1938">
            <v>56122001</v>
          </cell>
          <cell r="C1938" t="str">
            <v>Mesas de trabajo de laboratorio</v>
          </cell>
          <cell r="D1938">
            <v>541</v>
          </cell>
          <cell r="E1938">
            <v>1000000</v>
          </cell>
          <cell r="F1938" t="str">
            <v>UNIDAD</v>
          </cell>
        </row>
        <row r="1939">
          <cell r="B1939">
            <v>60101006</v>
          </cell>
          <cell r="C1939" t="str">
            <v>Kits de matematicas de mediciones</v>
          </cell>
          <cell r="D1939">
            <v>534</v>
          </cell>
          <cell r="E1939">
            <v>20000000</v>
          </cell>
          <cell r="F1939" t="str">
            <v>JUEGO</v>
          </cell>
        </row>
        <row r="1940">
          <cell r="B1940">
            <v>60101307</v>
          </cell>
          <cell r="C1940" t="str">
            <v>Adhesivos de formas</v>
          </cell>
          <cell r="D1940">
            <v>334</v>
          </cell>
          <cell r="E1940">
            <v>260000</v>
          </cell>
          <cell r="F1940" t="str">
            <v>CAJA</v>
          </cell>
        </row>
        <row r="1941">
          <cell r="B1941">
            <v>60101308</v>
          </cell>
          <cell r="C1941" t="str">
            <v>Adhesivos brillantes</v>
          </cell>
          <cell r="D1941">
            <v>334</v>
          </cell>
          <cell r="E1941">
            <v>50000</v>
          </cell>
          <cell r="F1941" t="str">
            <v>UNIDAD</v>
          </cell>
        </row>
        <row r="1942">
          <cell r="B1942">
            <v>60101310</v>
          </cell>
          <cell r="C1942" t="str">
            <v>Surtidos de adhesivos</v>
          </cell>
          <cell r="D1942">
            <v>334</v>
          </cell>
          <cell r="E1942">
            <v>6105</v>
          </cell>
          <cell r="F1942" t="str">
            <v>CAJA</v>
          </cell>
        </row>
        <row r="1943">
          <cell r="B1943">
            <v>60101312</v>
          </cell>
          <cell r="C1943" t="str">
            <v>Cajas de adhesivos</v>
          </cell>
          <cell r="D1943">
            <v>334</v>
          </cell>
          <cell r="E1943">
            <v>10000</v>
          </cell>
          <cell r="F1943" t="str">
            <v>CAJA</v>
          </cell>
        </row>
        <row r="1944">
          <cell r="B1944">
            <v>60101313</v>
          </cell>
          <cell r="C1944" t="str">
            <v>Calcomanias</v>
          </cell>
          <cell r="D1944">
            <v>334</v>
          </cell>
          <cell r="E1944">
            <v>1650</v>
          </cell>
          <cell r="F1944" t="str">
            <v>UNIDAD</v>
          </cell>
        </row>
        <row r="1945">
          <cell r="B1945">
            <v>60101330</v>
          </cell>
          <cell r="C1945" t="str">
            <v>Tarjetas de la hora</v>
          </cell>
          <cell r="D1945">
            <v>336</v>
          </cell>
          <cell r="E1945">
            <v>55000</v>
          </cell>
          <cell r="F1945" t="str">
            <v>CAJA</v>
          </cell>
        </row>
        <row r="1946">
          <cell r="B1946">
            <v>60101401</v>
          </cell>
          <cell r="C1946" t="str">
            <v>Insignias</v>
          </cell>
          <cell r="D1946">
            <v>322</v>
          </cell>
          <cell r="E1946">
            <v>42000</v>
          </cell>
          <cell r="F1946" t="str">
            <v>UNIDAD</v>
          </cell>
        </row>
        <row r="1947">
          <cell r="B1947">
            <v>60101405</v>
          </cell>
          <cell r="C1947" t="str">
            <v>Cintas o escarapelas de clase</v>
          </cell>
          <cell r="D1947">
            <v>322</v>
          </cell>
          <cell r="E1947">
            <v>10000</v>
          </cell>
          <cell r="F1947" t="str">
            <v>UNIDAD</v>
          </cell>
        </row>
        <row r="1948">
          <cell r="B1948">
            <v>60101606</v>
          </cell>
          <cell r="C1948" t="str">
            <v>Diplomas</v>
          </cell>
          <cell r="D1948">
            <v>335</v>
          </cell>
          <cell r="E1948">
            <v>18000</v>
          </cell>
          <cell r="F1948" t="str">
            <v>UNIDAD</v>
          </cell>
        </row>
        <row r="1949">
          <cell r="B1949">
            <v>60101702</v>
          </cell>
          <cell r="C1949" t="str">
            <v>Calendarios o recortables</v>
          </cell>
          <cell r="D1949">
            <v>333</v>
          </cell>
          <cell r="E1949">
            <v>10000</v>
          </cell>
          <cell r="F1949" t="str">
            <v>UNIDAD</v>
          </cell>
        </row>
        <row r="1950">
          <cell r="B1950">
            <v>60101706</v>
          </cell>
          <cell r="C1950" t="str">
            <v>Guias completas de los planes de estudios</v>
          </cell>
          <cell r="D1950">
            <v>336</v>
          </cell>
          <cell r="E1950">
            <v>35620</v>
          </cell>
          <cell r="F1950" t="str">
            <v>BLOCK</v>
          </cell>
        </row>
        <row r="1951">
          <cell r="B1951">
            <v>60101707</v>
          </cell>
          <cell r="C1951" t="str">
            <v>Guias del plan de estudios</v>
          </cell>
          <cell r="D1951">
            <v>336</v>
          </cell>
          <cell r="E1951">
            <v>40000</v>
          </cell>
          <cell r="F1951" t="str">
            <v>Unidad (Nr</v>
          </cell>
        </row>
        <row r="1952">
          <cell r="B1952">
            <v>60101715</v>
          </cell>
          <cell r="C1952" t="str">
            <v>Libros de ideas</v>
          </cell>
          <cell r="D1952">
            <v>336</v>
          </cell>
          <cell r="E1952">
            <v>15870</v>
          </cell>
          <cell r="F1952" t="str">
            <v>UNIDAD</v>
          </cell>
        </row>
        <row r="1953">
          <cell r="B1953">
            <v>60101718</v>
          </cell>
          <cell r="C1953" t="str">
            <v>Libros de planificacion del profesor</v>
          </cell>
          <cell r="D1953">
            <v>336</v>
          </cell>
          <cell r="E1953">
            <v>68500</v>
          </cell>
          <cell r="F1953" t="str">
            <v>UNIDAD</v>
          </cell>
        </row>
        <row r="1954">
          <cell r="B1954">
            <v>60101724</v>
          </cell>
          <cell r="C1954" t="str">
            <v>Carpetas o formularios de profesor suplente</v>
          </cell>
          <cell r="D1954">
            <v>333</v>
          </cell>
          <cell r="E1954">
            <v>3350</v>
          </cell>
          <cell r="F1954" t="str">
            <v>UNIDAD</v>
          </cell>
        </row>
        <row r="1955">
          <cell r="B1955">
            <v>60101725</v>
          </cell>
          <cell r="C1955" t="str">
            <v>Libros de recursos o actividades tecnologicos</v>
          </cell>
          <cell r="D1955">
            <v>336</v>
          </cell>
          <cell r="E1955">
            <v>30104</v>
          </cell>
          <cell r="F1955" t="str">
            <v>UNIDAD</v>
          </cell>
        </row>
        <row r="1956">
          <cell r="B1956">
            <v>60101811</v>
          </cell>
          <cell r="C1956" t="str">
            <v>Vestiduras</v>
          </cell>
          <cell r="D1956">
            <v>322</v>
          </cell>
          <cell r="E1956">
            <v>60000</v>
          </cell>
          <cell r="F1956" t="str">
            <v>UNIDAD</v>
          </cell>
        </row>
        <row r="1957">
          <cell r="B1957">
            <v>60102305</v>
          </cell>
          <cell r="C1957" t="str">
            <v>Aptitudes de lectura critica</v>
          </cell>
          <cell r="D1957">
            <v>336</v>
          </cell>
          <cell r="E1957">
            <v>500000000</v>
          </cell>
          <cell r="F1957" t="str">
            <v>EVENTO</v>
          </cell>
        </row>
        <row r="1958">
          <cell r="B1958">
            <v>60102705</v>
          </cell>
          <cell r="C1958" t="str">
            <v>Adhesivos de bloques de patrones</v>
          </cell>
          <cell r="D1958">
            <v>333</v>
          </cell>
          <cell r="E1958">
            <v>9020</v>
          </cell>
          <cell r="F1958" t="str">
            <v>UNIDAD</v>
          </cell>
        </row>
        <row r="1959">
          <cell r="B1959">
            <v>60103001</v>
          </cell>
          <cell r="C1959" t="str">
            <v>Circulos o cuadrados de fracciones</v>
          </cell>
          <cell r="D1959">
            <v>342</v>
          </cell>
          <cell r="E1959">
            <v>12000</v>
          </cell>
          <cell r="F1959" t="str">
            <v>UNIDAD</v>
          </cell>
        </row>
        <row r="1960">
          <cell r="B1960">
            <v>60103111</v>
          </cell>
          <cell r="C1960" t="str">
            <v>Espejo geometrico</v>
          </cell>
          <cell r="D1960">
            <v>342</v>
          </cell>
          <cell r="E1960">
            <v>30000</v>
          </cell>
          <cell r="F1960" t="str">
            <v>UNIDAD</v>
          </cell>
        </row>
        <row r="1961">
          <cell r="B1961">
            <v>60103928</v>
          </cell>
          <cell r="C1961" t="str">
            <v>Tarjetas de fotografias o actividades de biologia</v>
          </cell>
          <cell r="D1961">
            <v>333</v>
          </cell>
          <cell r="E1961">
            <v>690000</v>
          </cell>
          <cell r="F1961" t="str">
            <v>CAJA</v>
          </cell>
        </row>
        <row r="1962">
          <cell r="B1962">
            <v>60104701</v>
          </cell>
          <cell r="C1962" t="str">
            <v>Dispositivos de energia solar</v>
          </cell>
          <cell r="D1962">
            <v>534</v>
          </cell>
          <cell r="E1962">
            <v>2141700</v>
          </cell>
          <cell r="F1962" t="str">
            <v>UNIDAD</v>
          </cell>
        </row>
        <row r="1963">
          <cell r="B1963">
            <v>60104702</v>
          </cell>
          <cell r="C1963" t="str">
            <v>Kits solares</v>
          </cell>
          <cell r="D1963">
            <v>534</v>
          </cell>
          <cell r="E1963">
            <v>3000000</v>
          </cell>
          <cell r="F1963" t="str">
            <v>Unidad (Nr</v>
          </cell>
        </row>
        <row r="1964">
          <cell r="B1964">
            <v>60104807</v>
          </cell>
          <cell r="C1964" t="str">
            <v>Aparato de resonancia</v>
          </cell>
          <cell r="D1964">
            <v>538</v>
          </cell>
          <cell r="E1964">
            <v>500000</v>
          </cell>
          <cell r="F1964" t="str">
            <v>EVENTO</v>
          </cell>
        </row>
        <row r="1965">
          <cell r="B1965">
            <v>60104814</v>
          </cell>
          <cell r="C1965" t="str">
            <v>Radiometro</v>
          </cell>
          <cell r="D1965">
            <v>538</v>
          </cell>
          <cell r="E1965">
            <v>25000000</v>
          </cell>
          <cell r="F1965" t="str">
            <v>Unidad (Nr</v>
          </cell>
        </row>
        <row r="1966">
          <cell r="B1966">
            <v>60104904</v>
          </cell>
          <cell r="C1966" t="str">
            <v>Kits de electricidad</v>
          </cell>
          <cell r="D1966">
            <v>538</v>
          </cell>
          <cell r="E1966">
            <v>254944</v>
          </cell>
          <cell r="F1966" t="str">
            <v>UNIDAD</v>
          </cell>
        </row>
        <row r="1967">
          <cell r="B1967">
            <v>60104906</v>
          </cell>
          <cell r="C1967" t="str">
            <v>Kits de bateria</v>
          </cell>
          <cell r="D1967">
            <v>343</v>
          </cell>
          <cell r="E1967">
            <v>1600000</v>
          </cell>
          <cell r="F1967" t="str">
            <v>CAJA</v>
          </cell>
        </row>
        <row r="1968">
          <cell r="B1968">
            <v>60104907</v>
          </cell>
          <cell r="C1968" t="str">
            <v>Generadores portatiles</v>
          </cell>
          <cell r="D1968">
            <v>533</v>
          </cell>
          <cell r="E1968">
            <v>9000000</v>
          </cell>
          <cell r="F1968" t="str">
            <v>UNIDAD</v>
          </cell>
        </row>
        <row r="1969">
          <cell r="B1969">
            <v>60104912</v>
          </cell>
          <cell r="C1969" t="str">
            <v>Cables o electrodos electricos</v>
          </cell>
          <cell r="D1969">
            <v>343</v>
          </cell>
          <cell r="E1969">
            <v>100000</v>
          </cell>
          <cell r="F1969" t="str">
            <v>ROLLO</v>
          </cell>
        </row>
        <row r="1970">
          <cell r="B1970">
            <v>60105203</v>
          </cell>
          <cell r="C1970" t="str">
            <v>Materiales educativos de preparacion para examenes</v>
          </cell>
          <cell r="D1970">
            <v>335</v>
          </cell>
          <cell r="E1970">
            <v>500000</v>
          </cell>
          <cell r="F1970" t="str">
            <v>UNIDAD</v>
          </cell>
        </row>
        <row r="1971">
          <cell r="B1971">
            <v>60106203</v>
          </cell>
          <cell r="C1971" t="str">
            <v>Materiales de ensenanza de comunicaciones</v>
          </cell>
          <cell r="D1971">
            <v>335</v>
          </cell>
          <cell r="E1971">
            <v>24000</v>
          </cell>
          <cell r="F1971" t="str">
            <v>BLOCK</v>
          </cell>
        </row>
        <row r="1972">
          <cell r="B1972">
            <v>60106204</v>
          </cell>
          <cell r="C1972" t="str">
            <v>Materiales de ensenanza de informatica</v>
          </cell>
          <cell r="D1972">
            <v>335</v>
          </cell>
          <cell r="E1972">
            <v>85000</v>
          </cell>
          <cell r="F1972" t="str">
            <v>UNIDAD</v>
          </cell>
        </row>
        <row r="1973">
          <cell r="B1973">
            <v>60121001</v>
          </cell>
          <cell r="C1973" t="str">
            <v>Pinturas</v>
          </cell>
          <cell r="D1973">
            <v>355</v>
          </cell>
          <cell r="E1973">
            <v>60000</v>
          </cell>
          <cell r="F1973" t="str">
            <v>BIDON</v>
          </cell>
        </row>
        <row r="1974">
          <cell r="B1974">
            <v>60121008</v>
          </cell>
          <cell r="C1974" t="str">
            <v>Posters</v>
          </cell>
          <cell r="D1974">
            <v>333</v>
          </cell>
          <cell r="E1974">
            <v>250000</v>
          </cell>
          <cell r="F1974" t="str">
            <v>UNIDAD</v>
          </cell>
        </row>
        <row r="1975">
          <cell r="B1975">
            <v>60121012</v>
          </cell>
          <cell r="C1975" t="str">
            <v>Adhesivos decorativos</v>
          </cell>
          <cell r="D1975">
            <v>334</v>
          </cell>
          <cell r="E1975">
            <v>3500</v>
          </cell>
          <cell r="F1975" t="str">
            <v>CAJA</v>
          </cell>
        </row>
        <row r="1976">
          <cell r="B1976">
            <v>60121101</v>
          </cell>
          <cell r="C1976" t="str">
            <v>Papel sulfito</v>
          </cell>
          <cell r="D1976">
            <v>334</v>
          </cell>
          <cell r="E1976">
            <v>715</v>
          </cell>
          <cell r="F1976" t="str">
            <v>UNIDAD</v>
          </cell>
        </row>
        <row r="1977">
          <cell r="B1977">
            <v>60121102</v>
          </cell>
          <cell r="C1977" t="str">
            <v>Papel de dibujo de pasta de madera molida</v>
          </cell>
          <cell r="D1977">
            <v>334</v>
          </cell>
          <cell r="E1977">
            <v>941</v>
          </cell>
          <cell r="F1977" t="str">
            <v>UNIDAD</v>
          </cell>
        </row>
        <row r="1978">
          <cell r="B1978">
            <v>60121103</v>
          </cell>
          <cell r="C1978" t="str">
            <v>Papel de dibujo de calco o de vitela</v>
          </cell>
          <cell r="D1978">
            <v>334</v>
          </cell>
          <cell r="E1978">
            <v>40000</v>
          </cell>
          <cell r="F1978" t="str">
            <v>Unidad (Nr</v>
          </cell>
        </row>
        <row r="1979">
          <cell r="B1979">
            <v>60121104</v>
          </cell>
          <cell r="C1979" t="str">
            <v>Papel de dibujo de buena calidad</v>
          </cell>
          <cell r="D1979">
            <v>334</v>
          </cell>
          <cell r="E1979">
            <v>1200</v>
          </cell>
          <cell r="F1979" t="str">
            <v>Unidad (Nr</v>
          </cell>
        </row>
        <row r="1980">
          <cell r="B1980">
            <v>60121109</v>
          </cell>
          <cell r="C1980" t="str">
            <v>Blocs de papel de acuarelas</v>
          </cell>
          <cell r="D1980">
            <v>342</v>
          </cell>
          <cell r="E1980">
            <v>20000</v>
          </cell>
          <cell r="F1980" t="str">
            <v>UNIDAD</v>
          </cell>
        </row>
        <row r="1981">
          <cell r="B1981">
            <v>60121110</v>
          </cell>
          <cell r="C1981" t="str">
            <v>Papel de pintura digital</v>
          </cell>
          <cell r="D1981">
            <v>334</v>
          </cell>
          <cell r="E1981">
            <v>30525</v>
          </cell>
          <cell r="F1981" t="str">
            <v>METRO</v>
          </cell>
        </row>
        <row r="1982">
          <cell r="B1982">
            <v>60121117</v>
          </cell>
          <cell r="C1982" t="str">
            <v>Papel de seda de manualidades</v>
          </cell>
          <cell r="D1982">
            <v>334</v>
          </cell>
          <cell r="E1982">
            <v>1815</v>
          </cell>
          <cell r="F1982" t="str">
            <v>PLIEGO</v>
          </cell>
        </row>
        <row r="1983">
          <cell r="B1983">
            <v>60121120</v>
          </cell>
          <cell r="C1983" t="str">
            <v>Papel de manualidades autoadhesivo</v>
          </cell>
          <cell r="D1983">
            <v>334</v>
          </cell>
          <cell r="E1983">
            <v>55000</v>
          </cell>
          <cell r="F1983" t="str">
            <v>UNIDAD</v>
          </cell>
        </row>
        <row r="1984">
          <cell r="B1984">
            <v>60121125</v>
          </cell>
          <cell r="C1984" t="str">
            <v>Paneles de lienzo</v>
          </cell>
          <cell r="D1984">
            <v>342</v>
          </cell>
          <cell r="E1984">
            <v>60500</v>
          </cell>
          <cell r="F1984" t="str">
            <v>FARDO</v>
          </cell>
        </row>
        <row r="1985">
          <cell r="B1985">
            <v>60121135</v>
          </cell>
          <cell r="C1985" t="str">
            <v>Peliculas de acetato, vinilo o poliester</v>
          </cell>
          <cell r="D1985">
            <v>334</v>
          </cell>
          <cell r="E1985">
            <v>8500</v>
          </cell>
          <cell r="F1985" t="str">
            <v>UNIDAD</v>
          </cell>
        </row>
        <row r="1986">
          <cell r="B1986">
            <v>60121137</v>
          </cell>
          <cell r="C1986" t="str">
            <v>Hojas acrilicas</v>
          </cell>
          <cell r="D1986">
            <v>334</v>
          </cell>
          <cell r="E1986">
            <v>18000</v>
          </cell>
          <cell r="F1986" t="str">
            <v>UNIDAD</v>
          </cell>
        </row>
        <row r="1987">
          <cell r="B1987">
            <v>60121143</v>
          </cell>
          <cell r="C1987" t="str">
            <v>Cartel de presentacion</v>
          </cell>
          <cell r="D1987">
            <v>334</v>
          </cell>
          <cell r="E1987">
            <v>35000</v>
          </cell>
          <cell r="F1987" t="str">
            <v>UNIDAD</v>
          </cell>
        </row>
        <row r="1988">
          <cell r="B1988">
            <v>60121144</v>
          </cell>
          <cell r="C1988" t="str">
            <v>Papeles de borrador</v>
          </cell>
          <cell r="D1988">
            <v>334</v>
          </cell>
          <cell r="E1988">
            <v>158400</v>
          </cell>
          <cell r="F1988" t="str">
            <v>ROLLO</v>
          </cell>
        </row>
        <row r="1989">
          <cell r="B1989">
            <v>60121149</v>
          </cell>
          <cell r="C1989" t="str">
            <v>Papel vegetal</v>
          </cell>
          <cell r="D1989">
            <v>334</v>
          </cell>
          <cell r="E1989">
            <v>88000</v>
          </cell>
          <cell r="F1989" t="str">
            <v>CAJA</v>
          </cell>
        </row>
        <row r="1990">
          <cell r="B1990">
            <v>60121153</v>
          </cell>
          <cell r="C1990" t="str">
            <v>Hojas de transferencia</v>
          </cell>
          <cell r="D1990">
            <v>334</v>
          </cell>
          <cell r="E1990">
            <v>11000</v>
          </cell>
          <cell r="F1990" t="str">
            <v>BLOCK</v>
          </cell>
        </row>
        <row r="1991">
          <cell r="B1991">
            <v>60121202</v>
          </cell>
          <cell r="C1991" t="str">
            <v>Pintura de tempera liquida moderna</v>
          </cell>
          <cell r="D1991">
            <v>355</v>
          </cell>
          <cell r="E1991">
            <v>7689</v>
          </cell>
          <cell r="F1991" t="str">
            <v>CAJA</v>
          </cell>
        </row>
        <row r="1992">
          <cell r="B1992">
            <v>60121211</v>
          </cell>
          <cell r="C1992" t="str">
            <v>Pintura acrilica de estilo escolar</v>
          </cell>
          <cell r="D1992">
            <v>355</v>
          </cell>
          <cell r="E1992">
            <v>11700</v>
          </cell>
          <cell r="F1992" t="str">
            <v>LITRO</v>
          </cell>
        </row>
        <row r="1993">
          <cell r="B1993">
            <v>60121213</v>
          </cell>
          <cell r="C1993" t="str">
            <v>Pinturas o medios al oleo sinteticos tratados por calor</v>
          </cell>
          <cell r="D1993">
            <v>355</v>
          </cell>
          <cell r="E1993">
            <v>9000</v>
          </cell>
          <cell r="F1993" t="str">
            <v>UNIDAD</v>
          </cell>
        </row>
        <row r="1994">
          <cell r="B1994">
            <v>60121223</v>
          </cell>
          <cell r="C1994" t="str">
            <v>Pintura de acuarela liquida</v>
          </cell>
          <cell r="D1994">
            <v>355</v>
          </cell>
          <cell r="E1994">
            <v>8000</v>
          </cell>
          <cell r="F1994" t="str">
            <v>UNIDAD</v>
          </cell>
        </row>
        <row r="1995">
          <cell r="B1995">
            <v>60121226</v>
          </cell>
          <cell r="C1995" t="str">
            <v>Pinceles de acuarela</v>
          </cell>
          <cell r="D1995">
            <v>342</v>
          </cell>
          <cell r="E1995">
            <v>4000</v>
          </cell>
          <cell r="F1995" t="str">
            <v>Unidad (Nr</v>
          </cell>
        </row>
        <row r="1996">
          <cell r="B1996">
            <v>60121228</v>
          </cell>
          <cell r="C1996" t="str">
            <v>Pinceles de utilidad</v>
          </cell>
          <cell r="D1996">
            <v>342</v>
          </cell>
          <cell r="E1996">
            <v>3190</v>
          </cell>
          <cell r="F1996" t="str">
            <v>UNIDAD</v>
          </cell>
        </row>
        <row r="1997">
          <cell r="B1997">
            <v>60121229</v>
          </cell>
          <cell r="C1997" t="str">
            <v>Pinceles especializados</v>
          </cell>
          <cell r="D1997">
            <v>342</v>
          </cell>
          <cell r="E1997">
            <v>3619</v>
          </cell>
          <cell r="F1997" t="str">
            <v>UNIDAD</v>
          </cell>
        </row>
        <row r="1998">
          <cell r="B1998">
            <v>60121236</v>
          </cell>
          <cell r="C1998" t="str">
            <v>Cepillos o utensilios para aplicacion de pintura o tinta</v>
          </cell>
          <cell r="D1998">
            <v>342</v>
          </cell>
          <cell r="E1998">
            <v>3000</v>
          </cell>
          <cell r="F1998" t="str">
            <v>UNIDAD</v>
          </cell>
        </row>
        <row r="1999">
          <cell r="B1999">
            <v>60121241</v>
          </cell>
          <cell r="C1999" t="str">
            <v>Productos de limpieza de utensilios o pinceles</v>
          </cell>
          <cell r="D1999">
            <v>341</v>
          </cell>
          <cell r="E1999">
            <v>7500</v>
          </cell>
          <cell r="F1999" t="str">
            <v>Unidad (Nr</v>
          </cell>
        </row>
        <row r="2000">
          <cell r="B2000">
            <v>60121242</v>
          </cell>
          <cell r="C2000" t="str">
            <v>Delantales</v>
          </cell>
          <cell r="D2000">
            <v>323</v>
          </cell>
          <cell r="E2000">
            <v>65000</v>
          </cell>
          <cell r="F2000" t="str">
            <v>Unidad (Nr</v>
          </cell>
        </row>
        <row r="2001">
          <cell r="B2001">
            <v>60121244</v>
          </cell>
          <cell r="C2001" t="str">
            <v>Tiras de extensor</v>
          </cell>
          <cell r="D2001">
            <v>342</v>
          </cell>
          <cell r="E2001">
            <v>15000</v>
          </cell>
          <cell r="F2001" t="str">
            <v>CAJA</v>
          </cell>
        </row>
        <row r="2002">
          <cell r="B2002">
            <v>60121246</v>
          </cell>
          <cell r="C2002" t="str">
            <v>Caballetes metalicos</v>
          </cell>
          <cell r="D2002">
            <v>541</v>
          </cell>
          <cell r="E2002">
            <v>1200000</v>
          </cell>
          <cell r="F2002" t="str">
            <v>UNIDAD</v>
          </cell>
        </row>
        <row r="2003">
          <cell r="B2003">
            <v>60121252</v>
          </cell>
          <cell r="C2003" t="str">
            <v>Bandejas de pintura</v>
          </cell>
          <cell r="D2003">
            <v>355</v>
          </cell>
          <cell r="E2003">
            <v>120000</v>
          </cell>
          <cell r="F2003" t="str">
            <v>BIDON</v>
          </cell>
        </row>
        <row r="2004">
          <cell r="B2004">
            <v>60121301</v>
          </cell>
          <cell r="C2004" t="str">
            <v>Guillotinas</v>
          </cell>
          <cell r="D2004">
            <v>542</v>
          </cell>
          <cell r="E2004">
            <v>22000</v>
          </cell>
          <cell r="F2004" t="str">
            <v>UNIDAD</v>
          </cell>
        </row>
        <row r="2005">
          <cell r="B2005">
            <v>60121303</v>
          </cell>
          <cell r="C2005" t="str">
            <v>Cuchillas de paspartu</v>
          </cell>
          <cell r="D2005">
            <v>342</v>
          </cell>
          <cell r="E2005">
            <v>1070000</v>
          </cell>
          <cell r="F2005" t="str">
            <v>UNIDAD</v>
          </cell>
        </row>
        <row r="2006">
          <cell r="B2006">
            <v>60121304</v>
          </cell>
          <cell r="C2006" t="str">
            <v>Espatulas de artista</v>
          </cell>
          <cell r="D2006">
            <v>342</v>
          </cell>
          <cell r="E2006">
            <v>3500</v>
          </cell>
          <cell r="F2006" t="str">
            <v>UNIDAD</v>
          </cell>
        </row>
        <row r="2007">
          <cell r="B2007">
            <v>60121407</v>
          </cell>
          <cell r="C2007" t="str">
            <v>Marcos de cubo transparente</v>
          </cell>
          <cell r="D2007">
            <v>342</v>
          </cell>
          <cell r="E2007">
            <v>17250</v>
          </cell>
          <cell r="F2007" t="str">
            <v>UNIDAD</v>
          </cell>
        </row>
        <row r="2008">
          <cell r="B2008">
            <v>60121415</v>
          </cell>
          <cell r="C2008" t="str">
            <v>Kits de marcos</v>
          </cell>
          <cell r="D2008">
            <v>342</v>
          </cell>
          <cell r="E2008">
            <v>11550</v>
          </cell>
          <cell r="F2008" t="str">
            <v>UNIDAD</v>
          </cell>
        </row>
        <row r="2009">
          <cell r="B2009">
            <v>60121509</v>
          </cell>
          <cell r="C2009" t="str">
            <v>Crayolas</v>
          </cell>
          <cell r="D2009">
            <v>342</v>
          </cell>
          <cell r="E2009">
            <v>5170</v>
          </cell>
          <cell r="F2009" t="str">
            <v>CAJA</v>
          </cell>
        </row>
        <row r="2010">
          <cell r="B2010">
            <v>60121511</v>
          </cell>
          <cell r="C2010" t="str">
            <v>Lapices especializados</v>
          </cell>
          <cell r="D2010">
            <v>342</v>
          </cell>
          <cell r="E2010">
            <v>15000</v>
          </cell>
          <cell r="F2010" t="str">
            <v>UNIDAD</v>
          </cell>
        </row>
        <row r="2011">
          <cell r="B2011">
            <v>60121524</v>
          </cell>
          <cell r="C2011" t="str">
            <v>Boligrafos de gel</v>
          </cell>
          <cell r="D2011">
            <v>342</v>
          </cell>
          <cell r="E2011">
            <v>5000</v>
          </cell>
          <cell r="F2011" t="str">
            <v>Unidad (Nr</v>
          </cell>
        </row>
        <row r="2012">
          <cell r="B2012">
            <v>60121525</v>
          </cell>
          <cell r="C2012" t="str">
            <v>Boligrafos tecnicos</v>
          </cell>
          <cell r="D2012">
            <v>342</v>
          </cell>
          <cell r="E2012">
            <v>481085</v>
          </cell>
          <cell r="F2012" t="str">
            <v>CAJA</v>
          </cell>
        </row>
        <row r="2013">
          <cell r="B2013">
            <v>60121526</v>
          </cell>
          <cell r="C2013" t="str">
            <v>Boligrafos de caligrafia</v>
          </cell>
          <cell r="D2013">
            <v>342</v>
          </cell>
          <cell r="E2013">
            <v>20000</v>
          </cell>
          <cell r="F2013" t="str">
            <v>UNIDAD</v>
          </cell>
        </row>
        <row r="2014">
          <cell r="B2014">
            <v>60121534</v>
          </cell>
          <cell r="C2014" t="str">
            <v>Borradores de plastico</v>
          </cell>
          <cell r="D2014">
            <v>342</v>
          </cell>
          <cell r="E2014">
            <v>150000</v>
          </cell>
          <cell r="F2014" t="str">
            <v>UNIDAD</v>
          </cell>
        </row>
        <row r="2015">
          <cell r="B2015">
            <v>60121535</v>
          </cell>
          <cell r="C2015" t="str">
            <v>Borradores de goma</v>
          </cell>
          <cell r="D2015">
            <v>342</v>
          </cell>
          <cell r="E2015">
            <v>2500</v>
          </cell>
          <cell r="F2015" t="str">
            <v>UNIDAD</v>
          </cell>
        </row>
        <row r="2016">
          <cell r="B2016">
            <v>60121601</v>
          </cell>
          <cell r="C2016" t="str">
            <v>Maniquies de madera</v>
          </cell>
          <cell r="D2016">
            <v>541</v>
          </cell>
          <cell r="E2016">
            <v>33264</v>
          </cell>
          <cell r="F2016" t="str">
            <v>PULGADA</v>
          </cell>
        </row>
        <row r="2017">
          <cell r="B2017">
            <v>60121602</v>
          </cell>
          <cell r="C2017" t="str">
            <v>Espejos o paneles acrilicos transparentes</v>
          </cell>
          <cell r="D2017">
            <v>345</v>
          </cell>
          <cell r="E2017">
            <v>7500</v>
          </cell>
          <cell r="F2017" t="str">
            <v>Unidad (Nr</v>
          </cell>
        </row>
        <row r="2018">
          <cell r="B2018">
            <v>60121702</v>
          </cell>
          <cell r="C2018" t="str">
            <v>Almohadilla de sellos de caucho de estampacion</v>
          </cell>
          <cell r="D2018">
            <v>342</v>
          </cell>
          <cell r="E2018">
            <v>3949</v>
          </cell>
          <cell r="F2018" t="str">
            <v>UNIDAD</v>
          </cell>
        </row>
        <row r="2019">
          <cell r="B2019">
            <v>60121716</v>
          </cell>
          <cell r="C2019" t="str">
            <v>Accesorios de serigrafiado</v>
          </cell>
          <cell r="D2019">
            <v>544</v>
          </cell>
          <cell r="E2019">
            <v>15000</v>
          </cell>
          <cell r="F2019" t="str">
            <v>METRO</v>
          </cell>
        </row>
        <row r="2020">
          <cell r="B2020">
            <v>60121802</v>
          </cell>
          <cell r="C2020" t="str">
            <v>Tintas acrilicas de base acuosa</v>
          </cell>
          <cell r="D2020">
            <v>355</v>
          </cell>
          <cell r="E2020">
            <v>4520</v>
          </cell>
          <cell r="F2020" t="str">
            <v>UNIDAD</v>
          </cell>
        </row>
        <row r="2021">
          <cell r="B2021">
            <v>60121812</v>
          </cell>
          <cell r="C2021" t="str">
            <v>Tintas de caligrafia</v>
          </cell>
          <cell r="D2021">
            <v>355</v>
          </cell>
          <cell r="E2021">
            <v>13800</v>
          </cell>
          <cell r="F2021" t="str">
            <v>UNIDAD</v>
          </cell>
        </row>
        <row r="2022">
          <cell r="B2022">
            <v>60121911</v>
          </cell>
          <cell r="C2022" t="str">
            <v>Tela de batik</v>
          </cell>
          <cell r="D2022">
            <v>323</v>
          </cell>
          <cell r="E2022">
            <v>500</v>
          </cell>
          <cell r="F2022" t="str">
            <v>UNIDAD</v>
          </cell>
        </row>
        <row r="2023">
          <cell r="B2023">
            <v>60122101</v>
          </cell>
          <cell r="C2023" t="str">
            <v>Mechas de velas artesanales</v>
          </cell>
          <cell r="D2023">
            <v>342</v>
          </cell>
          <cell r="E2023">
            <v>40944</v>
          </cell>
          <cell r="F2023" t="str">
            <v>Unidad (Nr</v>
          </cell>
        </row>
        <row r="2024">
          <cell r="B2024">
            <v>60122202</v>
          </cell>
          <cell r="C2024" t="str">
            <v>Materiales de acabado</v>
          </cell>
          <cell r="D2024">
            <v>342</v>
          </cell>
          <cell r="E2024">
            <v>5000</v>
          </cell>
          <cell r="F2024" t="str">
            <v>Unidad (Nr</v>
          </cell>
        </row>
        <row r="2025">
          <cell r="B2025">
            <v>60122401</v>
          </cell>
          <cell r="C2025" t="str">
            <v>Fragmentos de vidrios de colores</v>
          </cell>
          <cell r="D2025">
            <v>345</v>
          </cell>
          <cell r="E2025">
            <v>80000</v>
          </cell>
          <cell r="F2025" t="str">
            <v>M2</v>
          </cell>
        </row>
        <row r="2026">
          <cell r="B2026">
            <v>60122501</v>
          </cell>
          <cell r="C2026" t="str">
            <v>Utensilios de formacion de papel</v>
          </cell>
          <cell r="D2026">
            <v>346</v>
          </cell>
          <cell r="E2026">
            <v>30546</v>
          </cell>
          <cell r="F2026" t="str">
            <v>UNIDAD</v>
          </cell>
        </row>
        <row r="2027">
          <cell r="B2027">
            <v>60122503</v>
          </cell>
          <cell r="C2027" t="str">
            <v>Bandejas o placas de papel</v>
          </cell>
          <cell r="D2027">
            <v>334</v>
          </cell>
          <cell r="E2027">
            <v>3457</v>
          </cell>
          <cell r="F2027" t="str">
            <v>PAQUETE</v>
          </cell>
        </row>
        <row r="2028">
          <cell r="B2028">
            <v>60122504</v>
          </cell>
          <cell r="C2028" t="str">
            <v>Filtros de papel</v>
          </cell>
          <cell r="D2028">
            <v>334</v>
          </cell>
          <cell r="E2028">
            <v>5800</v>
          </cell>
          <cell r="F2028" t="str">
            <v>UNIDAD</v>
          </cell>
        </row>
        <row r="2029">
          <cell r="B2029">
            <v>60123204</v>
          </cell>
          <cell r="C2029" t="str">
            <v>Cintas decorativas</v>
          </cell>
          <cell r="D2029">
            <v>342</v>
          </cell>
          <cell r="E2029">
            <v>30000</v>
          </cell>
          <cell r="F2029" t="str">
            <v>UNIDAD</v>
          </cell>
        </row>
        <row r="2030">
          <cell r="B2030">
            <v>60123402</v>
          </cell>
          <cell r="C2030" t="str">
            <v>Ojos moviles autoadhesivos</v>
          </cell>
          <cell r="D2030">
            <v>342</v>
          </cell>
          <cell r="E2030">
            <v>6105</v>
          </cell>
          <cell r="F2030" t="str">
            <v>PAQUETE</v>
          </cell>
        </row>
        <row r="2031">
          <cell r="B2031">
            <v>60123501</v>
          </cell>
          <cell r="C2031" t="str">
            <v>Materiales de cuero o de acordonado de cuero</v>
          </cell>
          <cell r="D2031">
            <v>325</v>
          </cell>
          <cell r="E2031">
            <v>20000</v>
          </cell>
          <cell r="F2031" t="str">
            <v>UNIDAD</v>
          </cell>
        </row>
        <row r="2032">
          <cell r="B2032">
            <v>60123502</v>
          </cell>
          <cell r="C2032" t="str">
            <v>Accesorios de cuero</v>
          </cell>
          <cell r="D2032">
            <v>325</v>
          </cell>
          <cell r="E2032">
            <v>21428</v>
          </cell>
          <cell r="F2032" t="str">
            <v>UNIDAD</v>
          </cell>
        </row>
        <row r="2033">
          <cell r="B2033">
            <v>60123601</v>
          </cell>
          <cell r="C2033" t="str">
            <v>Pegamento de purpurina</v>
          </cell>
          <cell r="D2033">
            <v>342</v>
          </cell>
          <cell r="E2033">
            <v>4620</v>
          </cell>
          <cell r="F2033" t="str">
            <v>UNIDAD</v>
          </cell>
        </row>
        <row r="2034">
          <cell r="B2034">
            <v>60123701</v>
          </cell>
          <cell r="C2034" t="str">
            <v>Cordon de macrame</v>
          </cell>
          <cell r="D2034">
            <v>342</v>
          </cell>
          <cell r="E2034">
            <v>1000</v>
          </cell>
          <cell r="F2034" t="str">
            <v>METRO</v>
          </cell>
        </row>
        <row r="2035">
          <cell r="B2035">
            <v>60124403</v>
          </cell>
          <cell r="C2035" t="str">
            <v>Alambre de aluminio</v>
          </cell>
          <cell r="D2035">
            <v>397</v>
          </cell>
          <cell r="E2035">
            <v>250000</v>
          </cell>
          <cell r="F2035" t="str">
            <v>ROLLO</v>
          </cell>
        </row>
        <row r="2036">
          <cell r="B2036">
            <v>60124405</v>
          </cell>
          <cell r="C2036" t="str">
            <v>Alambre de laton</v>
          </cell>
          <cell r="D2036">
            <v>397</v>
          </cell>
          <cell r="E2036">
            <v>10000</v>
          </cell>
          <cell r="F2036" t="str">
            <v>ROLLO</v>
          </cell>
        </row>
        <row r="2037">
          <cell r="B2037">
            <v>60124410</v>
          </cell>
          <cell r="C2037" t="str">
            <v>Placas de laminas de bronce</v>
          </cell>
          <cell r="D2037">
            <v>397</v>
          </cell>
          <cell r="E2037">
            <v>2750000</v>
          </cell>
          <cell r="F2037" t="str">
            <v>UNIDAD</v>
          </cell>
        </row>
        <row r="2038">
          <cell r="B2038">
            <v>60124506</v>
          </cell>
          <cell r="C2038" t="str">
            <v>Utensilios de plastico de arena o agua, moldes o juguetes</v>
          </cell>
          <cell r="D2038">
            <v>357</v>
          </cell>
          <cell r="E2038">
            <v>2500</v>
          </cell>
          <cell r="F2038" t="str">
            <v>UNIDAD</v>
          </cell>
        </row>
        <row r="2039">
          <cell r="B2039">
            <v>60131105</v>
          </cell>
          <cell r="C2039" t="str">
            <v>Silbato</v>
          </cell>
          <cell r="D2039">
            <v>534</v>
          </cell>
          <cell r="E2039">
            <v>65107</v>
          </cell>
          <cell r="F2039" t="str">
            <v>UNIDAD</v>
          </cell>
        </row>
        <row r="2040">
          <cell r="B2040">
            <v>60131111</v>
          </cell>
          <cell r="C2040" t="str">
            <v>Cuernos baritonos</v>
          </cell>
          <cell r="D2040">
            <v>534</v>
          </cell>
          <cell r="E2040">
            <v>4548970</v>
          </cell>
          <cell r="F2040" t="str">
            <v>UNIDAD</v>
          </cell>
        </row>
        <row r="2041">
          <cell r="B2041">
            <v>70111713</v>
          </cell>
          <cell r="C2041" t="str">
            <v>Servicios de gestion o mantenimiento de parques</v>
          </cell>
          <cell r="D2041">
            <v>242</v>
          </cell>
          <cell r="E2041">
            <v>833500</v>
          </cell>
          <cell r="F2041" t="str">
            <v>Evento</v>
          </cell>
        </row>
        <row r="2042">
          <cell r="B2042">
            <v>70122001</v>
          </cell>
          <cell r="C2042" t="str">
            <v>Nutricion animal</v>
          </cell>
          <cell r="D2042">
            <v>312</v>
          </cell>
          <cell r="E2042">
            <v>400</v>
          </cell>
          <cell r="F2042" t="str">
            <v>KILO</v>
          </cell>
        </row>
        <row r="2043">
          <cell r="B2043">
            <v>70122006</v>
          </cell>
          <cell r="C2043" t="str">
            <v>Servicios de vacunacion animal</v>
          </cell>
          <cell r="D2043">
            <v>356</v>
          </cell>
          <cell r="E2043">
            <v>2000</v>
          </cell>
          <cell r="F2043" t="str">
            <v>UNIDAD</v>
          </cell>
        </row>
        <row r="2044">
          <cell r="B2044">
            <v>71161413</v>
          </cell>
          <cell r="C2044" t="str">
            <v>Servicios de construccion o fabricacion del pozo</v>
          </cell>
          <cell r="D2044">
            <v>522</v>
          </cell>
          <cell r="E2044">
            <v>100000000</v>
          </cell>
          <cell r="F2044" t="str">
            <v>UNIDAD</v>
          </cell>
        </row>
        <row r="2045">
          <cell r="B2045">
            <v>72101506</v>
          </cell>
          <cell r="C2045" t="str">
            <v>Servicios de mantenimiento de ascensores</v>
          </cell>
          <cell r="D2045">
            <v>243</v>
          </cell>
          <cell r="E2045">
            <v>400000</v>
          </cell>
          <cell r="F2045" t="str">
            <v>EVENTO</v>
          </cell>
        </row>
        <row r="2046">
          <cell r="B2046">
            <v>72101605</v>
          </cell>
          <cell r="C2046" t="str">
            <v>Levantamiento o reparacion de techos</v>
          </cell>
          <cell r="D2046">
            <v>242</v>
          </cell>
          <cell r="E2046">
            <v>20000000</v>
          </cell>
          <cell r="F2046" t="str">
            <v>UNIDAD</v>
          </cell>
        </row>
        <row r="2047">
          <cell r="B2047">
            <v>72102002</v>
          </cell>
          <cell r="C2047" t="str">
            <v>Revestimientos o recubrimientos plasticos de materias estructurales</v>
          </cell>
          <cell r="D2047">
            <v>242</v>
          </cell>
          <cell r="E2047">
            <v>359640</v>
          </cell>
          <cell r="F2047" t="str">
            <v>UNIDAD</v>
          </cell>
        </row>
        <row r="2048">
          <cell r="B2048">
            <v>72102103</v>
          </cell>
          <cell r="C2048" t="str">
            <v>Servicios de exterminacion o fumigacion</v>
          </cell>
          <cell r="D2048">
            <v>245</v>
          </cell>
          <cell r="E2048">
            <v>70000</v>
          </cell>
          <cell r="F2048" t="str">
            <v>UNIDAD</v>
          </cell>
        </row>
        <row r="2049">
          <cell r="B2049">
            <v>72102105</v>
          </cell>
          <cell r="C2049" t="str">
            <v>Trampas para animales</v>
          </cell>
          <cell r="D2049">
            <v>354</v>
          </cell>
          <cell r="E2049">
            <v>6000</v>
          </cell>
          <cell r="F2049" t="str">
            <v>UNIDAD</v>
          </cell>
        </row>
        <row r="2050">
          <cell r="B2050">
            <v>72102106</v>
          </cell>
          <cell r="C2050" t="str">
            <v>Control de roedores</v>
          </cell>
          <cell r="D2050">
            <v>354</v>
          </cell>
          <cell r="E2050">
            <v>891000</v>
          </cell>
          <cell r="F2050" t="str">
            <v>CAJA</v>
          </cell>
        </row>
        <row r="2051">
          <cell r="B2051">
            <v>72102201</v>
          </cell>
          <cell r="C2051" t="str">
            <v>Instalacion o servicio de sistemas de energia electrica</v>
          </cell>
          <cell r="D2051">
            <v>243</v>
          </cell>
          <cell r="E2051">
            <v>2500000</v>
          </cell>
          <cell r="F2051" t="str">
            <v>Evento</v>
          </cell>
        </row>
        <row r="2052">
          <cell r="B2052">
            <v>72102203</v>
          </cell>
          <cell r="C2052" t="str">
            <v>Instalacion de equipos de comunicaciones</v>
          </cell>
          <cell r="D2052">
            <v>243</v>
          </cell>
          <cell r="E2052">
            <v>100000</v>
          </cell>
          <cell r="F2052" t="str">
            <v>Evento</v>
          </cell>
        </row>
        <row r="2053">
          <cell r="B2053">
            <v>72102204</v>
          </cell>
          <cell r="C2053" t="str">
            <v>Instalacion de sistemas de seguridad</v>
          </cell>
          <cell r="D2053">
            <v>243</v>
          </cell>
          <cell r="E2053">
            <v>840000000</v>
          </cell>
          <cell r="F2053" t="str">
            <v>UNIDAD</v>
          </cell>
        </row>
        <row r="2054">
          <cell r="B2054">
            <v>72102205</v>
          </cell>
          <cell r="C2054" t="str">
            <v>Asistencia o mantenimiento de servicio de telecomunicaciones</v>
          </cell>
          <cell r="D2054">
            <v>243</v>
          </cell>
          <cell r="E2054">
            <v>15900000</v>
          </cell>
          <cell r="F2054" t="str">
            <v>UNIDAD</v>
          </cell>
        </row>
        <row r="2055">
          <cell r="B2055">
            <v>72102207</v>
          </cell>
          <cell r="C2055" t="str">
            <v>Ingenieria aerea para equipo de comunicaciones</v>
          </cell>
          <cell r="D2055">
            <v>522</v>
          </cell>
          <cell r="E2055">
            <v>100000000</v>
          </cell>
          <cell r="F2055" t="str">
            <v>Evento</v>
          </cell>
        </row>
        <row r="2056">
          <cell r="B2056">
            <v>72102302</v>
          </cell>
          <cell r="C2056" t="str">
            <v>Instalacion, reparacion o mantenimiento de sistemas de calefaccion</v>
          </cell>
          <cell r="D2056">
            <v>243</v>
          </cell>
          <cell r="E2056">
            <v>150000</v>
          </cell>
          <cell r="F2056" t="str">
            <v>UNIDAD</v>
          </cell>
        </row>
        <row r="2057">
          <cell r="B2057">
            <v>72102305</v>
          </cell>
          <cell r="C2057" t="str">
            <v>Servicios de reparacion, mantenimiento o reparacion de aire acondicionado</v>
          </cell>
          <cell r="D2057">
            <v>243</v>
          </cell>
          <cell r="E2057">
            <v>290000</v>
          </cell>
          <cell r="F2057" t="str">
            <v>UNIDAD</v>
          </cell>
        </row>
        <row r="2058">
          <cell r="B2058">
            <v>72102404</v>
          </cell>
          <cell r="C2058" t="str">
            <v>Aplicacion de pintura industrial o especializada (aviones, barcos, puentes)</v>
          </cell>
          <cell r="D2058">
            <v>241</v>
          </cell>
          <cell r="E2058">
            <v>16500</v>
          </cell>
          <cell r="F2058" t="str">
            <v>LITRO</v>
          </cell>
        </row>
        <row r="2059">
          <cell r="B2059">
            <v>72102501</v>
          </cell>
          <cell r="C2059" t="str">
            <v>Mamposteria de ladrillo</v>
          </cell>
          <cell r="D2059">
            <v>242</v>
          </cell>
          <cell r="E2059">
            <v>70000</v>
          </cell>
          <cell r="F2059" t="str">
            <v>M2</v>
          </cell>
        </row>
        <row r="2060">
          <cell r="B2060">
            <v>72102504</v>
          </cell>
          <cell r="C2060" t="str">
            <v>Construccion de muros de contencion</v>
          </cell>
          <cell r="D2060">
            <v>522</v>
          </cell>
          <cell r="E2060">
            <v>106396000</v>
          </cell>
          <cell r="F2060" t="str">
            <v>EVENTO</v>
          </cell>
        </row>
        <row r="2061">
          <cell r="B2061" t="str">
            <v>72102504</v>
          </cell>
          <cell r="C2061" t="str">
            <v>Construcción de muro perimetral</v>
          </cell>
          <cell r="D2061">
            <v>521</v>
          </cell>
        </row>
        <row r="2062">
          <cell r="B2062" t="str">
            <v>72102504</v>
          </cell>
          <cell r="C2062" t="str">
            <v>Construccion de muro transversal</v>
          </cell>
          <cell r="D2062">
            <v>521</v>
          </cell>
        </row>
        <row r="2063">
          <cell r="B2063" t="str">
            <v>72102507</v>
          </cell>
          <cell r="C2063" t="str">
            <v>Servicio de aislacion termica de pared</v>
          </cell>
        </row>
        <row r="2064">
          <cell r="B2064" t="str">
            <v>72102507</v>
          </cell>
          <cell r="C2064" t="str">
            <v>Servicion de aislacion termica de cimiento</v>
          </cell>
        </row>
        <row r="2065">
          <cell r="B2065" t="str">
            <v>72102507</v>
          </cell>
          <cell r="C2065" t="str">
            <v>Servicio de aislacion termica de tanques para combustible</v>
          </cell>
        </row>
        <row r="2066">
          <cell r="B2066" t="str">
            <v>72102507</v>
          </cell>
          <cell r="C2066" t="str">
            <v>Servicio de aislacion termica de techo</v>
          </cell>
        </row>
        <row r="2067">
          <cell r="B2067" t="str">
            <v>72102508</v>
          </cell>
          <cell r="C2067" t="str">
            <v>Restauracion o reparacion de azulejos</v>
          </cell>
        </row>
        <row r="2068">
          <cell r="B2068" t="str">
            <v>72102508</v>
          </cell>
          <cell r="C2068" t="str">
            <v>Restauracion o reparacion de pisos</v>
          </cell>
        </row>
        <row r="2069">
          <cell r="B2069" t="str">
            <v>72102601</v>
          </cell>
          <cell r="C2069" t="str">
            <v>Servicio de carpinteria</v>
          </cell>
        </row>
        <row r="2070">
          <cell r="B2070">
            <v>72102602</v>
          </cell>
          <cell r="C2070" t="str">
            <v>Instalacion o mantenimiento de mobiliarios</v>
          </cell>
          <cell r="D2070">
            <v>242</v>
          </cell>
          <cell r="E2070">
            <v>4180775</v>
          </cell>
          <cell r="F2070" t="str">
            <v>Evento</v>
          </cell>
        </row>
        <row r="2071">
          <cell r="B2071" t="str">
            <v>72102602</v>
          </cell>
          <cell r="C2071" t="str">
            <v>Colocacion de marcos para puertas y ventanas</v>
          </cell>
        </row>
        <row r="2072">
          <cell r="B2072" t="str">
            <v>72102602</v>
          </cell>
          <cell r="C2072" t="str">
            <v>Mantenimiento y reparacion de puertas y ventanas</v>
          </cell>
        </row>
        <row r="2073">
          <cell r="B2073" t="str">
            <v>72102602</v>
          </cell>
          <cell r="C2073" t="str">
            <v>Mantenimiento y reparacion de muebles</v>
          </cell>
        </row>
        <row r="2074">
          <cell r="B2074" t="str">
            <v>72102602</v>
          </cell>
          <cell r="C2074" t="str">
            <v>Mantenimiento y reparacion de mamparas</v>
          </cell>
        </row>
        <row r="2075">
          <cell r="B2075" t="str">
            <v>72102602</v>
          </cell>
          <cell r="C2075" t="str">
            <v>Desmonte y/o Colocacion de puertas y ventanas</v>
          </cell>
        </row>
        <row r="2076">
          <cell r="B2076" t="str">
            <v>72102602</v>
          </cell>
          <cell r="C2076" t="str">
            <v>Colocación de polarizado en ventanas o puertas</v>
          </cell>
        </row>
        <row r="2077">
          <cell r="B2077" t="str">
            <v>72102602</v>
          </cell>
          <cell r="C2077" t="str">
            <v>Colocacion de muebles</v>
          </cell>
        </row>
        <row r="2078">
          <cell r="B2078" t="str">
            <v>72102602</v>
          </cell>
          <cell r="C2078" t="str">
            <v>Colocacion de vidrios</v>
          </cell>
        </row>
        <row r="2079">
          <cell r="B2079" t="str">
            <v>72102602</v>
          </cell>
          <cell r="C2079" t="str">
            <v>Desmonte y/o Colocacion de mamparas</v>
          </cell>
        </row>
        <row r="2080">
          <cell r="B2080" t="str">
            <v>72102701</v>
          </cell>
          <cell r="C2080" t="str">
            <v>Mantenimiento  de pisos de parquet</v>
          </cell>
        </row>
        <row r="2081">
          <cell r="B2081" t="str">
            <v>72102702</v>
          </cell>
          <cell r="C2081" t="str">
            <v>Instalación de adoquines</v>
          </cell>
        </row>
        <row r="2082">
          <cell r="B2082" t="str">
            <v>72102702</v>
          </cell>
          <cell r="C2082" t="str">
            <v>Revestimiento de pisos</v>
          </cell>
        </row>
        <row r="2083">
          <cell r="B2083" t="str">
            <v>72102702</v>
          </cell>
          <cell r="C2083" t="str">
            <v>Colocacion de pisos</v>
          </cell>
        </row>
        <row r="2084">
          <cell r="B2084" t="str">
            <v>72102703</v>
          </cell>
          <cell r="C2084" t="str">
            <v>Servicio de Pulido y encerado de piso</v>
          </cell>
        </row>
        <row r="2085">
          <cell r="B2085">
            <v>72102801</v>
          </cell>
          <cell r="C2085" t="str">
            <v>Renovacion de edificios, mojones y monumentos</v>
          </cell>
          <cell r="D2085">
            <v>242</v>
          </cell>
          <cell r="E2085">
            <v>210000000</v>
          </cell>
          <cell r="F2085" t="str">
            <v>EVENTO</v>
          </cell>
        </row>
        <row r="2086">
          <cell r="B2086" t="str">
            <v>72102801</v>
          </cell>
          <cell r="C2086" t="str">
            <v>Remodelación de edificio</v>
          </cell>
          <cell r="D2086">
            <v>522</v>
          </cell>
        </row>
        <row r="2087">
          <cell r="B2087">
            <v>72102802</v>
          </cell>
          <cell r="C2087" t="str">
            <v>Restauracion de edificios, mojones o monumentos</v>
          </cell>
          <cell r="D2087">
            <v>242</v>
          </cell>
          <cell r="E2087">
            <v>110000000</v>
          </cell>
          <cell r="F2087" t="str">
            <v>Evento</v>
          </cell>
        </row>
        <row r="2088">
          <cell r="B2088" t="str">
            <v>72102802</v>
          </cell>
          <cell r="C2088" t="str">
            <v>Mantenimiento y reparacion de caseta</v>
          </cell>
          <cell r="D2088">
            <v>521</v>
          </cell>
        </row>
        <row r="2089">
          <cell r="B2089" t="str">
            <v>72102802</v>
          </cell>
          <cell r="C2089" t="str">
            <v>Restauración de aulas</v>
          </cell>
        </row>
        <row r="2090">
          <cell r="B2090" t="str">
            <v>72102802</v>
          </cell>
          <cell r="C2090" t="str">
            <v>Mantenimiento y reparacion de muelle</v>
          </cell>
        </row>
        <row r="2091">
          <cell r="B2091" t="str">
            <v>72102802</v>
          </cell>
          <cell r="C2091" t="str">
            <v>Mantenimiento y Reparacion de Planta Alcoholera</v>
          </cell>
        </row>
        <row r="2092">
          <cell r="B2092" t="str">
            <v>72102802</v>
          </cell>
          <cell r="C2092" t="str">
            <v>Mantenimiento y Reparacion de deposito o salones</v>
          </cell>
        </row>
        <row r="2093">
          <cell r="B2093" t="str">
            <v>72102802</v>
          </cell>
          <cell r="C2093" t="str">
            <v>Mantenimiento y Reparacion de puentes</v>
          </cell>
          <cell r="D2093">
            <v>521</v>
          </cell>
        </row>
        <row r="2094">
          <cell r="B2094" t="str">
            <v>72102802</v>
          </cell>
          <cell r="C2094" t="str">
            <v>Mantenimiento de camara septica</v>
          </cell>
        </row>
        <row r="2095">
          <cell r="B2095" t="str">
            <v>72102802</v>
          </cell>
          <cell r="C2095" t="str">
            <v>Reparacion y mantenimiento de bano</v>
          </cell>
          <cell r="D2095">
            <v>521</v>
          </cell>
        </row>
        <row r="2096">
          <cell r="B2096" t="str">
            <v>72102802</v>
          </cell>
          <cell r="C2096" t="str">
            <v>Refaccion de mataderia</v>
          </cell>
        </row>
        <row r="2097">
          <cell r="B2097" t="str">
            <v>72102802</v>
          </cell>
          <cell r="C2097" t="str">
            <v>Reparación  y/o mantenimiento de edificio</v>
          </cell>
          <cell r="D2097">
            <v>242</v>
          </cell>
        </row>
        <row r="2098">
          <cell r="B2098" t="str">
            <v>72102802</v>
          </cell>
          <cell r="C2098" t="str">
            <v>Mantenimiento, Reparacion y Servicio de limpieza de cementerio</v>
          </cell>
          <cell r="D2098">
            <v>242</v>
          </cell>
        </row>
        <row r="2099">
          <cell r="B2099" t="str">
            <v>72102802</v>
          </cell>
          <cell r="C2099" t="str">
            <v>Servicio de mantenimiento de muro de contencion</v>
          </cell>
          <cell r="D2099">
            <v>521</v>
          </cell>
        </row>
        <row r="2100">
          <cell r="B2100" t="str">
            <v>72102802</v>
          </cell>
          <cell r="C2100" t="str">
            <v>Restauracion de iglesia</v>
          </cell>
          <cell r="D2100">
            <v>521</v>
          </cell>
        </row>
        <row r="2101">
          <cell r="B2101">
            <v>72102903</v>
          </cell>
          <cell r="C2101" t="str">
            <v>Mantenimiento de carreteras o aparcamientos, reparaciones o servicios</v>
          </cell>
          <cell r="D2101">
            <v>241</v>
          </cell>
          <cell r="E2101">
            <v>4783333</v>
          </cell>
          <cell r="F2101" t="str">
            <v>Evento</v>
          </cell>
        </row>
        <row r="2102">
          <cell r="B2102">
            <v>72102904</v>
          </cell>
          <cell r="C2102" t="str">
            <v>Servicios de barrido de carreteras o aparcamientos</v>
          </cell>
          <cell r="D2102">
            <v>241</v>
          </cell>
          <cell r="E2102">
            <v>33260000</v>
          </cell>
          <cell r="F2102" t="str">
            <v>UNIDAD</v>
          </cell>
        </row>
        <row r="2103">
          <cell r="B2103">
            <v>72102905</v>
          </cell>
          <cell r="C2103" t="str">
            <v>Mantenimiento de terrenos</v>
          </cell>
          <cell r="D2103">
            <v>242</v>
          </cell>
          <cell r="E2103">
            <v>15000000</v>
          </cell>
          <cell r="F2103" t="str">
            <v>EVENTO</v>
          </cell>
        </row>
        <row r="2104">
          <cell r="B2104" t="str">
            <v>72102905</v>
          </cell>
          <cell r="C2104" t="str">
            <v>Relleno y compactacion de terreno</v>
          </cell>
        </row>
        <row r="2105">
          <cell r="B2105" t="str">
            <v>72103001</v>
          </cell>
          <cell r="C2105" t="str">
            <v>Desmonte de terreno</v>
          </cell>
        </row>
        <row r="2106">
          <cell r="B2106" t="str">
            <v>72103001</v>
          </cell>
          <cell r="C2106" t="str">
            <v>Desbroce</v>
          </cell>
        </row>
        <row r="2107">
          <cell r="B2107" t="str">
            <v>72103002</v>
          </cell>
          <cell r="C2107" t="str">
            <v>Servicio de nivelado de terreno</v>
          </cell>
        </row>
        <row r="2108">
          <cell r="B2108" t="str">
            <v>72103002</v>
          </cell>
          <cell r="C2108" t="str">
            <v>Servicio de remosion y excavacion de terreno</v>
          </cell>
        </row>
        <row r="2109">
          <cell r="B2109" t="str">
            <v>72103004</v>
          </cell>
          <cell r="C2109" t="str">
            <v>Servicio de Excavación Estructural</v>
          </cell>
        </row>
        <row r="2110">
          <cell r="B2110" t="str">
            <v>72103004</v>
          </cell>
          <cell r="C2110" t="str">
            <v>Servicio de Excavación no clasificada</v>
          </cell>
        </row>
        <row r="2111">
          <cell r="B2111" t="str">
            <v>72103004</v>
          </cell>
          <cell r="C2111" t="str">
            <v>Servicio de Excavación de Zanja de Drenaje</v>
          </cell>
        </row>
        <row r="2112">
          <cell r="B2112" t="str">
            <v>72103004</v>
          </cell>
          <cell r="C2112" t="str">
            <v>Servicio de excavacion de bolsones</v>
          </cell>
        </row>
        <row r="2113">
          <cell r="B2113" t="str">
            <v>72103004</v>
          </cell>
          <cell r="C2113" t="str">
            <v>Servicio de excavacion en rocas</v>
          </cell>
        </row>
        <row r="2114">
          <cell r="B2114">
            <v>72131501</v>
          </cell>
          <cell r="C2114" t="str">
            <v>Construccion de apartamentos</v>
          </cell>
          <cell r="D2114">
            <v>522</v>
          </cell>
          <cell r="E2114">
            <v>340000000</v>
          </cell>
          <cell r="F2114" t="str">
            <v>EVENTO</v>
          </cell>
        </row>
        <row r="2115">
          <cell r="B2115">
            <v>72131502</v>
          </cell>
          <cell r="C2115" t="str">
            <v>Construccion casera uni-familiar</v>
          </cell>
          <cell r="D2115">
            <v>522</v>
          </cell>
          <cell r="E2115">
            <v>50000000</v>
          </cell>
          <cell r="F2115" t="str">
            <v>EVENTO</v>
          </cell>
        </row>
        <row r="2116">
          <cell r="B2116" t="str">
            <v>72131502</v>
          </cell>
          <cell r="C2116" t="str">
            <v>Construccion de albergue</v>
          </cell>
          <cell r="D2116">
            <v>521</v>
          </cell>
        </row>
        <row r="2117">
          <cell r="B2117" t="str">
            <v>72131502</v>
          </cell>
          <cell r="C2117" t="str">
            <v>Construcción de viviendas tipo dúplex de 3D</v>
          </cell>
          <cell r="D2117">
            <v>522</v>
          </cell>
        </row>
        <row r="2118">
          <cell r="B2118" t="str">
            <v>72131502</v>
          </cell>
          <cell r="C2118" t="str">
            <v>Construcción de infraestructura basicas red vial, red de agua potable y red de energia electrica</v>
          </cell>
          <cell r="D2118">
            <v>521</v>
          </cell>
        </row>
        <row r="2119">
          <cell r="B2119" t="str">
            <v>72131502</v>
          </cell>
          <cell r="C2119" t="str">
            <v>Construcción de vivienda económica tipo A1</v>
          </cell>
          <cell r="D2119">
            <v>522</v>
          </cell>
        </row>
        <row r="2120">
          <cell r="B2120" t="str">
            <v>72131502</v>
          </cell>
          <cell r="C2120" t="str">
            <v>Construcción de vivienda económica tipo A2</v>
          </cell>
          <cell r="D2120">
            <v>522</v>
          </cell>
        </row>
        <row r="2121">
          <cell r="B2121">
            <v>72131601</v>
          </cell>
          <cell r="C2121" t="str">
            <v>Construccion de centrales electricas</v>
          </cell>
          <cell r="D2121">
            <v>526</v>
          </cell>
          <cell r="E2121">
            <v>606000000</v>
          </cell>
          <cell r="F2121" t="str">
            <v>EVENTO</v>
          </cell>
        </row>
        <row r="2122">
          <cell r="B2122" t="str">
            <v>72131601</v>
          </cell>
          <cell r="C2122" t="str">
            <v>Construccion y/o instalacion de fabrica</v>
          </cell>
          <cell r="D2122">
            <v>522</v>
          </cell>
        </row>
        <row r="2123">
          <cell r="B2123" t="str">
            <v>72131601</v>
          </cell>
          <cell r="C2123" t="str">
            <v>Construccion de quincho</v>
          </cell>
          <cell r="D2123">
            <v>522</v>
          </cell>
        </row>
        <row r="2124">
          <cell r="B2124" t="str">
            <v>72131601</v>
          </cell>
          <cell r="C2124" t="str">
            <v>Construccion de salon</v>
          </cell>
          <cell r="D2124">
            <v>522</v>
          </cell>
        </row>
        <row r="2125">
          <cell r="B2125" t="str">
            <v>72131601</v>
          </cell>
          <cell r="C2125" t="str">
            <v>Construccion de iglesia</v>
          </cell>
          <cell r="D2125">
            <v>522</v>
          </cell>
        </row>
        <row r="2126">
          <cell r="B2126" t="str">
            <v>72131601</v>
          </cell>
          <cell r="C2126" t="str">
            <v>Construccion de refugio peatonal</v>
          </cell>
          <cell r="D2126">
            <v>521</v>
          </cell>
        </row>
        <row r="2127">
          <cell r="B2127" t="str">
            <v>72131601</v>
          </cell>
          <cell r="C2127" t="str">
            <v>Construccion de portico</v>
          </cell>
          <cell r="D2127">
            <v>521</v>
          </cell>
        </row>
        <row r="2128">
          <cell r="B2128" t="str">
            <v>72131601</v>
          </cell>
          <cell r="C2128" t="str">
            <v>Construccion de aula</v>
          </cell>
          <cell r="D2128">
            <v>522</v>
          </cell>
        </row>
        <row r="2129">
          <cell r="B2129" t="str">
            <v>72131601</v>
          </cell>
          <cell r="C2129" t="str">
            <v>Construccion de terminal</v>
          </cell>
          <cell r="D2129">
            <v>521</v>
          </cell>
        </row>
        <row r="2130">
          <cell r="B2130" t="str">
            <v>72131601</v>
          </cell>
          <cell r="C2130" t="str">
            <v>Construccion de tanque de agua elevado</v>
          </cell>
          <cell r="D2130">
            <v>522</v>
          </cell>
        </row>
        <row r="2131">
          <cell r="B2131" t="str">
            <v>72131601</v>
          </cell>
          <cell r="C2131" t="str">
            <v>Construcción de deposito</v>
          </cell>
          <cell r="D2131">
            <v>522</v>
          </cell>
        </row>
        <row r="2132">
          <cell r="B2132" t="str">
            <v>72131601</v>
          </cell>
          <cell r="C2132" t="str">
            <v>Construccion de inmueble deportivo y recreativo</v>
          </cell>
          <cell r="D2132">
            <v>522</v>
          </cell>
        </row>
        <row r="2133">
          <cell r="B2133" t="str">
            <v>72131601</v>
          </cell>
          <cell r="C2133" t="str">
            <v>Construccion de caseta</v>
          </cell>
          <cell r="D2133">
            <v>522</v>
          </cell>
        </row>
        <row r="2134">
          <cell r="B2134" t="str">
            <v>72131601</v>
          </cell>
          <cell r="C2134" t="str">
            <v>Construccion de bano</v>
          </cell>
          <cell r="D2134">
            <v>522</v>
          </cell>
        </row>
        <row r="2135">
          <cell r="B2135" t="str">
            <v>72131601</v>
          </cell>
          <cell r="C2135" t="str">
            <v>Construccion de plaza y parque</v>
          </cell>
          <cell r="D2135">
            <v>522</v>
          </cell>
        </row>
        <row r="2136">
          <cell r="B2136" t="str">
            <v>72131601</v>
          </cell>
          <cell r="C2136" t="str">
            <v>Construccion de Centro Educativo</v>
          </cell>
          <cell r="D2136">
            <v>522</v>
          </cell>
        </row>
        <row r="2137">
          <cell r="B2137" t="str">
            <v>72131601</v>
          </cell>
          <cell r="C2137" t="str">
            <v>Construccion de cercado perimetral</v>
          </cell>
          <cell r="D2137">
            <v>521</v>
          </cell>
        </row>
        <row r="2138">
          <cell r="B2138" t="str">
            <v>72131601</v>
          </cell>
          <cell r="C2138" t="str">
            <v>Construccion e instalaciones electricas</v>
          </cell>
          <cell r="D2138">
            <v>521</v>
          </cell>
        </row>
        <row r="2139">
          <cell r="B2139" t="str">
            <v>72131601</v>
          </cell>
          <cell r="C2139" t="str">
            <v>Ampliacion de inmuebles</v>
          </cell>
          <cell r="D2139">
            <v>522</v>
          </cell>
        </row>
        <row r="2140">
          <cell r="B2140" t="str">
            <v>72131601</v>
          </cell>
          <cell r="C2140" t="str">
            <v>Construccion de Tinglado</v>
          </cell>
          <cell r="D2140">
            <v>522</v>
          </cell>
        </row>
        <row r="2141">
          <cell r="B2141" t="str">
            <v>72131601</v>
          </cell>
          <cell r="C2141" t="str">
            <v>Construccion de Edificio</v>
          </cell>
          <cell r="D2141">
            <v>522</v>
          </cell>
        </row>
        <row r="2142">
          <cell r="B2142" t="str">
            <v>72131601</v>
          </cell>
          <cell r="C2142" t="str">
            <v>Construccion de Puesto de Control</v>
          </cell>
          <cell r="D2142">
            <v>522</v>
          </cell>
        </row>
        <row r="2143">
          <cell r="B2143">
            <v>72131701</v>
          </cell>
          <cell r="C2143" t="str">
            <v>Pavimentar o hacer la superficie de carreteras o caminos</v>
          </cell>
          <cell r="D2143">
            <v>521</v>
          </cell>
          <cell r="E2143">
            <v>50000000</v>
          </cell>
          <cell r="F2143" t="str">
            <v>UNIDAD</v>
          </cell>
        </row>
        <row r="2144">
          <cell r="B2144" t="str">
            <v>72131701</v>
          </cell>
          <cell r="C2144" t="str">
            <v>Mantenimiento de asfaltado</v>
          </cell>
          <cell r="D2144">
            <v>521</v>
          </cell>
        </row>
        <row r="2145">
          <cell r="B2145" t="str">
            <v>72131701</v>
          </cell>
          <cell r="C2145" t="str">
            <v>Construccion de pavimento de Hº</v>
          </cell>
          <cell r="D2145">
            <v>521</v>
          </cell>
        </row>
        <row r="2146">
          <cell r="B2146" t="str">
            <v>72131701</v>
          </cell>
          <cell r="C2146" t="str">
            <v>Construccion de enripiado</v>
          </cell>
          <cell r="D2146">
            <v>521</v>
          </cell>
        </row>
        <row r="2147">
          <cell r="B2147" t="str">
            <v>72131701</v>
          </cell>
          <cell r="C2147" t="str">
            <v>Construccion de banquina</v>
          </cell>
          <cell r="D2147">
            <v>521</v>
          </cell>
        </row>
        <row r="2148">
          <cell r="B2148" t="str">
            <v>72131701</v>
          </cell>
          <cell r="C2148" t="str">
            <v>Construccion de terraplen</v>
          </cell>
          <cell r="D2148">
            <v>521</v>
          </cell>
        </row>
        <row r="2149">
          <cell r="B2149" t="str">
            <v>72131701</v>
          </cell>
          <cell r="C2149" t="str">
            <v>Contruccion de alcantarilla</v>
          </cell>
          <cell r="D2149">
            <v>521</v>
          </cell>
        </row>
        <row r="2150">
          <cell r="B2150" t="str">
            <v>72131701</v>
          </cell>
          <cell r="C2150" t="str">
            <v>Reparacion de empedrado</v>
          </cell>
          <cell r="D2150">
            <v>521</v>
          </cell>
        </row>
        <row r="2151">
          <cell r="B2151" t="str">
            <v>72131701</v>
          </cell>
          <cell r="C2151" t="str">
            <v>Mantenimiento de camino terraplenado</v>
          </cell>
          <cell r="D2151">
            <v>521</v>
          </cell>
        </row>
        <row r="2152">
          <cell r="B2152" t="str">
            <v>72131701</v>
          </cell>
          <cell r="C2152" t="str">
            <v>Servicio de montaje/desmontaje de alambrado</v>
          </cell>
          <cell r="D2152">
            <v>521</v>
          </cell>
        </row>
        <row r="2153">
          <cell r="B2153" t="str">
            <v>72131701</v>
          </cell>
          <cell r="C2153" t="str">
            <v>Servicio de colocacion/desmontaje de barandas de seguridad para caminos</v>
          </cell>
          <cell r="D2153">
            <v>521</v>
          </cell>
        </row>
        <row r="2154">
          <cell r="B2154" t="str">
            <v>72131701</v>
          </cell>
          <cell r="C2154" t="str">
            <v>Mantenimiento de paseo central</v>
          </cell>
          <cell r="D2154">
            <v>521</v>
          </cell>
        </row>
        <row r="2155">
          <cell r="B2155" t="str">
            <v>72131701</v>
          </cell>
          <cell r="C2155" t="str">
            <v>Construccion de paseo central</v>
          </cell>
          <cell r="D2155">
            <v>521</v>
          </cell>
        </row>
        <row r="2156">
          <cell r="B2156" t="str">
            <v>72131701</v>
          </cell>
          <cell r="C2156" t="str">
            <v>Bacheos de calle</v>
          </cell>
          <cell r="D2156">
            <v>521</v>
          </cell>
        </row>
        <row r="2157">
          <cell r="B2157" t="str">
            <v>72131701</v>
          </cell>
          <cell r="C2157" t="str">
            <v>Recuperacion del nudo</v>
          </cell>
          <cell r="D2157">
            <v>521</v>
          </cell>
        </row>
        <row r="2158">
          <cell r="B2158">
            <v>72131701</v>
          </cell>
          <cell r="C2158" t="str">
            <v>Servicio de señalización de caminos</v>
          </cell>
          <cell r="D2158">
            <v>521</v>
          </cell>
        </row>
        <row r="2159">
          <cell r="B2159" t="str">
            <v>72131701</v>
          </cell>
          <cell r="C2159" t="str">
            <v>Construcción de empedrado</v>
          </cell>
          <cell r="D2159">
            <v>521</v>
          </cell>
        </row>
        <row r="2160">
          <cell r="B2160" t="str">
            <v>72131701</v>
          </cell>
          <cell r="C2160" t="str">
            <v>Mantenimiento de enripiado</v>
          </cell>
          <cell r="D2160">
            <v>521</v>
          </cell>
        </row>
        <row r="2161">
          <cell r="B2161" t="str">
            <v>72131701</v>
          </cell>
          <cell r="C2161" t="str">
            <v>Servicio de asfaltado o pavimentación</v>
          </cell>
          <cell r="D2161">
            <v>521</v>
          </cell>
        </row>
        <row r="2162">
          <cell r="B2162" t="str">
            <v>72131701</v>
          </cell>
          <cell r="C2162" t="str">
            <v>Servicio de limpieza de franja de dominio</v>
          </cell>
          <cell r="D2162">
            <v>521</v>
          </cell>
        </row>
        <row r="2163">
          <cell r="B2163" t="str">
            <v>72131701</v>
          </cell>
          <cell r="C2163" t="str">
            <v>Construccion de canaleta H°</v>
          </cell>
          <cell r="D2163">
            <v>521</v>
          </cell>
        </row>
        <row r="2164">
          <cell r="B2164" t="str">
            <v>72131701</v>
          </cell>
          <cell r="C2164" t="str">
            <v>Mantenimiento de pista de aterrizaje</v>
          </cell>
          <cell r="D2164">
            <v>521</v>
          </cell>
        </row>
        <row r="2165">
          <cell r="B2165">
            <v>72131702</v>
          </cell>
          <cell r="C2165" t="str">
            <v>Construccion de puentes</v>
          </cell>
          <cell r="D2165">
            <v>521</v>
          </cell>
          <cell r="E2165">
            <v>2000000</v>
          </cell>
          <cell r="F2165" t="str">
            <v>Evento</v>
          </cell>
        </row>
        <row r="2166">
          <cell r="B2166" t="str">
            <v>72131702</v>
          </cell>
          <cell r="C2166" t="str">
            <v>Construcción de muelle</v>
          </cell>
          <cell r="D2166">
            <v>521</v>
          </cell>
        </row>
        <row r="2167">
          <cell r="B2167" t="str">
            <v>72131702</v>
          </cell>
          <cell r="C2167" t="str">
            <v>Construccion de puente peatonal</v>
          </cell>
          <cell r="D2167">
            <v>521</v>
          </cell>
        </row>
        <row r="2168">
          <cell r="B2168" t="str">
            <v>72131702</v>
          </cell>
          <cell r="C2168" t="str">
            <v>Construccion de puente</v>
          </cell>
          <cell r="D2168">
            <v>521</v>
          </cell>
        </row>
        <row r="2169">
          <cell r="B2169">
            <v>76111501</v>
          </cell>
          <cell r="C2169" t="str">
            <v>Servicios de limpieza de edificios</v>
          </cell>
          <cell r="D2169">
            <v>242</v>
          </cell>
          <cell r="E2169">
            <v>50000000</v>
          </cell>
          <cell r="F2169" t="str">
            <v>UNIDAD</v>
          </cell>
        </row>
        <row r="2170">
          <cell r="B2170">
            <v>76111503</v>
          </cell>
          <cell r="C2170" t="str">
            <v>Servicios de mantenimiento del alumbrado</v>
          </cell>
          <cell r="D2170">
            <v>241</v>
          </cell>
          <cell r="E2170">
            <v>50000</v>
          </cell>
          <cell r="F2170" t="str">
            <v>Evento</v>
          </cell>
        </row>
        <row r="2171">
          <cell r="B2171">
            <v>76111505</v>
          </cell>
          <cell r="C2171" t="str">
            <v>Servicios de limpieza de telas y muebles</v>
          </cell>
          <cell r="D2171">
            <v>242</v>
          </cell>
          <cell r="E2171">
            <v>1000000</v>
          </cell>
          <cell r="F2171" t="str">
            <v>EVENTO</v>
          </cell>
        </row>
        <row r="2172">
          <cell r="B2172">
            <v>78101803</v>
          </cell>
          <cell r="C2172" t="str">
            <v>Servicios de transporte de vehiculos</v>
          </cell>
          <cell r="D2172">
            <v>221</v>
          </cell>
          <cell r="E2172">
            <v>2707169</v>
          </cell>
          <cell r="F2172" t="str">
            <v>Evento</v>
          </cell>
        </row>
        <row r="2173">
          <cell r="B2173">
            <v>78102202</v>
          </cell>
          <cell r="C2173" t="str">
            <v>Servicios de oficina de correos</v>
          </cell>
          <cell r="D2173">
            <v>221</v>
          </cell>
          <cell r="E2173">
            <v>200000</v>
          </cell>
          <cell r="F2173" t="str">
            <v>UNIDAD</v>
          </cell>
        </row>
        <row r="2174">
          <cell r="B2174">
            <v>78121601</v>
          </cell>
          <cell r="C2174" t="str">
            <v>Del flete</v>
          </cell>
          <cell r="D2174">
            <v>221</v>
          </cell>
          <cell r="E2174">
            <v>100000</v>
          </cell>
          <cell r="F2174" t="str">
            <v>Evento</v>
          </cell>
        </row>
        <row r="2175">
          <cell r="B2175">
            <v>78131803</v>
          </cell>
          <cell r="C2175" t="str">
            <v>Almacenaje de materias peligrosas</v>
          </cell>
          <cell r="D2175">
            <v>222</v>
          </cell>
          <cell r="E2175">
            <v>240000</v>
          </cell>
          <cell r="F2175" t="str">
            <v>UNIDAD</v>
          </cell>
        </row>
        <row r="2176">
          <cell r="B2176">
            <v>78180101</v>
          </cell>
          <cell r="C2176" t="str">
            <v>Servicios de reparar o pintar la carroceria de vehiculos</v>
          </cell>
          <cell r="D2176">
            <v>243</v>
          </cell>
          <cell r="E2176">
            <v>400000</v>
          </cell>
          <cell r="F2176" t="str">
            <v>EVENTO</v>
          </cell>
        </row>
        <row r="2177">
          <cell r="B2177">
            <v>78180102</v>
          </cell>
          <cell r="C2177" t="str">
            <v>Reparacion de Transmision</v>
          </cell>
          <cell r="D2177">
            <v>243</v>
          </cell>
          <cell r="E2177">
            <v>70000000</v>
          </cell>
          <cell r="F2177" t="str">
            <v>EVENTO</v>
          </cell>
        </row>
        <row r="2178">
          <cell r="B2178">
            <v>78180104</v>
          </cell>
          <cell r="C2178" t="str">
            <v>Reparacion del tren de aterrizaje</v>
          </cell>
          <cell r="D2178">
            <v>596</v>
          </cell>
          <cell r="E2178">
            <v>27500000</v>
          </cell>
          <cell r="F2178" t="str">
            <v>Evento</v>
          </cell>
        </row>
        <row r="2179">
          <cell r="B2179">
            <v>80121604</v>
          </cell>
          <cell r="C2179" t="str">
            <v>Leyes de patentes, marcas o derechos de autor</v>
          </cell>
          <cell r="D2179">
            <v>915</v>
          </cell>
          <cell r="E2179">
            <v>8000000</v>
          </cell>
          <cell r="F2179" t="str">
            <v>UNIDAD</v>
          </cell>
        </row>
        <row r="2180">
          <cell r="B2180">
            <v>80131501</v>
          </cell>
          <cell r="C2180" t="str">
            <v>Alquiler de viviendas</v>
          </cell>
          <cell r="D2180">
            <v>251</v>
          </cell>
          <cell r="E2180">
            <v>6000000</v>
          </cell>
          <cell r="F2180" t="str">
            <v>EVENTO</v>
          </cell>
        </row>
        <row r="2181">
          <cell r="B2181">
            <v>80131502</v>
          </cell>
          <cell r="C2181" t="str">
            <v>Alquiler de instalaciones comerciales o industriales</v>
          </cell>
          <cell r="D2181">
            <v>251</v>
          </cell>
          <cell r="E2181">
            <v>3250000</v>
          </cell>
          <cell r="F2181" t="str">
            <v>Evento</v>
          </cell>
        </row>
        <row r="2182">
          <cell r="B2182">
            <v>80141617</v>
          </cell>
          <cell r="C2182" t="str">
            <v>Capacitacion de iniciativas estrategicas en el concesionario</v>
          </cell>
          <cell r="D2182">
            <v>841</v>
          </cell>
          <cell r="E2182">
            <v>800000</v>
          </cell>
          <cell r="F2182" t="str">
            <v>Evento</v>
          </cell>
        </row>
        <row r="2183">
          <cell r="B2183" t="str">
            <v>80161507</v>
          </cell>
          <cell r="C2183" t="str">
            <v>Servicio de Consultoria Audiovisual</v>
          </cell>
          <cell r="D2183">
            <v>265</v>
          </cell>
        </row>
        <row r="2184">
          <cell r="B2184" t="str">
            <v>81101502</v>
          </cell>
          <cell r="C2184" t="str">
            <v>Elaboración de plano</v>
          </cell>
          <cell r="D2184">
            <v>265</v>
          </cell>
        </row>
        <row r="2185">
          <cell r="B2185" t="str">
            <v>81101512</v>
          </cell>
          <cell r="C2185" t="str">
            <v>Servicio de Relevamiento catastral</v>
          </cell>
          <cell r="D2185">
            <v>266</v>
          </cell>
        </row>
        <row r="2186">
          <cell r="B2186" t="str">
            <v>81101902</v>
          </cell>
          <cell r="C2186" t="str">
            <v>Servicio de control de calidad y cantidad de petroleo crudo y derivados</v>
          </cell>
          <cell r="D2186">
            <v>266</v>
          </cell>
        </row>
        <row r="2187">
          <cell r="B2187">
            <v>81111501</v>
          </cell>
          <cell r="C2187" t="str">
            <v>Diseno de aplicaciones de software para computador principal</v>
          </cell>
          <cell r="D2187">
            <v>579</v>
          </cell>
          <cell r="E2187">
            <v>108459000</v>
          </cell>
          <cell r="F2187" t="str">
            <v>UNIDAD</v>
          </cell>
        </row>
        <row r="2188">
          <cell r="B2188" t="str">
            <v>81111506</v>
          </cell>
          <cell r="C2188" t="str">
            <v>Mantenimiento del servidor</v>
          </cell>
          <cell r="D2188">
            <v>266</v>
          </cell>
        </row>
        <row r="2189">
          <cell r="B2189" t="str">
            <v>81111508</v>
          </cell>
          <cell r="C2189" t="str">
            <v>Ordenamiento de archivo</v>
          </cell>
          <cell r="D2189">
            <v>266</v>
          </cell>
        </row>
        <row r="2190">
          <cell r="B2190" t="str">
            <v>81111508</v>
          </cell>
          <cell r="C2190" t="str">
            <v>Digitalizacion de planilla</v>
          </cell>
          <cell r="D2190">
            <v>266</v>
          </cell>
        </row>
        <row r="2191">
          <cell r="B2191" t="str">
            <v>81111508</v>
          </cell>
          <cell r="C2191" t="str">
            <v>Digitacion de datos</v>
          </cell>
          <cell r="D2191">
            <v>266</v>
          </cell>
        </row>
        <row r="2192">
          <cell r="B2192" t="str">
            <v>81111602</v>
          </cell>
          <cell r="C2192" t="str">
            <v>Programacion en Java</v>
          </cell>
          <cell r="D2192">
            <v>266</v>
          </cell>
        </row>
        <row r="2193">
          <cell r="B2193">
            <v>81111612</v>
          </cell>
          <cell r="C2193" t="str">
            <v>Programacion - Lenguajes artificiales patentados</v>
          </cell>
          <cell r="D2193">
            <v>579</v>
          </cell>
          <cell r="E2193">
            <v>834300</v>
          </cell>
          <cell r="F2193" t="str">
            <v>UNIDAD</v>
          </cell>
        </row>
        <row r="2194">
          <cell r="B2194" t="str">
            <v>81111704</v>
          </cell>
          <cell r="C2194" t="str">
            <v>Diseño de sistema de base de datos</v>
          </cell>
          <cell r="D2194">
            <v>266</v>
          </cell>
        </row>
        <row r="2195">
          <cell r="B2195">
            <v>81111801</v>
          </cell>
          <cell r="C2195" t="str">
            <v>Seguridad de computadores, redes o Internet</v>
          </cell>
          <cell r="D2195">
            <v>579</v>
          </cell>
          <cell r="E2195">
            <v>1500000</v>
          </cell>
          <cell r="F2195" t="str">
            <v>UNIDAD</v>
          </cell>
        </row>
        <row r="2196">
          <cell r="B2196" t="str">
            <v>81111801</v>
          </cell>
          <cell r="C2196" t="str">
            <v>Testeo de seguridad de sistema</v>
          </cell>
          <cell r="D2196">
            <v>266</v>
          </cell>
        </row>
        <row r="2197">
          <cell r="B2197" t="str">
            <v>81111804</v>
          </cell>
          <cell r="C2197" t="str">
            <v>Mantenimiento de redes</v>
          </cell>
          <cell r="D2197">
            <v>266</v>
          </cell>
        </row>
        <row r="2198">
          <cell r="B2198" t="str">
            <v>81111804</v>
          </cell>
          <cell r="C2198" t="str">
            <v>Conexion de redes</v>
          </cell>
        </row>
        <row r="2199">
          <cell r="B2199" t="str">
            <v>81111804</v>
          </cell>
          <cell r="C2199" t="str">
            <v>Mantenimiento de red metropolitana</v>
          </cell>
          <cell r="D2199">
            <v>246</v>
          </cell>
        </row>
        <row r="2200">
          <cell r="B2200" t="str">
            <v>81111804</v>
          </cell>
          <cell r="C2200" t="str">
            <v>Mantenimiento de fibra optica</v>
          </cell>
          <cell r="D2200">
            <v>246</v>
          </cell>
        </row>
        <row r="2201">
          <cell r="B2201">
            <v>81111805</v>
          </cell>
          <cell r="C2201" t="str">
            <v>Mantenimiento o apoyo de sistemas patentados o autorizados</v>
          </cell>
          <cell r="D2201">
            <v>579</v>
          </cell>
          <cell r="E2201">
            <v>360075198</v>
          </cell>
          <cell r="F2201" t="str">
            <v>EVENTO</v>
          </cell>
        </row>
        <row r="2202">
          <cell r="B2202" t="str">
            <v>81111805</v>
          </cell>
          <cell r="C2202" t="str">
            <v>Actualización de Licencia de Base de Datos</v>
          </cell>
        </row>
        <row r="2203">
          <cell r="B2203" t="str">
            <v>81111805</v>
          </cell>
          <cell r="C2203" t="str">
            <v>Soporte Técnico y Actualización para Oracle</v>
          </cell>
        </row>
        <row r="2204">
          <cell r="B2204" t="str">
            <v>81111805</v>
          </cell>
          <cell r="C2204" t="str">
            <v>Mantenimiento y soporte tecnico de sistema de correos</v>
          </cell>
        </row>
        <row r="2205">
          <cell r="B2205" t="str">
            <v>81111805</v>
          </cell>
          <cell r="C2205" t="str">
            <v>Mantenimiento y actualizacion de software</v>
          </cell>
        </row>
        <row r="2206">
          <cell r="B2206" t="str">
            <v>81111805</v>
          </cell>
          <cell r="C2206" t="str">
            <v>Soporte Tecnico y  Actualizacion para Linux</v>
          </cell>
        </row>
        <row r="2207">
          <cell r="B2207">
            <v>81111806</v>
          </cell>
          <cell r="C2207" t="str">
            <v>Analisis de base de datos</v>
          </cell>
          <cell r="D2207">
            <v>579</v>
          </cell>
          <cell r="E2207">
            <v>6000000</v>
          </cell>
          <cell r="F2207" t="str">
            <v>UNIDAD</v>
          </cell>
        </row>
        <row r="2208">
          <cell r="B2208" t="str">
            <v>81111806</v>
          </cell>
          <cell r="C2208" t="str">
            <v>Montaje de base de datos</v>
          </cell>
        </row>
        <row r="2209">
          <cell r="B2209" t="str">
            <v>81111806</v>
          </cell>
          <cell r="C2209" t="str">
            <v>Mantenimiento de base de datos</v>
          </cell>
        </row>
        <row r="2210">
          <cell r="B2210" t="str">
            <v>81111806</v>
          </cell>
          <cell r="C2210" t="str">
            <v>SQL Server Estandar</v>
          </cell>
        </row>
        <row r="2211">
          <cell r="B2211" t="str">
            <v>81111810</v>
          </cell>
          <cell r="C2211" t="str">
            <v>Desarrollo de software a medida</v>
          </cell>
          <cell r="D2211">
            <v>266</v>
          </cell>
        </row>
        <row r="2212">
          <cell r="B2212" t="str">
            <v>81111811</v>
          </cell>
          <cell r="C2212" t="str">
            <v>Servicio técnico y soporte para equipos informaticos</v>
          </cell>
          <cell r="D2212">
            <v>243</v>
          </cell>
        </row>
        <row r="2213">
          <cell r="B2213">
            <v>81111812</v>
          </cell>
          <cell r="C2213" t="str">
            <v>Mantenimiento o apoyo del hardware de computador</v>
          </cell>
          <cell r="D2213">
            <v>579</v>
          </cell>
          <cell r="E2213">
            <v>4179069</v>
          </cell>
          <cell r="F2213" t="str">
            <v>EVENTO</v>
          </cell>
        </row>
        <row r="2214">
          <cell r="B2214" t="str">
            <v>81111812</v>
          </cell>
          <cell r="C2214" t="str">
            <v>Mantenimiento y Reparacion de disquetera</v>
          </cell>
          <cell r="D2214">
            <v>243</v>
          </cell>
        </row>
        <row r="2215">
          <cell r="B2215" t="str">
            <v>81111812</v>
          </cell>
          <cell r="C2215" t="str">
            <v>Mantenimiento y reparacion de servidor</v>
          </cell>
          <cell r="D2215">
            <v>243</v>
          </cell>
        </row>
        <row r="2216">
          <cell r="B2216" t="str">
            <v>81111812</v>
          </cell>
          <cell r="C2216" t="str">
            <v>Mantenimiento y reparacion de taquimetro electronico</v>
          </cell>
          <cell r="D2216">
            <v>243</v>
          </cell>
        </row>
        <row r="2217">
          <cell r="B2217" t="str">
            <v>81111812</v>
          </cell>
          <cell r="C2217" t="str">
            <v>Mantenimiento y Reparacion de monitor</v>
          </cell>
          <cell r="D2217">
            <v>243</v>
          </cell>
        </row>
        <row r="2218">
          <cell r="B2218" t="str">
            <v>81111812</v>
          </cell>
          <cell r="C2218" t="str">
            <v>Mantenimiento y reparacion de CPU</v>
          </cell>
          <cell r="D2218">
            <v>243</v>
          </cell>
        </row>
        <row r="2219">
          <cell r="B2219" t="str">
            <v>81111812</v>
          </cell>
          <cell r="C2219" t="str">
            <v>Mantenimiento y reparacion de HUB</v>
          </cell>
          <cell r="D2219">
            <v>243</v>
          </cell>
        </row>
        <row r="2220">
          <cell r="B2220" t="str">
            <v>81111812</v>
          </cell>
          <cell r="C2220" t="str">
            <v>Mantenimiento y reparacion de estabilizador de energia electrica</v>
          </cell>
          <cell r="D2220">
            <v>243</v>
          </cell>
        </row>
        <row r="2221">
          <cell r="B2221" t="str">
            <v>81111812</v>
          </cell>
          <cell r="C2221" t="str">
            <v>Mantenimiento y reparacion de switch</v>
          </cell>
          <cell r="D2221">
            <v>243</v>
          </cell>
        </row>
        <row r="2222">
          <cell r="B2222" t="str">
            <v>81111812</v>
          </cell>
          <cell r="C2222" t="str">
            <v>Mantenimiento y Reparacion de Escaner</v>
          </cell>
          <cell r="D2222">
            <v>243</v>
          </cell>
        </row>
        <row r="2223">
          <cell r="B2223" t="str">
            <v>81111812</v>
          </cell>
          <cell r="C2223" t="str">
            <v>Mantenimiento y reparacion de plotter</v>
          </cell>
          <cell r="D2223">
            <v>243</v>
          </cell>
        </row>
        <row r="2224">
          <cell r="B2224" t="str">
            <v>81111812</v>
          </cell>
          <cell r="C2224" t="str">
            <v>Mantenimiento y Reparacion de impresora</v>
          </cell>
          <cell r="D2224">
            <v>243</v>
          </cell>
        </row>
        <row r="2225">
          <cell r="B2225" t="str">
            <v>81111812</v>
          </cell>
          <cell r="C2225" t="str">
            <v>Mantenimiento y Reparac. de Lector grabador</v>
          </cell>
          <cell r="D2225">
            <v>243</v>
          </cell>
        </row>
        <row r="2226">
          <cell r="B2226" t="str">
            <v>81111812</v>
          </cell>
          <cell r="C2226" t="str">
            <v>Mantenimiento y repación de proyector</v>
          </cell>
          <cell r="D2226">
            <v>243</v>
          </cell>
        </row>
        <row r="2227">
          <cell r="B2227" t="str">
            <v>81111812</v>
          </cell>
          <cell r="C2227" t="str">
            <v>Mantenimiento y reparación de UPS</v>
          </cell>
          <cell r="D2227">
            <v>243</v>
          </cell>
        </row>
        <row r="2228">
          <cell r="B2228" t="str">
            <v>81111812</v>
          </cell>
          <cell r="C2228" t="str">
            <v>Mantenimiento y reparacion de teclado</v>
          </cell>
          <cell r="D2228">
            <v>243</v>
          </cell>
        </row>
        <row r="2229">
          <cell r="B2229" t="str">
            <v>81111812</v>
          </cell>
          <cell r="C2229" t="str">
            <v>Mantenimiento y reparacion de mouse</v>
          </cell>
          <cell r="D2229">
            <v>243</v>
          </cell>
        </row>
        <row r="2230">
          <cell r="B2230" t="str">
            <v>81111812</v>
          </cell>
          <cell r="C2230" t="str">
            <v>Mantenimiento y reparación de Notebook</v>
          </cell>
          <cell r="D2230">
            <v>243</v>
          </cell>
        </row>
        <row r="2231">
          <cell r="B2231">
            <v>81112003</v>
          </cell>
          <cell r="C2231" t="str">
            <v>Centro de servicios de datos</v>
          </cell>
          <cell r="D2231">
            <v>261</v>
          </cell>
          <cell r="E2231">
            <v>3550000</v>
          </cell>
          <cell r="F2231" t="str">
            <v>Unidad (Nr</v>
          </cell>
        </row>
        <row r="2232">
          <cell r="B2232" t="str">
            <v>81112003</v>
          </cell>
          <cell r="C2232" t="str">
            <v>Montaje de Centro de Datos</v>
          </cell>
        </row>
        <row r="2233">
          <cell r="B2233">
            <v>81112101</v>
          </cell>
          <cell r="C2233" t="str">
            <v>Proveedores de servicio de Internet (ISP)</v>
          </cell>
          <cell r="D2233">
            <v>261</v>
          </cell>
          <cell r="E2233">
            <v>390000</v>
          </cell>
          <cell r="F2233" t="str">
            <v>EVENTO</v>
          </cell>
        </row>
        <row r="2234">
          <cell r="B2234" t="str">
            <v>81112103</v>
          </cell>
          <cell r="C2234" t="str">
            <v>Mantenimiento de sitio web</v>
          </cell>
          <cell r="D2234">
            <v>246</v>
          </cell>
        </row>
        <row r="2235">
          <cell r="B2235" t="str">
            <v>81112103</v>
          </cell>
          <cell r="C2235" t="str">
            <v>Diseño de sitio web</v>
          </cell>
          <cell r="D2235">
            <v>266</v>
          </cell>
        </row>
        <row r="2236">
          <cell r="B2236" t="str">
            <v>81112107</v>
          </cell>
          <cell r="C2236" t="str">
            <v>Mantenimiento de servicio de internet</v>
          </cell>
          <cell r="D2236">
            <v>246</v>
          </cell>
        </row>
        <row r="2237">
          <cell r="B2237" t="str">
            <v>81112107</v>
          </cell>
          <cell r="C2237" t="str">
            <v>Instalacion y Configuracion de servicios de Internet</v>
          </cell>
          <cell r="D2237">
            <v>268</v>
          </cell>
        </row>
        <row r="2238">
          <cell r="B2238" t="str">
            <v>81112107</v>
          </cell>
          <cell r="C2238" t="str">
            <v>Servicios de Internet</v>
          </cell>
          <cell r="D2238">
            <v>268</v>
          </cell>
        </row>
        <row r="2239">
          <cell r="B2239">
            <v>82101502</v>
          </cell>
          <cell r="C2239" t="str">
            <v>Publicidad en carteles</v>
          </cell>
          <cell r="D2239">
            <v>265</v>
          </cell>
          <cell r="E2239">
            <v>2500000</v>
          </cell>
          <cell r="F2239" t="str">
            <v>UNIDADES</v>
          </cell>
        </row>
        <row r="2240">
          <cell r="B2240">
            <v>82101504</v>
          </cell>
          <cell r="C2240" t="str">
            <v>Publicidad en periodicos</v>
          </cell>
          <cell r="D2240">
            <v>265</v>
          </cell>
          <cell r="E2240">
            <v>1700000</v>
          </cell>
          <cell r="F2240" t="str">
            <v>Evento</v>
          </cell>
        </row>
        <row r="2241">
          <cell r="B2241">
            <v>82101601</v>
          </cell>
          <cell r="C2241" t="str">
            <v>Publicidad en radio</v>
          </cell>
          <cell r="D2241">
            <v>265</v>
          </cell>
          <cell r="E2241">
            <v>1100000</v>
          </cell>
          <cell r="F2241" t="str">
            <v>Evento</v>
          </cell>
        </row>
        <row r="2242">
          <cell r="B2242">
            <v>82101602</v>
          </cell>
          <cell r="C2242" t="str">
            <v>Publicidad en television</v>
          </cell>
          <cell r="D2242">
            <v>265</v>
          </cell>
          <cell r="E2242">
            <v>300000</v>
          </cell>
          <cell r="F2242" t="str">
            <v>Evento</v>
          </cell>
        </row>
        <row r="2243">
          <cell r="B2243">
            <v>82101701</v>
          </cell>
          <cell r="C2243" t="str">
            <v>Servicios de publicidad en pancartas (pasacalles)</v>
          </cell>
          <cell r="D2243">
            <v>265</v>
          </cell>
          <cell r="E2243">
            <v>3000</v>
          </cell>
          <cell r="F2243" t="str">
            <v>UNIDAD</v>
          </cell>
        </row>
        <row r="2244">
          <cell r="B2244">
            <v>82111602</v>
          </cell>
          <cell r="C2244" t="str">
            <v>Servicios de redaccion de curriculum vitae</v>
          </cell>
          <cell r="D2244">
            <v>333</v>
          </cell>
          <cell r="E2244">
            <v>2500</v>
          </cell>
          <cell r="F2244" t="str">
            <v>BLOCK</v>
          </cell>
        </row>
        <row r="2245">
          <cell r="B2245">
            <v>82111901</v>
          </cell>
          <cell r="C2245" t="str">
            <v>Servicios de comunicados de prensa</v>
          </cell>
          <cell r="D2245">
            <v>265</v>
          </cell>
          <cell r="E2245">
            <v>210000</v>
          </cell>
          <cell r="F2245" t="str">
            <v>Evento</v>
          </cell>
        </row>
        <row r="2246">
          <cell r="B2246">
            <v>82121503</v>
          </cell>
          <cell r="C2246" t="str">
            <v>Impresion digital</v>
          </cell>
          <cell r="D2246">
            <v>333</v>
          </cell>
          <cell r="E2246">
            <v>50000</v>
          </cell>
          <cell r="F2246" t="str">
            <v>BLOCK</v>
          </cell>
        </row>
        <row r="2247">
          <cell r="B2247">
            <v>82121505</v>
          </cell>
          <cell r="C2247" t="str">
            <v>Impresion promocional o publicitaria</v>
          </cell>
          <cell r="D2247">
            <v>333</v>
          </cell>
          <cell r="E2247">
            <v>80000</v>
          </cell>
          <cell r="F2247" t="str">
            <v>UNIDAD</v>
          </cell>
        </row>
        <row r="2248">
          <cell r="B2248">
            <v>82121506</v>
          </cell>
          <cell r="C2248" t="str">
            <v>Impresion de publicaciones</v>
          </cell>
          <cell r="D2248">
            <v>333</v>
          </cell>
          <cell r="E2248">
            <v>300000</v>
          </cell>
          <cell r="F2248" t="str">
            <v>CAJA</v>
          </cell>
        </row>
        <row r="2249">
          <cell r="B2249">
            <v>82121507</v>
          </cell>
          <cell r="C2249" t="str">
            <v>Impresion de papeleria o formularios comerciales</v>
          </cell>
          <cell r="D2249">
            <v>333</v>
          </cell>
          <cell r="E2249">
            <v>20000</v>
          </cell>
          <cell r="F2249" t="str">
            <v>CAJA</v>
          </cell>
        </row>
        <row r="2250">
          <cell r="B2250">
            <v>82121902</v>
          </cell>
          <cell r="C2250" t="str">
            <v>Encuadernacion espiral</v>
          </cell>
          <cell r="D2250">
            <v>333</v>
          </cell>
          <cell r="E2250">
            <v>200</v>
          </cell>
          <cell r="F2250" t="str">
            <v>UNIDAD</v>
          </cell>
        </row>
        <row r="2251">
          <cell r="B2251">
            <v>82121904</v>
          </cell>
          <cell r="C2251" t="str">
            <v>Encuadernacion por carda o grapa</v>
          </cell>
          <cell r="D2251">
            <v>333</v>
          </cell>
          <cell r="E2251">
            <v>2300</v>
          </cell>
          <cell r="F2251" t="str">
            <v>UNIDAD</v>
          </cell>
        </row>
        <row r="2252">
          <cell r="B2252">
            <v>82131604</v>
          </cell>
          <cell r="C2252" t="str">
            <v>Servicios de estudio fotografico (fotos fijas)</v>
          </cell>
          <cell r="D2252">
            <v>265</v>
          </cell>
          <cell r="E2252">
            <v>126419</v>
          </cell>
          <cell r="F2252" t="str">
            <v>Evento</v>
          </cell>
        </row>
        <row r="2253">
          <cell r="B2253">
            <v>83101801</v>
          </cell>
          <cell r="C2253" t="str">
            <v>Suministro de electricidad monofasica</v>
          </cell>
          <cell r="D2253">
            <v>211</v>
          </cell>
          <cell r="E2253">
            <v>100000</v>
          </cell>
          <cell r="F2253" t="str">
            <v>Unidad (Nr</v>
          </cell>
        </row>
        <row r="2254">
          <cell r="B2254">
            <v>83101802</v>
          </cell>
          <cell r="C2254" t="str">
            <v>Suministro de electricidad bifasica</v>
          </cell>
          <cell r="D2254">
            <v>211</v>
          </cell>
          <cell r="E2254">
            <v>100000</v>
          </cell>
          <cell r="F2254" t="str">
            <v>Unidad (Nr</v>
          </cell>
        </row>
        <row r="2255">
          <cell r="B2255">
            <v>83111602</v>
          </cell>
          <cell r="C2255" t="str">
            <v>Servicios de sistemas de comunicacion por satelite o terrestre</v>
          </cell>
          <cell r="D2255">
            <v>268</v>
          </cell>
          <cell r="E2255">
            <v>875000</v>
          </cell>
          <cell r="F2255" t="str">
            <v>Evento</v>
          </cell>
        </row>
        <row r="2256">
          <cell r="B2256">
            <v>83111603</v>
          </cell>
          <cell r="C2256" t="str">
            <v>Servicios de telefonia movil</v>
          </cell>
          <cell r="D2256">
            <v>214</v>
          </cell>
          <cell r="E2256">
            <v>248611</v>
          </cell>
          <cell r="F2256" t="str">
            <v>Evento</v>
          </cell>
        </row>
        <row r="2257">
          <cell r="B2257">
            <v>83111802</v>
          </cell>
          <cell r="C2257" t="str">
            <v>Servicios de television por circuito cerrado</v>
          </cell>
          <cell r="D2257">
            <v>214</v>
          </cell>
          <cell r="E2257">
            <v>1250000</v>
          </cell>
          <cell r="F2257" t="str">
            <v>UNIDAD</v>
          </cell>
        </row>
        <row r="2258">
          <cell r="B2258">
            <v>83111904</v>
          </cell>
          <cell r="C2258" t="str">
            <v>Servicios de estudios o equipos de radio</v>
          </cell>
          <cell r="D2258">
            <v>214</v>
          </cell>
          <cell r="E2258">
            <v>55000</v>
          </cell>
          <cell r="F2258" t="str">
            <v>UNIDAD</v>
          </cell>
        </row>
        <row r="2259">
          <cell r="B2259">
            <v>83111905</v>
          </cell>
          <cell r="C2259" t="str">
            <v>Servicios bilaterales internacionales y lineas alquiladas privadas internacionales</v>
          </cell>
          <cell r="D2259">
            <v>214</v>
          </cell>
          <cell r="E2259">
            <v>540</v>
          </cell>
          <cell r="F2259" t="str">
            <v>MINUTO</v>
          </cell>
        </row>
        <row r="2260">
          <cell r="B2260">
            <v>83112403</v>
          </cell>
          <cell r="C2260" t="str">
            <v>Circuitos de telecomunicaciones digitales punto a punto</v>
          </cell>
          <cell r="D2260">
            <v>214</v>
          </cell>
          <cell r="E2260">
            <v>6800000</v>
          </cell>
          <cell r="F2260" t="str">
            <v>UNIDAD</v>
          </cell>
        </row>
        <row r="2261">
          <cell r="B2261">
            <v>83112405</v>
          </cell>
          <cell r="C2261" t="str">
            <v>Circuitos de telecomunicaciones analogicas punto a punto</v>
          </cell>
          <cell r="D2261">
            <v>214</v>
          </cell>
          <cell r="E2261">
            <v>9500000</v>
          </cell>
          <cell r="F2261" t="str">
            <v>UNIDAD</v>
          </cell>
        </row>
        <row r="2262">
          <cell r="B2262">
            <v>83112603</v>
          </cell>
          <cell r="C2262" t="str">
            <v>Lineas de acceso internacionales</v>
          </cell>
          <cell r="D2262">
            <v>214</v>
          </cell>
          <cell r="E2262">
            <v>846000</v>
          </cell>
          <cell r="F2262" t="str">
            <v>UNIDAD</v>
          </cell>
        </row>
        <row r="2263">
          <cell r="B2263">
            <v>84101501</v>
          </cell>
          <cell r="C2263" t="str">
            <v>Asistencia financiera</v>
          </cell>
          <cell r="D2263">
            <v>263</v>
          </cell>
          <cell r="E2263">
            <v>1000000</v>
          </cell>
          <cell r="F2263" t="str">
            <v>Evento</v>
          </cell>
        </row>
        <row r="2264">
          <cell r="B2264">
            <v>84121603</v>
          </cell>
          <cell r="C2264" t="str">
            <v>Servicios de cambio de divisas</v>
          </cell>
          <cell r="D2264">
            <v>263</v>
          </cell>
          <cell r="E2264">
            <v>5000</v>
          </cell>
          <cell r="F2264" t="str">
            <v>Evento</v>
          </cell>
        </row>
        <row r="2265">
          <cell r="B2265">
            <v>84121701</v>
          </cell>
          <cell r="C2265" t="str">
            <v>Asesores de inversiones</v>
          </cell>
          <cell r="D2265">
            <v>263</v>
          </cell>
          <cell r="E2265">
            <v>768516</v>
          </cell>
          <cell r="F2265" t="str">
            <v>Evento</v>
          </cell>
        </row>
        <row r="2266">
          <cell r="B2266">
            <v>84131501</v>
          </cell>
          <cell r="C2266" t="str">
            <v>Seguros de edificios o del contenido de edificios</v>
          </cell>
          <cell r="D2266">
            <v>264</v>
          </cell>
          <cell r="E2266">
            <v>1500000</v>
          </cell>
          <cell r="F2266" t="str">
            <v>UNIDAD</v>
          </cell>
        </row>
        <row r="2267">
          <cell r="B2267">
            <v>84131503</v>
          </cell>
          <cell r="C2267" t="str">
            <v>Seguro de automoviles o camiones</v>
          </cell>
          <cell r="D2267">
            <v>264</v>
          </cell>
          <cell r="E2267">
            <v>30000000</v>
          </cell>
          <cell r="F2267" t="str">
            <v>UNIDAD</v>
          </cell>
        </row>
        <row r="2268">
          <cell r="B2268">
            <v>84131504</v>
          </cell>
          <cell r="C2268" t="str">
            <v>Seguros de carga</v>
          </cell>
          <cell r="D2268">
            <v>264</v>
          </cell>
          <cell r="E2268">
            <v>200000000</v>
          </cell>
          <cell r="F2268" t="str">
            <v>Evento</v>
          </cell>
        </row>
        <row r="2269">
          <cell r="B2269">
            <v>84131509</v>
          </cell>
          <cell r="C2269" t="str">
            <v>Seguro completo de proyecto</v>
          </cell>
          <cell r="D2269">
            <v>264</v>
          </cell>
          <cell r="E2269">
            <v>100000</v>
          </cell>
          <cell r="F2269" t="str">
            <v>EVENTO</v>
          </cell>
        </row>
        <row r="2270">
          <cell r="B2270">
            <v>84131510</v>
          </cell>
          <cell r="C2270" t="str">
            <v>Seguro a todo riesgo de contratistas</v>
          </cell>
          <cell r="D2270">
            <v>264</v>
          </cell>
          <cell r="E2270">
            <v>520194405</v>
          </cell>
          <cell r="F2270" t="str">
            <v>Evento</v>
          </cell>
        </row>
        <row r="2271">
          <cell r="B2271">
            <v>84131511</v>
          </cell>
          <cell r="C2271" t="str">
            <v>Seguro de deterioro de valores</v>
          </cell>
          <cell r="D2271">
            <v>264</v>
          </cell>
          <cell r="E2271">
            <v>12000000</v>
          </cell>
          <cell r="F2271" t="str">
            <v>Evento</v>
          </cell>
        </row>
        <row r="2272">
          <cell r="B2272">
            <v>84131514</v>
          </cell>
          <cell r="C2272" t="str">
            <v>Seguro de garantia de fidelidad</v>
          </cell>
          <cell r="D2272">
            <v>264</v>
          </cell>
          <cell r="E2272">
            <v>300000000</v>
          </cell>
          <cell r="F2272" t="str">
            <v>Evento</v>
          </cell>
        </row>
        <row r="2273">
          <cell r="B2273">
            <v>84131517</v>
          </cell>
          <cell r="C2273" t="str">
            <v>Seguro de viaje</v>
          </cell>
          <cell r="D2273">
            <v>264</v>
          </cell>
          <cell r="E2273">
            <v>35000000</v>
          </cell>
          <cell r="F2273" t="str">
            <v>Evento</v>
          </cell>
        </row>
        <row r="2274">
          <cell r="B2274">
            <v>84131605</v>
          </cell>
          <cell r="C2274" t="str">
            <v>Seguros laborales</v>
          </cell>
          <cell r="D2274">
            <v>264</v>
          </cell>
          <cell r="E2274">
            <v>20000000</v>
          </cell>
          <cell r="F2274" t="str">
            <v>UNIDAD</v>
          </cell>
        </row>
        <row r="2275">
          <cell r="B2275">
            <v>86101601</v>
          </cell>
          <cell r="C2275" t="str">
            <v>Servicios de formacion profesional de informatica</v>
          </cell>
          <cell r="D2275">
            <v>291</v>
          </cell>
          <cell r="E2275">
            <v>360000</v>
          </cell>
          <cell r="F2275" t="str">
            <v>UNIDAD</v>
          </cell>
        </row>
        <row r="2276">
          <cell r="B2276">
            <v>90101801</v>
          </cell>
          <cell r="C2276" t="str">
            <v>Comidas para llevar preparadas profesionalmente</v>
          </cell>
          <cell r="D2276">
            <v>311</v>
          </cell>
          <cell r="E2276">
            <v>61257</v>
          </cell>
          <cell r="F2276" t="str">
            <v>Unidad (Nr</v>
          </cell>
        </row>
        <row r="2277">
          <cell r="B2277" t="str">
            <v>90121503</v>
          </cell>
          <cell r="C2277" t="str">
            <v>Provision de pasaje terrestre internacional</v>
          </cell>
          <cell r="D2277">
            <v>231</v>
          </cell>
        </row>
        <row r="2278">
          <cell r="B2278" t="str">
            <v>90121503</v>
          </cell>
          <cell r="C2278" t="str">
            <v>Provision de pasaje terrestre nacional</v>
          </cell>
          <cell r="D2278">
            <v>231</v>
          </cell>
        </row>
        <row r="2279">
          <cell r="B2279" t="str">
            <v>90121503</v>
          </cell>
          <cell r="C2279" t="str">
            <v>Provision de pasaje pluvial</v>
          </cell>
          <cell r="D2279">
            <v>231</v>
          </cell>
        </row>
        <row r="2280">
          <cell r="B2280" t="str">
            <v>90151802</v>
          </cell>
          <cell r="C2280" t="str">
            <v>Provision de arreglo floral</v>
          </cell>
        </row>
        <row r="2281">
          <cell r="B2281" t="str">
            <v>90151802</v>
          </cell>
          <cell r="C2281" t="str">
            <v>Provision de corona de flores</v>
          </cell>
        </row>
        <row r="2282">
          <cell r="B2282" t="str">
            <v>90151802</v>
          </cell>
          <cell r="C2282" t="str">
            <v>Servicios de actores artisticos</v>
          </cell>
        </row>
        <row r="2283">
          <cell r="B2283" t="str">
            <v>90151802</v>
          </cell>
          <cell r="C2283" t="str">
            <v>Sevicios de montaje y desmontaje para evento</v>
          </cell>
        </row>
        <row r="2284">
          <cell r="B2284" t="str">
            <v>90151802</v>
          </cell>
          <cell r="C2284" t="str">
            <v>Servicio de director de protocolo</v>
          </cell>
        </row>
        <row r="2285">
          <cell r="B2285" t="str">
            <v>90151802</v>
          </cell>
          <cell r="C2285" t="str">
            <v>Provision de hielera</v>
          </cell>
        </row>
        <row r="2286">
          <cell r="B2286" t="str">
            <v>90151802</v>
          </cell>
          <cell r="C2286" t="str">
            <v>Provision de vaso plastico</v>
          </cell>
        </row>
        <row r="2287">
          <cell r="B2287" t="str">
            <v>90151802</v>
          </cell>
          <cell r="C2287" t="str">
            <v>Provisión de silla</v>
          </cell>
        </row>
        <row r="2288">
          <cell r="B2288" t="str">
            <v>90151802</v>
          </cell>
          <cell r="C2288" t="str">
            <v>Provision de cafetera</v>
          </cell>
        </row>
        <row r="2289">
          <cell r="B2289" t="str">
            <v>90151802</v>
          </cell>
          <cell r="C2289" t="str">
            <v>Provision de conservadora</v>
          </cell>
        </row>
        <row r="2290">
          <cell r="B2290" t="str">
            <v>90151802</v>
          </cell>
          <cell r="C2290" t="str">
            <v>Provision de equipos deportivos</v>
          </cell>
        </row>
        <row r="2291">
          <cell r="B2291" t="str">
            <v>90151803</v>
          </cell>
          <cell r="C2291" t="str">
            <v>Stand en exposiciones y ferias</v>
          </cell>
        </row>
        <row r="2292">
          <cell r="B2292" t="str">
            <v>91111502</v>
          </cell>
          <cell r="C2292" t="str">
            <v>Servicio de lavanderia</v>
          </cell>
        </row>
        <row r="2293">
          <cell r="B2293">
            <v>91111602</v>
          </cell>
          <cell r="C2293" t="str">
            <v>Servicios de mantenimiento de patios y piscinas</v>
          </cell>
          <cell r="D2293">
            <v>242</v>
          </cell>
          <cell r="E2293">
            <v>65000</v>
          </cell>
          <cell r="F2293" t="str">
            <v>Evento</v>
          </cell>
        </row>
        <row r="2294">
          <cell r="B2294">
            <v>91111803</v>
          </cell>
          <cell r="C2294" t="str">
            <v>Alquiler de casilleros</v>
          </cell>
          <cell r="D2294">
            <v>252</v>
          </cell>
          <cell r="E2294">
            <v>800000</v>
          </cell>
          <cell r="F2294" t="str">
            <v>UNIDAD</v>
          </cell>
        </row>
        <row r="2295">
          <cell r="B2295">
            <v>92101501</v>
          </cell>
          <cell r="C2295" t="str">
            <v>Servicios de vigilancia</v>
          </cell>
          <cell r="D2295">
            <v>282</v>
          </cell>
          <cell r="E2295">
            <v>49607662</v>
          </cell>
          <cell r="F2295" t="str">
            <v>Evento</v>
          </cell>
        </row>
        <row r="2296">
          <cell r="B2296">
            <v>92101803</v>
          </cell>
          <cell r="C2296" t="str">
            <v>Gastos judiciales</v>
          </cell>
          <cell r="D2296">
            <v>915</v>
          </cell>
          <cell r="E2296">
            <v>1548210</v>
          </cell>
          <cell r="F2296" t="str">
            <v>EVENTO</v>
          </cell>
        </row>
        <row r="2297">
          <cell r="B2297" t="str">
            <v>92121701</v>
          </cell>
          <cell r="C2297" t="str">
            <v>Instalacion de sistemas de seguridad</v>
          </cell>
        </row>
        <row r="2298">
          <cell r="B2298" t="str">
            <v>92121701</v>
          </cell>
          <cell r="C2298" t="str">
            <v>Mantenimiento de sistema de alarmas contra intrusos</v>
          </cell>
        </row>
        <row r="2299">
          <cell r="B2299" t="str">
            <v>92121701</v>
          </cell>
          <cell r="C2299" t="str">
            <v>Servicio de Rastreo Satelital</v>
          </cell>
        </row>
        <row r="2300">
          <cell r="B2300" t="str">
            <v>92121702</v>
          </cell>
          <cell r="C2300" t="str">
            <v>Mantenimiento extintor de incendio</v>
          </cell>
        </row>
        <row r="2301">
          <cell r="B2301" t="str">
            <v>92121702</v>
          </cell>
          <cell r="C2301" t="str">
            <v>Instalacion de sistema contra incendios</v>
          </cell>
        </row>
        <row r="2302">
          <cell r="B2302" t="str">
            <v>92121702</v>
          </cell>
          <cell r="C2302" t="str">
            <v>Mantenimiento de sistema de deteccion de incendios</v>
          </cell>
        </row>
        <row r="2303">
          <cell r="B2303" t="str">
            <v>92121702</v>
          </cell>
          <cell r="C2303" t="str">
            <v>Mantenimiento y reparacion de sistema de extincion de incendio</v>
          </cell>
        </row>
        <row r="2304">
          <cell r="B2304" t="str">
            <v>92121704</v>
          </cell>
          <cell r="C2304" t="str">
            <v>Servicio de monitoreo de alarmas contra intrusos</v>
          </cell>
        </row>
        <row r="2305">
          <cell r="B2305" t="str">
            <v>93101703</v>
          </cell>
          <cell r="C2305" t="str">
            <v>Consultoria de Elaboracion de Ley</v>
          </cell>
          <cell r="D2305">
            <v>266</v>
          </cell>
        </row>
        <row r="2306">
          <cell r="B2306" t="str">
            <v>93101703</v>
          </cell>
          <cell r="C2306" t="str">
            <v>Consultoria de ampliacion y modificacion de ley</v>
          </cell>
          <cell r="D2306">
            <v>266</v>
          </cell>
        </row>
        <row r="2307">
          <cell r="B2307">
            <v>93131608</v>
          </cell>
          <cell r="C2307" t="str">
            <v>Servicios de suministro de alimentos</v>
          </cell>
          <cell r="D2307">
            <v>284</v>
          </cell>
          <cell r="E2307">
            <v>350000</v>
          </cell>
          <cell r="F2307" t="str">
            <v>FRASCO</v>
          </cell>
        </row>
        <row r="2308">
          <cell r="B2308" t="str">
            <v>93141513</v>
          </cell>
          <cell r="C2308" t="str">
            <v>Consultoría sobre Institucionalización del Enfoque de Género</v>
          </cell>
          <cell r="D2308">
            <v>266</v>
          </cell>
        </row>
        <row r="2309">
          <cell r="B2309">
            <v>93141901</v>
          </cell>
          <cell r="C2309" t="str">
            <v>Servicios bancarios comerciales agricolas</v>
          </cell>
          <cell r="D2309">
            <v>263</v>
          </cell>
          <cell r="E2309">
            <v>132000</v>
          </cell>
          <cell r="F2309" t="str">
            <v>EVENTO</v>
          </cell>
        </row>
        <row r="2310">
          <cell r="B2310" t="str">
            <v>93151501</v>
          </cell>
          <cell r="C2310" t="str">
            <v>Servicio de Gestión Financiero  de Empresas Publicas</v>
          </cell>
          <cell r="D2310">
            <v>266</v>
          </cell>
        </row>
        <row r="2311">
          <cell r="B2311" t="str">
            <v>93151606</v>
          </cell>
          <cell r="C2311" t="str">
            <v>Asesoramiento Integral</v>
          </cell>
          <cell r="D2311">
            <v>266</v>
          </cell>
        </row>
        <row r="2312">
          <cell r="B2312" t="str">
            <v>93151606</v>
          </cell>
          <cell r="C2312" t="str">
            <v>Consultaría Patrimonial - Contable</v>
          </cell>
          <cell r="D2312">
            <v>266</v>
          </cell>
        </row>
        <row r="2313">
          <cell r="B2313" t="str">
            <v>93151607</v>
          </cell>
          <cell r="C2313" t="str">
            <v>Auditoria Interna y Asesoramiento Económico</v>
          </cell>
          <cell r="D2313">
            <v>266</v>
          </cell>
        </row>
        <row r="2314">
          <cell r="B2314" t="str">
            <v>93151607</v>
          </cell>
          <cell r="C2314" t="str">
            <v>Auditoria Externa</v>
          </cell>
          <cell r="D2314">
            <v>266</v>
          </cell>
        </row>
        <row r="2315">
          <cell r="B2315" t="str">
            <v>93151607</v>
          </cell>
          <cell r="C2315" t="str">
            <v>Auditoria Juridica y de Gestion</v>
          </cell>
          <cell r="D2315">
            <v>266</v>
          </cell>
        </row>
        <row r="2316">
          <cell r="B2316" t="str">
            <v>93151607</v>
          </cell>
          <cell r="C2316" t="str">
            <v>Auditoria de los Estados Contables y Auditoria de Gestion</v>
          </cell>
          <cell r="D2316">
            <v>266</v>
          </cell>
        </row>
        <row r="2317">
          <cell r="B2317">
            <v>93151608</v>
          </cell>
          <cell r="C2317" t="str">
            <v>Servicios bancarios gubernamentales o centrales</v>
          </cell>
          <cell r="D2317">
            <v>263</v>
          </cell>
          <cell r="E2317">
            <v>140632525</v>
          </cell>
          <cell r="F2317" t="str">
            <v>Evento</v>
          </cell>
        </row>
        <row r="2318">
          <cell r="B2318" t="str">
            <v>93151608</v>
          </cell>
          <cell r="C2318" t="str">
            <v>Servicio Bancario</v>
          </cell>
          <cell r="D2318">
            <v>263</v>
          </cell>
        </row>
        <row r="2319">
          <cell r="B2319" t="str">
            <v>93151701</v>
          </cell>
          <cell r="C2319" t="str">
            <v>Servicio de acuñacion de moneda</v>
          </cell>
          <cell r="D2319">
            <v>265</v>
          </cell>
        </row>
        <row r="2320">
          <cell r="B2320" t="str">
            <v>93151702</v>
          </cell>
          <cell r="C2320" t="str">
            <v>Servicio de impresion de billetes</v>
          </cell>
          <cell r="D2320">
            <v>265</v>
          </cell>
        </row>
        <row r="2321">
          <cell r="B2321" t="str">
            <v>94131603</v>
          </cell>
          <cell r="C2321" t="str">
            <v>Servicio de asistencia social</v>
          </cell>
          <cell r="D2321">
            <v>265</v>
          </cell>
        </row>
        <row r="2322">
          <cell r="B2322" t="str">
            <v>10191509-002</v>
          </cell>
          <cell r="C2322" t="str">
            <v>Insecticida en aerosol</v>
          </cell>
          <cell r="D2322">
            <v>354</v>
          </cell>
          <cell r="E2322">
            <v>8100</v>
          </cell>
          <cell r="F2322" t="str">
            <v>Frasco</v>
          </cell>
        </row>
        <row r="2323">
          <cell r="B2323" t="str">
            <v>12171703-002</v>
          </cell>
          <cell r="C2323" t="str">
            <v>Tinta para almohadilla</v>
          </cell>
          <cell r="D2323">
            <v>355</v>
          </cell>
          <cell r="E2323">
            <v>4400</v>
          </cell>
          <cell r="F2323" t="str">
            <v>UNIDAD</v>
          </cell>
        </row>
        <row r="2324">
          <cell r="B2324" t="str">
            <v>14111507-001</v>
          </cell>
          <cell r="C2324" t="str">
            <v>Papel tamano carta</v>
          </cell>
          <cell r="D2324">
            <v>332</v>
          </cell>
          <cell r="E2324">
            <v>198000</v>
          </cell>
          <cell r="F2324" t="str">
            <v>CAJA</v>
          </cell>
        </row>
        <row r="2325">
          <cell r="B2325" t="str">
            <v>14111507-002</v>
          </cell>
          <cell r="C2325" t="str">
            <v>Papel tamano A4</v>
          </cell>
          <cell r="D2325">
            <v>332</v>
          </cell>
          <cell r="E2325">
            <v>209000</v>
          </cell>
          <cell r="F2325" t="str">
            <v>CAJA</v>
          </cell>
        </row>
        <row r="2326">
          <cell r="B2326" t="str">
            <v>14111507-003</v>
          </cell>
          <cell r="C2326" t="str">
            <v>Papel tamano oficio</v>
          </cell>
          <cell r="D2326">
            <v>332</v>
          </cell>
          <cell r="E2326">
            <v>220000</v>
          </cell>
          <cell r="F2326" t="str">
            <v>CAJA</v>
          </cell>
        </row>
        <row r="2327">
          <cell r="B2327" t="str">
            <v>14111507-004</v>
          </cell>
          <cell r="C2327" t="str">
            <v>Formulario continuo</v>
          </cell>
          <cell r="D2327">
            <v>332</v>
          </cell>
          <cell r="E2327">
            <v>154000</v>
          </cell>
          <cell r="F2327" t="str">
            <v>UNIDAD</v>
          </cell>
        </row>
        <row r="2328">
          <cell r="B2328" t="str">
            <v>14111507-008</v>
          </cell>
          <cell r="C2328" t="str">
            <v>Papel heliográfico</v>
          </cell>
          <cell r="D2328">
            <v>332</v>
          </cell>
          <cell r="E2328">
            <v>330000</v>
          </cell>
          <cell r="F2328" t="str">
            <v>UNIDAD</v>
          </cell>
        </row>
        <row r="2329">
          <cell r="B2329" t="str">
            <v>14111507-010</v>
          </cell>
          <cell r="C2329" t="str">
            <v>Papel para fotocopia doble carta</v>
          </cell>
          <cell r="D2329">
            <v>332</v>
          </cell>
          <cell r="E2329">
            <v>550000</v>
          </cell>
          <cell r="F2329" t="str">
            <v>CAJA</v>
          </cell>
        </row>
        <row r="2330">
          <cell r="B2330" t="str">
            <v>14111508-001</v>
          </cell>
          <cell r="C2330" t="str">
            <v>Papel para fax</v>
          </cell>
          <cell r="D2330">
            <v>334</v>
          </cell>
          <cell r="E2330">
            <v>11000</v>
          </cell>
          <cell r="F2330" t="str">
            <v>UNIDAD</v>
          </cell>
        </row>
        <row r="2331">
          <cell r="B2331" t="str">
            <v>14111509-004</v>
          </cell>
          <cell r="C2331" t="str">
            <v>Resmas de papel comercial de 50 grs.</v>
          </cell>
          <cell r="D2331">
            <v>339</v>
          </cell>
          <cell r="E2331">
            <v>297000</v>
          </cell>
          <cell r="F2331" t="str">
            <v>Unidad</v>
          </cell>
        </row>
        <row r="2332">
          <cell r="B2332" t="str">
            <v>14111518-001</v>
          </cell>
          <cell r="C2332" t="str">
            <v>Rollos papel para fax</v>
          </cell>
          <cell r="D2332">
            <v>334</v>
          </cell>
          <cell r="E2332">
            <v>11000</v>
          </cell>
          <cell r="F2332" t="str">
            <v>UNIDAD</v>
          </cell>
        </row>
        <row r="2333">
          <cell r="B2333" t="str">
            <v>14111519-001</v>
          </cell>
          <cell r="C2333" t="str">
            <v>Papeles de acetato (transparencia)</v>
          </cell>
          <cell r="D2333">
            <v>339</v>
          </cell>
          <cell r="E2333">
            <v>121000</v>
          </cell>
          <cell r="F2333" t="str">
            <v>FRASCO</v>
          </cell>
        </row>
        <row r="2334">
          <cell r="B2334" t="str">
            <v>14111530-001</v>
          </cell>
          <cell r="C2334" t="str">
            <v>Unidades de papel adhesivo postil chico</v>
          </cell>
          <cell r="D2334">
            <v>339</v>
          </cell>
          <cell r="E2334">
            <v>4400</v>
          </cell>
          <cell r="F2334" t="str">
            <v>UNIDAD</v>
          </cell>
        </row>
        <row r="2335">
          <cell r="B2335" t="str">
            <v>14111530-002</v>
          </cell>
          <cell r="C2335" t="str">
            <v>Unidades de papel adhesivo postil mediano</v>
          </cell>
          <cell r="D2335">
            <v>339</v>
          </cell>
          <cell r="E2335">
            <v>5500</v>
          </cell>
          <cell r="F2335" t="str">
            <v>UNIDAD</v>
          </cell>
        </row>
        <row r="2336">
          <cell r="B2336" t="str">
            <v>14111531-001</v>
          </cell>
          <cell r="C2336" t="str">
            <v>Libro de acta de 100 hojas</v>
          </cell>
          <cell r="D2336">
            <v>339</v>
          </cell>
          <cell r="E2336">
            <v>18700</v>
          </cell>
          <cell r="F2336" t="str">
            <v>UNIDAD</v>
          </cell>
        </row>
        <row r="2337">
          <cell r="B2337" t="str">
            <v>14111606-001</v>
          </cell>
          <cell r="C2337" t="str">
            <v>Unidades de papel manteca (Papel artistico o papel Kraft)</v>
          </cell>
          <cell r="D2337">
            <v>339</v>
          </cell>
          <cell r="E2337">
            <v>990</v>
          </cell>
          <cell r="F2337" t="str">
            <v>UNIDAD</v>
          </cell>
        </row>
        <row r="2338">
          <cell r="B2338" t="str">
            <v>14111704-001</v>
          </cell>
          <cell r="C2338" t="str">
            <v>Papel higienico común</v>
          </cell>
          <cell r="D2338">
            <v>334</v>
          </cell>
          <cell r="E2338">
            <v>17400</v>
          </cell>
          <cell r="F2338" t="str">
            <v>Fardo</v>
          </cell>
        </row>
        <row r="2339">
          <cell r="B2339" t="str">
            <v>14111704-002</v>
          </cell>
          <cell r="C2339" t="str">
            <v>Paquete de Papel higienico de 4 unidades</v>
          </cell>
          <cell r="D2339">
            <v>334</v>
          </cell>
          <cell r="E2339">
            <v>7920</v>
          </cell>
          <cell r="F2339" t="str">
            <v>PAQUETE</v>
          </cell>
        </row>
        <row r="2340">
          <cell r="B2340" t="str">
            <v>14111705-002</v>
          </cell>
          <cell r="C2340" t="str">
            <v>Paquete de servilleta de papel</v>
          </cell>
          <cell r="D2340">
            <v>334</v>
          </cell>
          <cell r="E2340">
            <v>1980</v>
          </cell>
          <cell r="F2340" t="str">
            <v>PAQUETE</v>
          </cell>
        </row>
        <row r="2341">
          <cell r="B2341" t="str">
            <v>14121810-001</v>
          </cell>
          <cell r="C2341" t="str">
            <v>Papel carbónico tamaño oficio</v>
          </cell>
          <cell r="D2341">
            <v>339</v>
          </cell>
          <cell r="E2341">
            <v>27500</v>
          </cell>
          <cell r="F2341" t="str">
            <v>UNIDAD</v>
          </cell>
        </row>
        <row r="2342">
          <cell r="B2342" t="str">
            <v>15121501-001</v>
          </cell>
          <cell r="C2342" t="str">
            <v>Aceite para vehiculo 15W40W</v>
          </cell>
          <cell r="D2342">
            <v>362</v>
          </cell>
          <cell r="E2342">
            <v>2810080</v>
          </cell>
          <cell r="F2342" t="str">
            <v>Tambor</v>
          </cell>
        </row>
        <row r="2343">
          <cell r="B2343" t="str">
            <v>15121501-003</v>
          </cell>
          <cell r="C2343" t="str">
            <v>Aceite 2T Cajas</v>
          </cell>
          <cell r="D2343">
            <v>362</v>
          </cell>
          <cell r="E2343">
            <v>162120</v>
          </cell>
          <cell r="F2343" t="str">
            <v>Cajas</v>
          </cell>
        </row>
        <row r="2344">
          <cell r="B2344" t="str">
            <v>15121501-005</v>
          </cell>
          <cell r="C2344" t="str">
            <v>Aceite para vehiculo 40W</v>
          </cell>
          <cell r="D2344">
            <v>362</v>
          </cell>
          <cell r="E2344">
            <v>2577120</v>
          </cell>
          <cell r="F2344" t="str">
            <v>Tambor</v>
          </cell>
        </row>
        <row r="2345">
          <cell r="B2345" t="str">
            <v>15121509-001</v>
          </cell>
          <cell r="C2345" t="str">
            <v>Fluido de Freno</v>
          </cell>
          <cell r="D2345">
            <v>362</v>
          </cell>
          <cell r="E2345">
            <v>360000</v>
          </cell>
          <cell r="F2345" t="str">
            <v>Cajas</v>
          </cell>
        </row>
        <row r="2346">
          <cell r="B2346" t="str">
            <v>15121902-001</v>
          </cell>
          <cell r="C2346" t="str">
            <v>Grasa para alta Temperatura</v>
          </cell>
          <cell r="D2346">
            <v>362</v>
          </cell>
          <cell r="E2346">
            <v>4004000</v>
          </cell>
          <cell r="F2346" t="str">
            <v>Tambor</v>
          </cell>
        </row>
        <row r="2347">
          <cell r="B2347" t="str">
            <v>15121902-002</v>
          </cell>
          <cell r="C2347" t="str">
            <v>Grasas para mantenimiento de vehiculos y maquinarias pesadas</v>
          </cell>
          <cell r="D2347">
            <v>362</v>
          </cell>
          <cell r="E2347">
            <v>4004000</v>
          </cell>
          <cell r="F2347" t="str">
            <v>Tambor</v>
          </cell>
        </row>
        <row r="2348">
          <cell r="B2348" t="str">
            <v>25171905-001</v>
          </cell>
          <cell r="C2348" t="str">
            <v>Picos para valvulas</v>
          </cell>
          <cell r="D2348">
            <v>392</v>
          </cell>
          <cell r="E2348">
            <v>10000</v>
          </cell>
          <cell r="F2348" t="str">
            <v>Unidad</v>
          </cell>
        </row>
        <row r="2349">
          <cell r="B2349" t="str">
            <v>25172502-004</v>
          </cell>
          <cell r="C2349" t="str">
            <v>Camara para automovil</v>
          </cell>
          <cell r="D2349">
            <v>392</v>
          </cell>
          <cell r="E2349">
            <v>50000</v>
          </cell>
          <cell r="F2349" t="str">
            <v>Unidad</v>
          </cell>
        </row>
        <row r="2350">
          <cell r="B2350" t="str">
            <v>25172502-005</v>
          </cell>
          <cell r="C2350" t="str">
            <v>Camaras para camioneta</v>
          </cell>
          <cell r="D2350">
            <v>392</v>
          </cell>
          <cell r="E2350">
            <v>62000</v>
          </cell>
          <cell r="F2350" t="str">
            <v>Unidad</v>
          </cell>
        </row>
        <row r="2351">
          <cell r="B2351" t="str">
            <v>25172502-006</v>
          </cell>
          <cell r="C2351" t="str">
            <v>Camara para camiones</v>
          </cell>
          <cell r="D2351">
            <v>392</v>
          </cell>
          <cell r="E2351">
            <v>94000</v>
          </cell>
          <cell r="F2351" t="str">
            <v>Unidad</v>
          </cell>
        </row>
        <row r="2352">
          <cell r="B2352" t="str">
            <v>25172502-007</v>
          </cell>
          <cell r="C2352" t="str">
            <v>Camara para maquinas pesadas</v>
          </cell>
          <cell r="D2352">
            <v>392</v>
          </cell>
          <cell r="E2352">
            <v>260000</v>
          </cell>
          <cell r="F2352" t="str">
            <v>Unidad</v>
          </cell>
        </row>
        <row r="2353">
          <cell r="B2353" t="str">
            <v>25172502-008</v>
          </cell>
          <cell r="C2353" t="str">
            <v>Camisa para cubierta de vehiculos</v>
          </cell>
          <cell r="D2353">
            <v>392</v>
          </cell>
          <cell r="E2353">
            <v>68000</v>
          </cell>
          <cell r="F2353" t="str">
            <v>Unidad</v>
          </cell>
        </row>
        <row r="2354">
          <cell r="B2354" t="str">
            <v>25172503-001</v>
          </cell>
          <cell r="C2354" t="str">
            <v>Cubierta para automovil</v>
          </cell>
          <cell r="D2354">
            <v>392</v>
          </cell>
          <cell r="E2354">
            <v>452000</v>
          </cell>
          <cell r="F2354" t="str">
            <v>Unidad</v>
          </cell>
        </row>
        <row r="2355">
          <cell r="B2355" t="str">
            <v>25172503-002</v>
          </cell>
          <cell r="C2355" t="str">
            <v>Cubierta para camion</v>
          </cell>
          <cell r="D2355">
            <v>392</v>
          </cell>
          <cell r="E2355">
            <v>1265000</v>
          </cell>
          <cell r="F2355" t="str">
            <v>Unidad</v>
          </cell>
        </row>
        <row r="2356">
          <cell r="B2356" t="str">
            <v>25172503-003</v>
          </cell>
          <cell r="C2356" t="str">
            <v>Cubierta para maquinaria pesada</v>
          </cell>
          <cell r="D2356">
            <v>392</v>
          </cell>
          <cell r="E2356">
            <v>9900000</v>
          </cell>
          <cell r="F2356" t="str">
            <v>Unidad</v>
          </cell>
        </row>
        <row r="2357">
          <cell r="B2357" t="str">
            <v>25172504-002</v>
          </cell>
          <cell r="C2357" t="str">
            <v>Cubierta para camioneta</v>
          </cell>
          <cell r="D2357">
            <v>392</v>
          </cell>
          <cell r="E2357">
            <v>598000</v>
          </cell>
          <cell r="F2357" t="str">
            <v>Unidad</v>
          </cell>
        </row>
        <row r="2358">
          <cell r="B2358" t="str">
            <v>26111702-002</v>
          </cell>
          <cell r="C2358" t="str">
            <v>Pilas alcalinas AA</v>
          </cell>
          <cell r="D2358">
            <v>343</v>
          </cell>
          <cell r="E2358">
            <v>3300</v>
          </cell>
          <cell r="F2358" t="str">
            <v>UNIDAD</v>
          </cell>
        </row>
        <row r="2359">
          <cell r="B2359" t="str">
            <v>26111702-003</v>
          </cell>
          <cell r="C2359" t="str">
            <v>Pilas alcalinas AAA</v>
          </cell>
          <cell r="D2359">
            <v>343</v>
          </cell>
          <cell r="E2359">
            <v>3300</v>
          </cell>
          <cell r="F2359" t="str">
            <v>UNIDAD</v>
          </cell>
        </row>
        <row r="2360">
          <cell r="B2360" t="str">
            <v>26111711-004</v>
          </cell>
          <cell r="C2360" t="str">
            <v>Baterias de litio para computadora</v>
          </cell>
          <cell r="D2360">
            <v>343</v>
          </cell>
          <cell r="E2360">
            <v>12000</v>
          </cell>
          <cell r="F2360" t="str">
            <v>Unidad</v>
          </cell>
        </row>
        <row r="2361">
          <cell r="B2361" t="str">
            <v>31181601-001</v>
          </cell>
          <cell r="C2361" t="str">
            <v>Sello fechador año 2006 para delante</v>
          </cell>
          <cell r="D2361">
            <v>342</v>
          </cell>
          <cell r="E2361">
            <v>13200</v>
          </cell>
          <cell r="F2361" t="str">
            <v>UNIDAD</v>
          </cell>
        </row>
        <row r="2362">
          <cell r="B2362" t="str">
            <v>31201512-001</v>
          </cell>
          <cell r="C2362" t="str">
            <v>Cinta adhesiva fina, tamaño chico</v>
          </cell>
          <cell r="D2362">
            <v>342</v>
          </cell>
          <cell r="E2362">
            <v>880</v>
          </cell>
          <cell r="F2362" t="str">
            <v>UNIDAD</v>
          </cell>
        </row>
        <row r="2363">
          <cell r="B2363" t="str">
            <v>31201512-002</v>
          </cell>
          <cell r="C2363" t="str">
            <v>Cinta adhesiva fina, tamaño grande</v>
          </cell>
          <cell r="D2363">
            <v>342</v>
          </cell>
          <cell r="E2363">
            <v>1980</v>
          </cell>
          <cell r="F2363" t="str">
            <v>UNIDAD</v>
          </cell>
        </row>
        <row r="2364">
          <cell r="B2364" t="str">
            <v>31201512-003</v>
          </cell>
          <cell r="C2364" t="str">
            <v>Cinta adhesiva para embalaje color transparente</v>
          </cell>
          <cell r="D2364">
            <v>342</v>
          </cell>
          <cell r="E2364">
            <v>3300</v>
          </cell>
          <cell r="F2364" t="str">
            <v>UNIDAD</v>
          </cell>
        </row>
        <row r="2365">
          <cell r="B2365" t="str">
            <v>31201517-001</v>
          </cell>
          <cell r="C2365" t="str">
            <v>Cinta adhesiva para embalaje de color</v>
          </cell>
          <cell r="D2365">
            <v>342</v>
          </cell>
          <cell r="E2365">
            <v>4400</v>
          </cell>
          <cell r="F2365" t="str">
            <v>UNIDAD</v>
          </cell>
        </row>
        <row r="2366">
          <cell r="B2366" t="str">
            <v>31201610-001</v>
          </cell>
          <cell r="C2366" t="str">
            <v>Plasticola de 40 gramos</v>
          </cell>
          <cell r="D2366">
            <v>355</v>
          </cell>
          <cell r="E2366">
            <v>1650</v>
          </cell>
          <cell r="F2366" t="str">
            <v>UNIDAD</v>
          </cell>
        </row>
        <row r="2367">
          <cell r="B2367" t="str">
            <v>32101514-003</v>
          </cell>
          <cell r="C2367" t="str">
            <v>Amplificador de señal digital</v>
          </cell>
          <cell r="D2367">
            <v>536</v>
          </cell>
          <cell r="E2367">
            <v>2200000</v>
          </cell>
          <cell r="F2367" t="str">
            <v>Unidad</v>
          </cell>
        </row>
        <row r="2368">
          <cell r="B2368" t="str">
            <v>32101601-005</v>
          </cell>
          <cell r="C2368" t="str">
            <v>Memoria para PC 128MB</v>
          </cell>
          <cell r="D2368">
            <v>543</v>
          </cell>
          <cell r="E2368">
            <v>68000</v>
          </cell>
          <cell r="F2368" t="str">
            <v>Unidad</v>
          </cell>
        </row>
        <row r="2369">
          <cell r="B2369" t="str">
            <v>40101604-001</v>
          </cell>
          <cell r="C2369" t="str">
            <v>Ventilador de techo</v>
          </cell>
          <cell r="D2369">
            <v>541</v>
          </cell>
          <cell r="E2369">
            <v>282000</v>
          </cell>
          <cell r="F2369" t="str">
            <v>Unidad</v>
          </cell>
        </row>
        <row r="2370">
          <cell r="B2370" t="str">
            <v>40101701-001</v>
          </cell>
          <cell r="C2370" t="str">
            <v>Acondicionador de aire de ventana 18.000 BTU</v>
          </cell>
          <cell r="D2370">
            <v>541</v>
          </cell>
          <cell r="E2370">
            <v>3468000</v>
          </cell>
          <cell r="F2370" t="str">
            <v>Unidad</v>
          </cell>
        </row>
        <row r="2371">
          <cell r="B2371" t="str">
            <v>40101701-002</v>
          </cell>
          <cell r="C2371" t="str">
            <v>Acondicionador de aire tipo split de 60.000 btu</v>
          </cell>
          <cell r="D2371">
            <v>541</v>
          </cell>
          <cell r="E2371">
            <v>12300000</v>
          </cell>
          <cell r="F2371" t="str">
            <v>Unidad</v>
          </cell>
        </row>
        <row r="2372">
          <cell r="B2372" t="str">
            <v>41121511-015</v>
          </cell>
          <cell r="C2372" t="str">
            <v>Cajas de gomitas para billetes</v>
          </cell>
          <cell r="D2372">
            <v>535</v>
          </cell>
          <cell r="E2372">
            <v>7700</v>
          </cell>
          <cell r="F2372" t="str">
            <v>CAJA</v>
          </cell>
        </row>
        <row r="2373">
          <cell r="B2373" t="str">
            <v>43201405-001</v>
          </cell>
          <cell r="C2373" t="str">
            <v>Tarjeta de red</v>
          </cell>
          <cell r="D2373">
            <v>543</v>
          </cell>
          <cell r="E2373">
            <v>25000</v>
          </cell>
          <cell r="F2373" t="str">
            <v>Unidad</v>
          </cell>
        </row>
        <row r="2374">
          <cell r="B2374" t="str">
            <v>43201531-004</v>
          </cell>
          <cell r="C2374" t="str">
            <v>Tarjeta de Video PCI</v>
          </cell>
          <cell r="D2374">
            <v>543</v>
          </cell>
          <cell r="E2374">
            <v>275000</v>
          </cell>
          <cell r="F2374" t="str">
            <v>Unidad</v>
          </cell>
        </row>
        <row r="2375">
          <cell r="B2375" t="str">
            <v>43201538-001</v>
          </cell>
          <cell r="C2375" t="str">
            <v>Cooler para procesador</v>
          </cell>
          <cell r="D2375">
            <v>543</v>
          </cell>
          <cell r="E2375">
            <v>60000</v>
          </cell>
          <cell r="F2375" t="str">
            <v>Unidad</v>
          </cell>
        </row>
        <row r="2376">
          <cell r="B2376" t="str">
            <v>43201803-001</v>
          </cell>
          <cell r="C2376" t="str">
            <v>Discos duro de 80 GB IDE 7200 RPM</v>
          </cell>
          <cell r="D2376">
            <v>346</v>
          </cell>
          <cell r="E2376">
            <v>585000</v>
          </cell>
          <cell r="F2376" t="str">
            <v>Unidad (Nr</v>
          </cell>
        </row>
        <row r="2377">
          <cell r="B2377" t="str">
            <v>43201803-001</v>
          </cell>
          <cell r="C2377" t="str">
            <v>Disco duro para almacenamiento</v>
          </cell>
          <cell r="D2377">
            <v>543</v>
          </cell>
          <cell r="E2377">
            <v>250000</v>
          </cell>
          <cell r="F2377" t="str">
            <v>Unidad</v>
          </cell>
        </row>
        <row r="2378">
          <cell r="B2378" t="str">
            <v>43201803-002</v>
          </cell>
          <cell r="C2378" t="str">
            <v>Pen Drive de 1 GB</v>
          </cell>
          <cell r="D2378">
            <v>346</v>
          </cell>
          <cell r="E2378">
            <v>825000</v>
          </cell>
          <cell r="F2378" t="str">
            <v>Unidad (Nr</v>
          </cell>
        </row>
        <row r="2379">
          <cell r="B2379" t="str">
            <v>43201809-001</v>
          </cell>
          <cell r="C2379" t="str">
            <v>Cajas de 10 unidades de CD-R</v>
          </cell>
          <cell r="D2379">
            <v>342</v>
          </cell>
          <cell r="E2379">
            <v>52000</v>
          </cell>
          <cell r="F2379" t="str">
            <v>UNIDAD</v>
          </cell>
        </row>
        <row r="2380">
          <cell r="B2380" t="str">
            <v>43201809-002</v>
          </cell>
          <cell r="C2380" t="str">
            <v>Cajas de 10 unidades de CD-RW</v>
          </cell>
          <cell r="D2380">
            <v>342</v>
          </cell>
          <cell r="E2380">
            <v>84500</v>
          </cell>
          <cell r="F2380" t="str">
            <v>UNIDAD</v>
          </cell>
        </row>
        <row r="2381">
          <cell r="B2381" t="str">
            <v>43202003-001</v>
          </cell>
          <cell r="C2381" t="str">
            <v xml:space="preserve">Cajas de 10 unidades de DVD-R </v>
          </cell>
          <cell r="D2381">
            <v>342</v>
          </cell>
          <cell r="E2381">
            <v>52000</v>
          </cell>
          <cell r="F2381" t="str">
            <v>UNIDAD</v>
          </cell>
        </row>
        <row r="2382">
          <cell r="B2382" t="str">
            <v>43202003-002</v>
          </cell>
          <cell r="C2382" t="str">
            <v>Cajas de 10 unidades de DVD-RW</v>
          </cell>
          <cell r="D2382">
            <v>342</v>
          </cell>
          <cell r="E2382">
            <v>84500</v>
          </cell>
          <cell r="F2382" t="str">
            <v>UNIDAD</v>
          </cell>
        </row>
        <row r="2383">
          <cell r="B2383" t="str">
            <v>43202004-001</v>
          </cell>
          <cell r="C2383" t="str">
            <v>Cajas de 10 unid. de Diskette de 3 1/2 de 1,44 mb.</v>
          </cell>
          <cell r="D2383">
            <v>342</v>
          </cell>
          <cell r="E2383">
            <v>22100</v>
          </cell>
          <cell r="F2383" t="str">
            <v>UNIDAD</v>
          </cell>
        </row>
        <row r="2384">
          <cell r="B2384" t="str">
            <v>43202005-002</v>
          </cell>
          <cell r="C2384" t="str">
            <v>Memoria USB 2GB</v>
          </cell>
          <cell r="D2384">
            <v>543</v>
          </cell>
          <cell r="E2384">
            <v>156000</v>
          </cell>
          <cell r="F2384" t="str">
            <v>Unidad</v>
          </cell>
        </row>
        <row r="2385">
          <cell r="B2385" t="str">
            <v>43211508-001</v>
          </cell>
          <cell r="C2385" t="str">
            <v>Computadoras personales (PC) de escritorio</v>
          </cell>
          <cell r="D2385">
            <v>543</v>
          </cell>
          <cell r="E2385">
            <v>5200000</v>
          </cell>
          <cell r="F2385" t="str">
            <v>Unidad</v>
          </cell>
        </row>
        <row r="2386">
          <cell r="B2386" t="str">
            <v>43211706-003</v>
          </cell>
          <cell r="C2386" t="str">
            <v>Teclado PS2</v>
          </cell>
          <cell r="D2386">
            <v>543</v>
          </cell>
          <cell r="E2386">
            <v>27500</v>
          </cell>
          <cell r="F2386" t="str">
            <v>Unidad</v>
          </cell>
        </row>
        <row r="2387">
          <cell r="B2387" t="str">
            <v>43211706-005</v>
          </cell>
          <cell r="C2387" t="str">
            <v>Adaptador ficha de teclado PS2</v>
          </cell>
          <cell r="D2387">
            <v>543</v>
          </cell>
          <cell r="E2387">
            <v>20000</v>
          </cell>
          <cell r="F2387" t="str">
            <v>Unidad</v>
          </cell>
        </row>
        <row r="2388">
          <cell r="B2388" t="str">
            <v>43211708-002</v>
          </cell>
          <cell r="C2388" t="str">
            <v>Mouse optico</v>
          </cell>
          <cell r="D2388">
            <v>543</v>
          </cell>
          <cell r="E2388">
            <v>30000</v>
          </cell>
          <cell r="F2388" t="str">
            <v>Unidad</v>
          </cell>
        </row>
        <row r="2389">
          <cell r="B2389" t="str">
            <v>43211802-001</v>
          </cell>
          <cell r="C2389" t="str">
            <v>Almohadillas de raton o Mouse pads</v>
          </cell>
          <cell r="D2389">
            <v>543</v>
          </cell>
          <cell r="E2389">
            <v>8800</v>
          </cell>
          <cell r="F2389" t="str">
            <v>Unidad</v>
          </cell>
        </row>
        <row r="2390">
          <cell r="B2390" t="str">
            <v>43212001-001</v>
          </cell>
          <cell r="C2390" t="str">
            <v>Filtro protector de pantalla p/PC</v>
          </cell>
          <cell r="D2390">
            <v>543</v>
          </cell>
          <cell r="E2390">
            <v>22000</v>
          </cell>
          <cell r="F2390" t="str">
            <v>Unidad</v>
          </cell>
        </row>
        <row r="2391">
          <cell r="B2391" t="str">
            <v>43212105-001</v>
          </cell>
          <cell r="C2391" t="str">
            <v>Impresora laser blanco y negro</v>
          </cell>
          <cell r="D2391">
            <v>543</v>
          </cell>
          <cell r="E2391">
            <v>1900000</v>
          </cell>
          <cell r="F2391" t="str">
            <v>Unidad</v>
          </cell>
        </row>
        <row r="2392">
          <cell r="B2392" t="str">
            <v>43212110-001</v>
          </cell>
          <cell r="C2392" t="str">
            <v>Impresora multifuncion con fotocopiadora y escaner</v>
          </cell>
          <cell r="D2392">
            <v>543</v>
          </cell>
          <cell r="E2392">
            <v>600000</v>
          </cell>
          <cell r="F2392" t="str">
            <v>Unidad</v>
          </cell>
        </row>
        <row r="2393">
          <cell r="B2393" t="str">
            <v>44101501-002</v>
          </cell>
          <cell r="C2393" t="str">
            <v>Fotocopiadora Digital</v>
          </cell>
          <cell r="D2393">
            <v>542</v>
          </cell>
          <cell r="E2393">
            <v>4395000</v>
          </cell>
          <cell r="F2393" t="str">
            <v>Unidad</v>
          </cell>
        </row>
        <row r="2394">
          <cell r="B2394" t="str">
            <v>44101501-003</v>
          </cell>
          <cell r="C2394" t="str">
            <v>Fotocopiadora Multifuncional</v>
          </cell>
          <cell r="D2394">
            <v>542</v>
          </cell>
          <cell r="E2394">
            <v>8195000</v>
          </cell>
          <cell r="F2394" t="str">
            <v>Unidad</v>
          </cell>
        </row>
        <row r="2395">
          <cell r="B2395" t="str">
            <v>44101801-002</v>
          </cell>
          <cell r="C2395" t="str">
            <v>Calculadora financiera</v>
          </cell>
          <cell r="D2395">
            <v>542</v>
          </cell>
          <cell r="E2395">
            <v>35000</v>
          </cell>
          <cell r="F2395" t="str">
            <v>Unidad</v>
          </cell>
        </row>
        <row r="2396">
          <cell r="B2396" t="str">
            <v>44102606-002</v>
          </cell>
          <cell r="C2396" t="str">
            <v>Cinta corrector para maquina de escribir</v>
          </cell>
          <cell r="D2396">
            <v>542</v>
          </cell>
          <cell r="E2396">
            <v>16500</v>
          </cell>
          <cell r="F2396" t="str">
            <v>UNIDAD</v>
          </cell>
        </row>
        <row r="2397">
          <cell r="B2397" t="str">
            <v>44102606-003</v>
          </cell>
          <cell r="C2397" t="str">
            <v>Cinta bicolor para maquina de escribir mecanica</v>
          </cell>
          <cell r="D2397">
            <v>542</v>
          </cell>
          <cell r="E2397">
            <v>8800</v>
          </cell>
          <cell r="F2397" t="str">
            <v>UNIDAD</v>
          </cell>
        </row>
        <row r="2398">
          <cell r="B2398" t="str">
            <v>44103103-001</v>
          </cell>
          <cell r="C2398" t="str">
            <v>Toner LEXMARK t632 - 1217462</v>
          </cell>
          <cell r="D2398">
            <v>342</v>
          </cell>
          <cell r="E2398">
            <v>1430000</v>
          </cell>
          <cell r="F2398" t="str">
            <v>UNIDAD</v>
          </cell>
        </row>
        <row r="2399">
          <cell r="B2399" t="str">
            <v>44103103-002</v>
          </cell>
          <cell r="C2399" t="str">
            <v>Toner para impresora Cod. 92298 A</v>
          </cell>
          <cell r="D2399">
            <v>342</v>
          </cell>
          <cell r="E2399">
            <v>845000</v>
          </cell>
          <cell r="F2399" t="str">
            <v>UNIDAD</v>
          </cell>
        </row>
        <row r="2400">
          <cell r="B2400" t="str">
            <v>44103103-003</v>
          </cell>
          <cell r="C2400" t="str">
            <v>Toner para impresora Cod. 92298 CE</v>
          </cell>
          <cell r="D2400">
            <v>342</v>
          </cell>
          <cell r="E2400">
            <v>845000</v>
          </cell>
          <cell r="F2400" t="str">
            <v>UNIDAD</v>
          </cell>
        </row>
        <row r="2401">
          <cell r="B2401" t="str">
            <v>44103103-004</v>
          </cell>
          <cell r="C2401" t="str">
            <v>Toner para impresora Cod. C3903 A</v>
          </cell>
          <cell r="D2401">
            <v>342</v>
          </cell>
          <cell r="E2401">
            <v>780000</v>
          </cell>
          <cell r="F2401" t="str">
            <v>UNIDAD</v>
          </cell>
        </row>
        <row r="2402">
          <cell r="B2402" t="str">
            <v>44103103-005</v>
          </cell>
          <cell r="C2402" t="str">
            <v>Toner para impresora Cod. C3909 A</v>
          </cell>
          <cell r="D2402">
            <v>342</v>
          </cell>
          <cell r="E2402">
            <v>1170000</v>
          </cell>
          <cell r="F2402" t="str">
            <v>UNIDAD</v>
          </cell>
        </row>
        <row r="2403">
          <cell r="B2403" t="str">
            <v>44103103-006</v>
          </cell>
          <cell r="C2403" t="str">
            <v>Toner para impresora Cod. C4092 A</v>
          </cell>
          <cell r="D2403">
            <v>342</v>
          </cell>
          <cell r="E2403">
            <v>520000</v>
          </cell>
          <cell r="F2403" t="str">
            <v>UNIDAD</v>
          </cell>
        </row>
        <row r="2404">
          <cell r="B2404" t="str">
            <v>44103103-007</v>
          </cell>
          <cell r="C2404" t="str">
            <v>Toner para impresora Cod. C4096 A</v>
          </cell>
          <cell r="D2404">
            <v>342</v>
          </cell>
          <cell r="E2404">
            <v>845000</v>
          </cell>
          <cell r="F2404" t="str">
            <v>UNIDAD</v>
          </cell>
        </row>
        <row r="2405">
          <cell r="B2405" t="str">
            <v>44103103-008</v>
          </cell>
          <cell r="C2405" t="str">
            <v>Toner para impresora Cod. C4127 X</v>
          </cell>
          <cell r="D2405">
            <v>342</v>
          </cell>
          <cell r="E2405">
            <v>1040000</v>
          </cell>
          <cell r="F2405" t="str">
            <v>UNIDAD</v>
          </cell>
        </row>
        <row r="2406">
          <cell r="B2406" t="str">
            <v>44103103-009</v>
          </cell>
          <cell r="C2406" t="str">
            <v>Toner para impresora Cod. C4182 X</v>
          </cell>
          <cell r="D2406">
            <v>342</v>
          </cell>
          <cell r="E2406">
            <v>1300000</v>
          </cell>
          <cell r="F2406" t="str">
            <v>UNIDAD</v>
          </cell>
        </row>
        <row r="2407">
          <cell r="B2407" t="str">
            <v>44103103-010</v>
          </cell>
          <cell r="C2407" t="str">
            <v>Toner para impresora Cod. Q1339 A</v>
          </cell>
          <cell r="D2407">
            <v>342</v>
          </cell>
          <cell r="E2407">
            <v>1300000</v>
          </cell>
          <cell r="F2407" t="str">
            <v>UNIDAD</v>
          </cell>
        </row>
        <row r="2408">
          <cell r="B2408" t="str">
            <v>44103103-011</v>
          </cell>
          <cell r="C2408" t="str">
            <v>Toner para impresora Cod. Q6511 A</v>
          </cell>
          <cell r="D2408">
            <v>342</v>
          </cell>
          <cell r="E2408">
            <v>1170000</v>
          </cell>
          <cell r="F2408" t="str">
            <v>UNIDAD</v>
          </cell>
        </row>
        <row r="2409">
          <cell r="B2409" t="str">
            <v>44103103-012</v>
          </cell>
          <cell r="C2409" t="str">
            <v>Toner para impresora Cod. IBM 38L1410</v>
          </cell>
          <cell r="D2409">
            <v>342</v>
          </cell>
          <cell r="E2409">
            <v>1885000</v>
          </cell>
          <cell r="F2409" t="str">
            <v>UNIDAD</v>
          </cell>
        </row>
        <row r="2410">
          <cell r="B2410" t="str">
            <v>44103103-013</v>
          </cell>
          <cell r="C2410" t="str">
            <v>Toner para impresora Cod. 12a7462</v>
          </cell>
          <cell r="D2410">
            <v>342</v>
          </cell>
          <cell r="E2410">
            <v>650000</v>
          </cell>
          <cell r="F2410" t="str">
            <v>UNIDAD</v>
          </cell>
        </row>
        <row r="2411">
          <cell r="B2411" t="str">
            <v>44103103-014</v>
          </cell>
          <cell r="C2411" t="str">
            <v>Toner para impresora Cod. 7313</v>
          </cell>
          <cell r="D2411">
            <v>342</v>
          </cell>
          <cell r="E2411">
            <v>1170000</v>
          </cell>
          <cell r="F2411" t="str">
            <v>UNIDAD</v>
          </cell>
        </row>
        <row r="2412">
          <cell r="B2412" t="str">
            <v>44103103-015</v>
          </cell>
          <cell r="C2412" t="str">
            <v>Toner para impresora HP LASER JET 1320</v>
          </cell>
          <cell r="D2412">
            <v>342</v>
          </cell>
          <cell r="E2412">
            <v>845000</v>
          </cell>
          <cell r="F2412" t="str">
            <v>UNIDAD</v>
          </cell>
        </row>
        <row r="2413">
          <cell r="B2413" t="str">
            <v>44103103-016</v>
          </cell>
          <cell r="C2413" t="str">
            <v>Toner para impresora HP 2420N</v>
          </cell>
          <cell r="D2413">
            <v>342</v>
          </cell>
          <cell r="E2413">
            <v>1170000</v>
          </cell>
          <cell r="F2413" t="str">
            <v>UNIDAD</v>
          </cell>
        </row>
        <row r="2414">
          <cell r="B2414" t="str">
            <v>44103103-017</v>
          </cell>
          <cell r="C2414" t="str">
            <v>Toner para impresora EPSON A.L. 1500</v>
          </cell>
          <cell r="D2414">
            <v>342</v>
          </cell>
          <cell r="E2414">
            <v>156000</v>
          </cell>
          <cell r="F2414" t="str">
            <v>UNIDAD</v>
          </cell>
        </row>
        <row r="2415">
          <cell r="B2415" t="str">
            <v>44103105-001</v>
          </cell>
          <cell r="C2415" t="str">
            <v xml:space="preserve">Cartucho de tinta color negro Cod. 51645a </v>
          </cell>
          <cell r="D2415">
            <v>342</v>
          </cell>
          <cell r="E2415">
            <v>187000</v>
          </cell>
          <cell r="F2415" t="str">
            <v>UNIDAD</v>
          </cell>
        </row>
        <row r="2416">
          <cell r="B2416" t="str">
            <v>44103105-002</v>
          </cell>
          <cell r="C2416" t="str">
            <v xml:space="preserve">Cartucho de tinta color negro Cod. Q2610A </v>
          </cell>
          <cell r="D2416">
            <v>342</v>
          </cell>
          <cell r="E2416">
            <v>746350</v>
          </cell>
          <cell r="F2416" t="str">
            <v>UNIDAD</v>
          </cell>
        </row>
        <row r="2417">
          <cell r="B2417" t="str">
            <v>44103105-003</v>
          </cell>
          <cell r="C2417" t="str">
            <v>Cartucho Negro EPSON STYLUS C II</v>
          </cell>
          <cell r="D2417">
            <v>342</v>
          </cell>
          <cell r="E2417">
            <v>225280</v>
          </cell>
          <cell r="F2417" t="str">
            <v>UNIDAD</v>
          </cell>
        </row>
        <row r="2418">
          <cell r="B2418" t="str">
            <v>44103105-004</v>
          </cell>
          <cell r="C2418" t="str">
            <v>Cartucho Negro EPSON STYLUS PRO XL</v>
          </cell>
          <cell r="D2418">
            <v>342</v>
          </cell>
          <cell r="E2418">
            <v>213180</v>
          </cell>
          <cell r="F2418" t="str">
            <v>UNIDAD</v>
          </cell>
        </row>
        <row r="2419">
          <cell r="B2419" t="str">
            <v>44103105-005</v>
          </cell>
          <cell r="C2419" t="str">
            <v>Cartucho Negro EPSON XEROX-PHASER 3425</v>
          </cell>
          <cell r="D2419">
            <v>342</v>
          </cell>
          <cell r="E2419">
            <v>1725990</v>
          </cell>
          <cell r="F2419" t="str">
            <v>UNIDAD</v>
          </cell>
        </row>
        <row r="2420">
          <cell r="B2420" t="str">
            <v>44103105-006</v>
          </cell>
          <cell r="C2420" t="str">
            <v>Cartucho Negro 56.19 PHPTTOSMART 7200</v>
          </cell>
          <cell r="D2420">
            <v>342</v>
          </cell>
          <cell r="E2420">
            <v>168949</v>
          </cell>
          <cell r="F2420" t="str">
            <v>UNIDAD</v>
          </cell>
        </row>
        <row r="2421">
          <cell r="B2421" t="str">
            <v>44103105-007</v>
          </cell>
          <cell r="C2421" t="str">
            <v>Cartucho Negro LEXMARK Z812</v>
          </cell>
          <cell r="D2421">
            <v>342</v>
          </cell>
          <cell r="E2421">
            <v>139370</v>
          </cell>
          <cell r="F2421" t="str">
            <v>UNIDAD</v>
          </cell>
        </row>
        <row r="2422">
          <cell r="B2422" t="str">
            <v>44103105-008</v>
          </cell>
          <cell r="C2422" t="str">
            <v>Cartucho Color Cod. 6122 HP 78D</v>
          </cell>
          <cell r="D2422">
            <v>342</v>
          </cell>
          <cell r="E2422">
            <v>224895</v>
          </cell>
          <cell r="F2422" t="str">
            <v>UNIDAD</v>
          </cell>
        </row>
        <row r="2423">
          <cell r="B2423" t="str">
            <v>44103105-009</v>
          </cell>
          <cell r="C2423" t="str">
            <v>Cartucho Color EPSON STYLUS C II</v>
          </cell>
          <cell r="D2423">
            <v>342</v>
          </cell>
          <cell r="E2423">
            <v>225280</v>
          </cell>
          <cell r="F2423" t="str">
            <v>UNIDAD</v>
          </cell>
        </row>
        <row r="2424">
          <cell r="B2424" t="str">
            <v>44103105-010</v>
          </cell>
          <cell r="C2424" t="str">
            <v>Cartucho Color EPSON STYLUS PRO XL</v>
          </cell>
          <cell r="D2424">
            <v>342</v>
          </cell>
          <cell r="E2424">
            <v>213180</v>
          </cell>
          <cell r="F2424" t="str">
            <v>UNIDAD</v>
          </cell>
        </row>
        <row r="2425">
          <cell r="B2425" t="str">
            <v>44103105-011</v>
          </cell>
          <cell r="C2425" t="str">
            <v>Cartucho Color EPSON XEROX-PHASER 3425</v>
          </cell>
          <cell r="D2425">
            <v>342</v>
          </cell>
          <cell r="E2425">
            <v>1725990</v>
          </cell>
          <cell r="F2425" t="str">
            <v>UNIDAD</v>
          </cell>
        </row>
        <row r="2426">
          <cell r="B2426" t="str">
            <v>44103105-012</v>
          </cell>
          <cell r="C2426" t="str">
            <v>Cartucho Color 57.17 PHPTOSMAR 7200</v>
          </cell>
          <cell r="D2426">
            <v>342</v>
          </cell>
          <cell r="E2426">
            <v>242869</v>
          </cell>
          <cell r="F2426" t="str">
            <v>UNIDAD</v>
          </cell>
        </row>
        <row r="2427">
          <cell r="B2427" t="str">
            <v>44103105-013</v>
          </cell>
          <cell r="C2427" t="str">
            <v>Cartucho Color LEXMARK Z812</v>
          </cell>
          <cell r="D2427">
            <v>342</v>
          </cell>
          <cell r="E2427">
            <v>162250</v>
          </cell>
          <cell r="F2427" t="str">
            <v>UNIDAD</v>
          </cell>
        </row>
        <row r="2428">
          <cell r="B2428" t="str">
            <v>44103105-014</v>
          </cell>
          <cell r="C2428" t="str">
            <v>Cartucho LEXMARK IBM 4037</v>
          </cell>
          <cell r="D2428">
            <v>342</v>
          </cell>
          <cell r="E2428">
            <v>1677500</v>
          </cell>
          <cell r="F2428" t="str">
            <v>UNIDAD</v>
          </cell>
        </row>
        <row r="2429">
          <cell r="B2429" t="str">
            <v>44103105-015</v>
          </cell>
          <cell r="C2429" t="str">
            <v xml:space="preserve">Cartucho para PLOTER </v>
          </cell>
          <cell r="D2429">
            <v>342</v>
          </cell>
          <cell r="E2429">
            <v>234000</v>
          </cell>
          <cell r="F2429" t="str">
            <v>UNIDAD</v>
          </cell>
        </row>
        <row r="2430">
          <cell r="B2430" t="str">
            <v>44103111-012</v>
          </cell>
          <cell r="C2430" t="str">
            <v>Cintas pata TAPE BACK-UP SLR 60 de 60 GB</v>
          </cell>
          <cell r="D2430">
            <v>346</v>
          </cell>
          <cell r="E2430">
            <v>32500</v>
          </cell>
          <cell r="F2430" t="str">
            <v>UNIDAD</v>
          </cell>
        </row>
        <row r="2431">
          <cell r="B2431" t="str">
            <v>44103111-014</v>
          </cell>
          <cell r="C2431" t="str">
            <v>Cintas pata TAPE BACK-UP IMATION DDS-150 20/40 GB</v>
          </cell>
          <cell r="D2431">
            <v>346</v>
          </cell>
          <cell r="E2431">
            <v>32500</v>
          </cell>
          <cell r="F2431" t="str">
            <v>UNIDAD</v>
          </cell>
        </row>
        <row r="2432">
          <cell r="B2432" t="str">
            <v>44103117-001</v>
          </cell>
          <cell r="C2432" t="str">
            <v>Film para fax panasonic KX-FHD353</v>
          </cell>
          <cell r="D2432">
            <v>342</v>
          </cell>
          <cell r="E2432">
            <v>165000</v>
          </cell>
          <cell r="F2432" t="str">
            <v>UNIDAD</v>
          </cell>
        </row>
        <row r="2433">
          <cell r="B2433" t="str">
            <v>44103503-001</v>
          </cell>
          <cell r="C2433" t="str">
            <v xml:space="preserve">Paquete de espiral para encuadernación N° 7 milímetros </v>
          </cell>
          <cell r="D2433">
            <v>342</v>
          </cell>
          <cell r="E2433">
            <v>33000</v>
          </cell>
          <cell r="F2433" t="str">
            <v>UNIDAD</v>
          </cell>
        </row>
        <row r="2434">
          <cell r="B2434" t="str">
            <v>44103503-002</v>
          </cell>
          <cell r="C2434" t="str">
            <v xml:space="preserve">Paquete de espiral para encuadernación N° 9 milímetros </v>
          </cell>
          <cell r="D2434">
            <v>342</v>
          </cell>
          <cell r="E2434">
            <v>44000</v>
          </cell>
          <cell r="F2434" t="str">
            <v>UNIDAD</v>
          </cell>
        </row>
        <row r="2435">
          <cell r="B2435" t="str">
            <v>44103503-003</v>
          </cell>
          <cell r="C2435" t="str">
            <v xml:space="preserve">Paquete de espiral para encuadernación N° 12 milímetros </v>
          </cell>
          <cell r="D2435">
            <v>342</v>
          </cell>
          <cell r="E2435">
            <v>1100</v>
          </cell>
          <cell r="F2435" t="str">
            <v>UNIDAD</v>
          </cell>
        </row>
        <row r="2436">
          <cell r="B2436" t="str">
            <v>44103503-004</v>
          </cell>
          <cell r="C2436" t="str">
            <v xml:space="preserve">Paquete de espiral para encuadernación N° 14 milímetros </v>
          </cell>
          <cell r="D2436">
            <v>342</v>
          </cell>
          <cell r="E2436">
            <v>55000</v>
          </cell>
          <cell r="F2436" t="str">
            <v>UNIDAD</v>
          </cell>
        </row>
        <row r="2437">
          <cell r="B2437" t="str">
            <v>44103503-005</v>
          </cell>
          <cell r="C2437" t="str">
            <v xml:space="preserve">Paquete de espiral para encuadernación N° 17 milímetros </v>
          </cell>
          <cell r="D2437">
            <v>342</v>
          </cell>
          <cell r="E2437">
            <v>77000</v>
          </cell>
          <cell r="F2437" t="str">
            <v>UNIDAD</v>
          </cell>
        </row>
        <row r="2438">
          <cell r="B2438" t="str">
            <v>44103503-006</v>
          </cell>
          <cell r="C2438" t="str">
            <v xml:space="preserve">Paquete de espiral para encuadernación N° 20 milímetros </v>
          </cell>
          <cell r="D2438">
            <v>342</v>
          </cell>
          <cell r="E2438">
            <v>88000</v>
          </cell>
          <cell r="F2438" t="str">
            <v>UNIDAD</v>
          </cell>
        </row>
        <row r="2439">
          <cell r="B2439" t="str">
            <v>44103503-007</v>
          </cell>
          <cell r="C2439" t="str">
            <v xml:space="preserve">Paquete de espiral para encuadernación N° 23 milímetros </v>
          </cell>
          <cell r="D2439">
            <v>342</v>
          </cell>
          <cell r="E2439">
            <v>121000</v>
          </cell>
          <cell r="F2439" t="str">
            <v>UNIDAD</v>
          </cell>
        </row>
        <row r="2440">
          <cell r="B2440" t="str">
            <v>44103503-008</v>
          </cell>
          <cell r="C2440" t="str">
            <v xml:space="preserve">Paquete de espiral para encuadernación N° 25 milímetros </v>
          </cell>
          <cell r="D2440">
            <v>342</v>
          </cell>
          <cell r="E2440">
            <v>165000</v>
          </cell>
          <cell r="F2440" t="str">
            <v>UNIDAD</v>
          </cell>
        </row>
        <row r="2441">
          <cell r="B2441" t="str">
            <v>44103503-011</v>
          </cell>
          <cell r="C2441" t="str">
            <v xml:space="preserve">Paquete de espiral para encuadernación N° 40 milímetros </v>
          </cell>
          <cell r="D2441">
            <v>342</v>
          </cell>
          <cell r="E2441">
            <v>110000</v>
          </cell>
          <cell r="F2441" t="str">
            <v>UNIDAD</v>
          </cell>
        </row>
        <row r="2442">
          <cell r="B2442" t="str">
            <v>44103503-012</v>
          </cell>
          <cell r="C2442" t="str">
            <v xml:space="preserve">Paquete de espiral para encuadernación N° 45 milímetros </v>
          </cell>
          <cell r="D2442">
            <v>342</v>
          </cell>
          <cell r="E2442">
            <v>66000</v>
          </cell>
          <cell r="F2442" t="str">
            <v>UNIDAD</v>
          </cell>
        </row>
        <row r="2443">
          <cell r="B2443" t="str">
            <v>44103503-013</v>
          </cell>
          <cell r="C2443" t="str">
            <v xml:space="preserve">Paquete de espiral para encuadernación N° 50 milímetros </v>
          </cell>
          <cell r="D2443">
            <v>342</v>
          </cell>
          <cell r="E2443">
            <v>77000</v>
          </cell>
          <cell r="F2443" t="str">
            <v>UNIDAD</v>
          </cell>
        </row>
        <row r="2444">
          <cell r="B2444" t="str">
            <v>44103503-014</v>
          </cell>
          <cell r="C2444" t="str">
            <v xml:space="preserve">Paquete de espiral para encuadernación N° 12 milímetros </v>
          </cell>
          <cell r="D2444">
            <v>342</v>
          </cell>
          <cell r="E2444">
            <v>38500</v>
          </cell>
          <cell r="F2444" t="str">
            <v>UNIDAD</v>
          </cell>
        </row>
        <row r="2445">
          <cell r="B2445" t="str">
            <v>44111503-002</v>
          </cell>
          <cell r="C2445" t="str">
            <v>Bandeja porta documento</v>
          </cell>
          <cell r="D2445">
            <v>342</v>
          </cell>
          <cell r="E2445">
            <v>19800</v>
          </cell>
          <cell r="F2445" t="str">
            <v>UNIDAD</v>
          </cell>
        </row>
        <row r="2446">
          <cell r="B2446" t="str">
            <v>44111509-001</v>
          </cell>
          <cell r="C2446" t="str">
            <v>Porta CD con cierre para 90 discos</v>
          </cell>
          <cell r="D2446">
            <v>342</v>
          </cell>
          <cell r="E2446">
            <v>33000</v>
          </cell>
          <cell r="F2446" t="str">
            <v>UNIDAD</v>
          </cell>
        </row>
        <row r="2447">
          <cell r="B2447" t="str">
            <v>44111509-002</v>
          </cell>
          <cell r="C2447" t="str">
            <v>Porta diskette de 3 1/2 para 50 unidades</v>
          </cell>
          <cell r="D2447">
            <v>342</v>
          </cell>
          <cell r="E2447">
            <v>33000</v>
          </cell>
          <cell r="F2447" t="str">
            <v>UNIDAD</v>
          </cell>
        </row>
        <row r="2448">
          <cell r="B2448" t="str">
            <v>44111509-004</v>
          </cell>
          <cell r="C2448" t="str">
            <v xml:space="preserve">Porta clips con iman </v>
          </cell>
          <cell r="D2448">
            <v>342</v>
          </cell>
          <cell r="E2448">
            <v>4400</v>
          </cell>
          <cell r="F2448" t="str">
            <v>UNIDAD</v>
          </cell>
        </row>
        <row r="2449">
          <cell r="B2449" t="str">
            <v>44111509-006</v>
          </cell>
          <cell r="C2449" t="str">
            <v>Porta lápices transparente</v>
          </cell>
          <cell r="D2449">
            <v>342</v>
          </cell>
          <cell r="E2449">
            <v>9900</v>
          </cell>
          <cell r="F2449" t="str">
            <v>UNIDAD</v>
          </cell>
        </row>
        <row r="2450">
          <cell r="B2450" t="str">
            <v>44111509-014</v>
          </cell>
          <cell r="C2450" t="str">
            <v>Arquipel tamaño oficio</v>
          </cell>
          <cell r="D2450">
            <v>342</v>
          </cell>
          <cell r="E2450">
            <v>4400</v>
          </cell>
          <cell r="F2450" t="str">
            <v>UNIDAD</v>
          </cell>
        </row>
        <row r="2451">
          <cell r="B2451" t="str">
            <v>44111514-002</v>
          </cell>
          <cell r="C2451" t="str">
            <v>Porta sello</v>
          </cell>
          <cell r="D2451">
            <v>342</v>
          </cell>
          <cell r="E2451">
            <v>24200</v>
          </cell>
          <cell r="F2451" t="str">
            <v>UNIDAD</v>
          </cell>
        </row>
        <row r="2452">
          <cell r="B2452" t="str">
            <v>44111808-001</v>
          </cell>
          <cell r="C2452" t="str">
            <v>Escuadras de Plásticos de 30° o de 45°</v>
          </cell>
          <cell r="D2452">
            <v>342</v>
          </cell>
          <cell r="E2452">
            <v>12100</v>
          </cell>
          <cell r="F2452" t="str">
            <v>UNIDAD</v>
          </cell>
        </row>
        <row r="2453">
          <cell r="B2453" t="str">
            <v>44111808-003</v>
          </cell>
          <cell r="C2453" t="str">
            <v>Escalímetros</v>
          </cell>
          <cell r="D2453">
            <v>342</v>
          </cell>
          <cell r="E2453">
            <v>9900</v>
          </cell>
          <cell r="F2453" t="str">
            <v>UNIDAD</v>
          </cell>
        </row>
        <row r="2454">
          <cell r="B2454" t="str">
            <v>44121604-006</v>
          </cell>
          <cell r="C2454" t="str">
            <v>Sello foliador con cambio automático de número</v>
          </cell>
          <cell r="D2454">
            <v>342</v>
          </cell>
          <cell r="E2454">
            <v>440000</v>
          </cell>
          <cell r="F2454" t="str">
            <v>UNIDAD</v>
          </cell>
        </row>
        <row r="2455">
          <cell r="B2455" t="str">
            <v>44121612-002</v>
          </cell>
          <cell r="C2455" t="str">
            <v>Cutter de plástico tamaño mediano</v>
          </cell>
          <cell r="D2455">
            <v>342</v>
          </cell>
          <cell r="E2455">
            <v>1980</v>
          </cell>
          <cell r="F2455" t="str">
            <v>UNIDAD</v>
          </cell>
        </row>
        <row r="2456">
          <cell r="B2456" t="str">
            <v>44121612-003</v>
          </cell>
          <cell r="C2456" t="str">
            <v>Cutter de plástico tamaño grande</v>
          </cell>
          <cell r="D2456">
            <v>342</v>
          </cell>
          <cell r="E2456">
            <v>3300</v>
          </cell>
          <cell r="F2456" t="str">
            <v>UNIDAD</v>
          </cell>
        </row>
        <row r="2457">
          <cell r="B2457" t="str">
            <v>44121612-005</v>
          </cell>
          <cell r="C2457" t="str">
            <v>Repuesto de cutter hoja tamaño mediano de 10 unidades</v>
          </cell>
          <cell r="D2457">
            <v>342</v>
          </cell>
          <cell r="E2457">
            <v>4400</v>
          </cell>
          <cell r="F2457" t="str">
            <v>UNIDAD</v>
          </cell>
        </row>
        <row r="2458">
          <cell r="B2458" t="str">
            <v>44121612-006</v>
          </cell>
          <cell r="C2458" t="str">
            <v>Repuesto de cutter hoja tamaño grande de 10 unidades</v>
          </cell>
          <cell r="D2458">
            <v>342</v>
          </cell>
          <cell r="E2458">
            <v>7700</v>
          </cell>
          <cell r="F2458" t="str">
            <v>UNIDAD</v>
          </cell>
        </row>
        <row r="2459">
          <cell r="B2459" t="str">
            <v>44121615-002</v>
          </cell>
          <cell r="C2459" t="str">
            <v>Presilladora tamaño mediana</v>
          </cell>
          <cell r="D2459">
            <v>342</v>
          </cell>
          <cell r="E2459">
            <v>16500</v>
          </cell>
          <cell r="F2459" t="str">
            <v>UNIDAD</v>
          </cell>
        </row>
        <row r="2460">
          <cell r="B2460" t="str">
            <v>44121615-003</v>
          </cell>
          <cell r="C2460" t="str">
            <v>Presilladora tamaño grande</v>
          </cell>
          <cell r="D2460">
            <v>342</v>
          </cell>
          <cell r="E2460">
            <v>121000</v>
          </cell>
          <cell r="F2460" t="str">
            <v>UNIDAD</v>
          </cell>
        </row>
        <row r="2461">
          <cell r="B2461" t="str">
            <v>44121618-003</v>
          </cell>
          <cell r="C2461" t="str">
            <v>Tijera para corte de papel</v>
          </cell>
          <cell r="D2461">
            <v>342</v>
          </cell>
          <cell r="E2461">
            <v>7700</v>
          </cell>
          <cell r="F2461" t="str">
            <v>UNIDAD</v>
          </cell>
        </row>
        <row r="2462">
          <cell r="B2462" t="str">
            <v>44121619-002</v>
          </cell>
          <cell r="C2462" t="str">
            <v>Sacapunta doble de metal</v>
          </cell>
          <cell r="D2462">
            <v>342</v>
          </cell>
          <cell r="E2462">
            <v>5500</v>
          </cell>
          <cell r="F2462" t="str">
            <v>UNIDAD</v>
          </cell>
        </row>
        <row r="2463">
          <cell r="B2463" t="str">
            <v>44121622-001</v>
          </cell>
          <cell r="C2463" t="str">
            <v>Mojaderos de goma</v>
          </cell>
          <cell r="D2463">
            <v>342</v>
          </cell>
          <cell r="E2463">
            <v>1980</v>
          </cell>
          <cell r="F2463" t="str">
            <v>UNIDAD</v>
          </cell>
        </row>
        <row r="2464">
          <cell r="B2464" t="str">
            <v>44121624-001</v>
          </cell>
          <cell r="C2464" t="str">
            <v>Regla de plástico de 30 centímetros</v>
          </cell>
          <cell r="D2464">
            <v>342</v>
          </cell>
          <cell r="E2464">
            <v>990</v>
          </cell>
          <cell r="F2464" t="str">
            <v>UNIDAD</v>
          </cell>
        </row>
        <row r="2465">
          <cell r="B2465" t="str">
            <v>44121624-002</v>
          </cell>
          <cell r="C2465" t="str">
            <v>Regla de plástico de 50 centímetros</v>
          </cell>
          <cell r="D2465">
            <v>342</v>
          </cell>
          <cell r="E2465">
            <v>5500</v>
          </cell>
          <cell r="F2465" t="str">
            <v>UNIDAD</v>
          </cell>
        </row>
        <row r="2466">
          <cell r="B2466" t="str">
            <v>44121635-003</v>
          </cell>
          <cell r="C2466" t="str">
            <v>Porta cinta adhesiva tamaño grande</v>
          </cell>
          <cell r="D2466">
            <v>342</v>
          </cell>
          <cell r="E2466">
            <v>18700</v>
          </cell>
          <cell r="F2466" t="str">
            <v>UNIDAD</v>
          </cell>
        </row>
        <row r="2467">
          <cell r="B2467" t="str">
            <v>44121701-002</v>
          </cell>
          <cell r="C2467" t="str">
            <v>Bolígrafos</v>
          </cell>
          <cell r="D2467">
            <v>342</v>
          </cell>
          <cell r="E2467">
            <v>440</v>
          </cell>
          <cell r="F2467" t="str">
            <v>UNIDAD</v>
          </cell>
        </row>
        <row r="2468">
          <cell r="B2468" t="str">
            <v>44121703-001</v>
          </cell>
          <cell r="C2468" t="str">
            <v>Bol{igrafo tipo floating</v>
          </cell>
          <cell r="D2468">
            <v>342</v>
          </cell>
          <cell r="E2468">
            <v>44000</v>
          </cell>
          <cell r="F2468" t="str">
            <v>UNIDAD</v>
          </cell>
        </row>
        <row r="2469">
          <cell r="B2469" t="str">
            <v>44121705-001</v>
          </cell>
          <cell r="C2469" t="str">
            <v>Porta mina con punta de metal de 0,5 milímetro</v>
          </cell>
          <cell r="D2469">
            <v>342</v>
          </cell>
          <cell r="E2469">
            <v>16500</v>
          </cell>
          <cell r="F2469" t="str">
            <v>UNIDAD</v>
          </cell>
        </row>
        <row r="2470">
          <cell r="B2470" t="str">
            <v>44121705-002</v>
          </cell>
          <cell r="C2470" t="str">
            <v>Porta mina con punta de metal de 0,7 milímetro</v>
          </cell>
          <cell r="D2470">
            <v>342</v>
          </cell>
          <cell r="E2470">
            <v>16500</v>
          </cell>
          <cell r="F2470" t="str">
            <v>UNIDAD</v>
          </cell>
        </row>
        <row r="2471">
          <cell r="B2471" t="str">
            <v>44121706-001</v>
          </cell>
          <cell r="C2471" t="str">
            <v>Lápiz de papel común</v>
          </cell>
          <cell r="D2471">
            <v>342</v>
          </cell>
          <cell r="E2471">
            <v>550</v>
          </cell>
          <cell r="F2471" t="str">
            <v>UNIDAD</v>
          </cell>
        </row>
        <row r="2472">
          <cell r="B2472" t="str">
            <v>44121707-001</v>
          </cell>
          <cell r="C2472" t="str">
            <v>Caja de lápices de colores de 12 unidades</v>
          </cell>
          <cell r="D2472">
            <v>342</v>
          </cell>
          <cell r="E2472">
            <v>8800</v>
          </cell>
          <cell r="F2472" t="str">
            <v>UNIDAD</v>
          </cell>
        </row>
        <row r="2473">
          <cell r="B2473" t="str">
            <v>44121708-001</v>
          </cell>
          <cell r="C2473" t="str">
            <v>Marcador para pizarra acrílica</v>
          </cell>
          <cell r="D2473">
            <v>342</v>
          </cell>
          <cell r="E2473">
            <v>5500</v>
          </cell>
          <cell r="F2473" t="str">
            <v>UNIDAD</v>
          </cell>
        </row>
        <row r="2474">
          <cell r="B2474" t="str">
            <v>44121708-002</v>
          </cell>
          <cell r="C2474" t="str">
            <v>Marcador punta gruesa para cuaderno</v>
          </cell>
          <cell r="D2474">
            <v>342</v>
          </cell>
          <cell r="E2474">
            <v>2200</v>
          </cell>
          <cell r="F2474" t="str">
            <v>UNIDAD</v>
          </cell>
        </row>
        <row r="2475">
          <cell r="B2475" t="str">
            <v>44121708-003</v>
          </cell>
          <cell r="C2475" t="str">
            <v>Cajas de pincel punta gruesa en colores de 6 unidades</v>
          </cell>
          <cell r="D2475">
            <v>342</v>
          </cell>
          <cell r="E2475">
            <v>19800</v>
          </cell>
          <cell r="F2475" t="str">
            <v>UNIDAD</v>
          </cell>
        </row>
        <row r="2476">
          <cell r="B2476" t="str">
            <v>44121708-004</v>
          </cell>
          <cell r="C2476" t="str">
            <v>Cajas de pincel punta fina en colores de 12 unidades</v>
          </cell>
          <cell r="D2476">
            <v>342</v>
          </cell>
          <cell r="E2476">
            <v>13200</v>
          </cell>
          <cell r="F2476" t="str">
            <v>UNIDAD</v>
          </cell>
        </row>
        <row r="2477">
          <cell r="B2477" t="str">
            <v>44121708-006</v>
          </cell>
          <cell r="C2477" t="str">
            <v>Marcador fosforescente</v>
          </cell>
          <cell r="D2477">
            <v>342</v>
          </cell>
          <cell r="E2477">
            <v>2970</v>
          </cell>
          <cell r="F2477" t="str">
            <v>UNIDAD</v>
          </cell>
        </row>
        <row r="2478">
          <cell r="B2478" t="str">
            <v>44121708-007</v>
          </cell>
          <cell r="C2478" t="str">
            <v>Marcador permanente punta fina color plateado</v>
          </cell>
          <cell r="D2478">
            <v>342</v>
          </cell>
          <cell r="E2478">
            <v>16500</v>
          </cell>
          <cell r="F2478" t="str">
            <v>UNIDAD</v>
          </cell>
        </row>
        <row r="2479">
          <cell r="B2479" t="str">
            <v>44121708-009</v>
          </cell>
          <cell r="C2479" t="str">
            <v>Marcadores finos x 12, de varios colores</v>
          </cell>
          <cell r="D2479">
            <v>342</v>
          </cell>
          <cell r="E2479">
            <v>18700</v>
          </cell>
          <cell r="F2479" t="str">
            <v>UNIDAD</v>
          </cell>
        </row>
        <row r="2480">
          <cell r="B2480" t="str">
            <v>44121708-010</v>
          </cell>
          <cell r="C2480" t="str">
            <v>Marcador permanente punta fina color negro</v>
          </cell>
          <cell r="D2480">
            <v>342</v>
          </cell>
          <cell r="E2480">
            <v>16500</v>
          </cell>
          <cell r="F2480" t="str">
            <v>UNIDAD</v>
          </cell>
        </row>
        <row r="2481">
          <cell r="B2481" t="str">
            <v>44121708-011</v>
          </cell>
          <cell r="C2481" t="str">
            <v>Marcador permanente</v>
          </cell>
          <cell r="D2481">
            <v>342</v>
          </cell>
          <cell r="E2481">
            <v>2970</v>
          </cell>
          <cell r="F2481" t="str">
            <v>UNIDAD</v>
          </cell>
        </row>
        <row r="2482">
          <cell r="B2482" t="str">
            <v>44121802-002</v>
          </cell>
          <cell r="C2482" t="str">
            <v xml:space="preserve">Corrector Liquido </v>
          </cell>
          <cell r="D2482">
            <v>342</v>
          </cell>
          <cell r="E2482">
            <v>2750</v>
          </cell>
          <cell r="F2482" t="str">
            <v>UNIDAD</v>
          </cell>
        </row>
        <row r="2483">
          <cell r="B2483" t="str">
            <v>44121804-002</v>
          </cell>
          <cell r="C2483" t="str">
            <v>Borrador de goma bicocor</v>
          </cell>
          <cell r="D2483">
            <v>342</v>
          </cell>
          <cell r="E2483">
            <v>550</v>
          </cell>
          <cell r="F2483" t="str">
            <v>UNIDAD</v>
          </cell>
        </row>
        <row r="2484">
          <cell r="B2484" t="str">
            <v>44121804-003</v>
          </cell>
          <cell r="C2484" t="str">
            <v>Borrador de goma blanco para lápiz</v>
          </cell>
          <cell r="D2484">
            <v>342</v>
          </cell>
          <cell r="E2484">
            <v>330</v>
          </cell>
          <cell r="F2484" t="str">
            <v>UNIDAD</v>
          </cell>
        </row>
        <row r="2485">
          <cell r="B2485" t="str">
            <v>44121804-004</v>
          </cell>
          <cell r="C2485" t="str">
            <v>Borrador para pizarra acrílica</v>
          </cell>
          <cell r="D2485">
            <v>342</v>
          </cell>
          <cell r="E2485">
            <v>4400</v>
          </cell>
          <cell r="F2485" t="str">
            <v>UNIDAD</v>
          </cell>
        </row>
        <row r="2486">
          <cell r="B2486" t="str">
            <v>44121806-001</v>
          </cell>
          <cell r="C2486" t="str">
            <v>Repuesto para floting parker de 0,8 mm.</v>
          </cell>
          <cell r="D2486">
            <v>342</v>
          </cell>
          <cell r="E2486">
            <v>17600</v>
          </cell>
          <cell r="F2486" t="str">
            <v>UNIDAD</v>
          </cell>
        </row>
        <row r="2487">
          <cell r="B2487" t="str">
            <v>44121905-001</v>
          </cell>
          <cell r="C2487" t="str">
            <v>Mina para portamina de 0,5 milímetro</v>
          </cell>
          <cell r="D2487">
            <v>342</v>
          </cell>
          <cell r="E2487">
            <v>3300</v>
          </cell>
          <cell r="F2487" t="str">
            <v>UNIDAD</v>
          </cell>
        </row>
        <row r="2488">
          <cell r="B2488" t="str">
            <v>44121905-002</v>
          </cell>
          <cell r="C2488" t="str">
            <v>Almohadillas de entintar o estampar para sello tamaño mediano</v>
          </cell>
          <cell r="D2488">
            <v>342</v>
          </cell>
          <cell r="E2488">
            <v>9900</v>
          </cell>
          <cell r="F2488" t="str">
            <v>UNIDAD</v>
          </cell>
        </row>
        <row r="2489">
          <cell r="B2489" t="str">
            <v>44121905-003</v>
          </cell>
          <cell r="C2489" t="str">
            <v>Almohadillas de entintar o estampar para sello tamaño grande</v>
          </cell>
          <cell r="D2489">
            <v>342</v>
          </cell>
          <cell r="E2489">
            <v>13200</v>
          </cell>
          <cell r="F2489" t="str">
            <v>UNIDAD</v>
          </cell>
        </row>
        <row r="2490">
          <cell r="B2490" t="str">
            <v>44121905-004</v>
          </cell>
          <cell r="C2490" t="str">
            <v>Mina para portamina de 0,7 milímetro</v>
          </cell>
          <cell r="D2490">
            <v>342</v>
          </cell>
          <cell r="E2490">
            <v>3300</v>
          </cell>
          <cell r="F2490" t="str">
            <v>UNIDAD</v>
          </cell>
        </row>
        <row r="2491">
          <cell r="B2491" t="str">
            <v>44122011-001</v>
          </cell>
          <cell r="C2491" t="str">
            <v>Carpeta archivadora plastificada</v>
          </cell>
          <cell r="D2491">
            <v>342</v>
          </cell>
          <cell r="E2491">
            <v>990</v>
          </cell>
          <cell r="F2491" t="str">
            <v>UNIDAD</v>
          </cell>
        </row>
        <row r="2492">
          <cell r="B2492" t="str">
            <v>44122011-009</v>
          </cell>
          <cell r="C2492" t="str">
            <v xml:space="preserve">Carpeta archivadora con tapa transparente </v>
          </cell>
          <cell r="D2492">
            <v>342</v>
          </cell>
          <cell r="E2492">
            <v>2200</v>
          </cell>
          <cell r="F2492" t="str">
            <v>UNIDAD</v>
          </cell>
        </row>
        <row r="2493">
          <cell r="B2493" t="str">
            <v>44122011-011</v>
          </cell>
          <cell r="C2493" t="str">
            <v>Carpeta archivadora cartulina</v>
          </cell>
          <cell r="D2493">
            <v>342</v>
          </cell>
          <cell r="E2493">
            <v>990</v>
          </cell>
          <cell r="F2493" t="str">
            <v>UNIDAD</v>
          </cell>
        </row>
        <row r="2494">
          <cell r="B2494" t="str">
            <v>44122015-001</v>
          </cell>
          <cell r="C2494" t="str">
            <v>Bibliorato lomo ancho tamaño oficio</v>
          </cell>
          <cell r="D2494">
            <v>342</v>
          </cell>
          <cell r="E2494">
            <v>7700</v>
          </cell>
          <cell r="F2494" t="str">
            <v>UNIDAD</v>
          </cell>
        </row>
        <row r="2495">
          <cell r="B2495" t="str">
            <v>44122015-003</v>
          </cell>
          <cell r="C2495" t="str">
            <v>Bibliorato chico</v>
          </cell>
          <cell r="D2495">
            <v>342</v>
          </cell>
          <cell r="E2495">
            <v>7700</v>
          </cell>
          <cell r="F2495" t="str">
            <v>UNIDAD</v>
          </cell>
        </row>
        <row r="2496">
          <cell r="B2496" t="str">
            <v>44122015-008</v>
          </cell>
          <cell r="C2496" t="str">
            <v>Bibliorato lomo fino tamaño oficio</v>
          </cell>
          <cell r="D2496">
            <v>342</v>
          </cell>
          <cell r="E2496">
            <v>7700</v>
          </cell>
          <cell r="F2496" t="str">
            <v>UNIDAD</v>
          </cell>
        </row>
        <row r="2497">
          <cell r="B2497" t="str">
            <v>44122017-002</v>
          </cell>
          <cell r="C2497" t="str">
            <v>Carpeta archivadora colgante con accesorios</v>
          </cell>
          <cell r="D2497">
            <v>342</v>
          </cell>
          <cell r="E2497">
            <v>2200</v>
          </cell>
          <cell r="F2497" t="str">
            <v>UNIDAD</v>
          </cell>
        </row>
        <row r="2498">
          <cell r="B2498" t="str">
            <v>44122025-001</v>
          </cell>
          <cell r="C2498" t="str">
            <v>Tapa para encuadernación transparente</v>
          </cell>
          <cell r="D2498">
            <v>342</v>
          </cell>
          <cell r="E2498">
            <v>990</v>
          </cell>
          <cell r="F2498" t="str">
            <v>UNIDAD</v>
          </cell>
        </row>
        <row r="2499">
          <cell r="B2499" t="str">
            <v>44122025-003</v>
          </cell>
          <cell r="C2499" t="str">
            <v>Contratapa para encuadernación en colores</v>
          </cell>
          <cell r="D2499">
            <v>342</v>
          </cell>
          <cell r="E2499">
            <v>990</v>
          </cell>
          <cell r="F2499" t="str">
            <v>UNIDAD</v>
          </cell>
        </row>
        <row r="2500">
          <cell r="B2500" t="str">
            <v>44122026-001</v>
          </cell>
          <cell r="C2500" t="str">
            <v>Desgrampador</v>
          </cell>
          <cell r="D2500">
            <v>342</v>
          </cell>
          <cell r="E2500">
            <v>3300</v>
          </cell>
          <cell r="F2500" t="str">
            <v>UNIDAD</v>
          </cell>
        </row>
        <row r="2501">
          <cell r="B2501" t="str">
            <v>44122104-001</v>
          </cell>
          <cell r="C2501" t="str">
            <v>Cjas de Clips tamaño chico</v>
          </cell>
          <cell r="D2501">
            <v>342</v>
          </cell>
          <cell r="E2501">
            <v>1210</v>
          </cell>
          <cell r="F2501" t="str">
            <v>CAJA</v>
          </cell>
        </row>
        <row r="2502">
          <cell r="B2502" t="str">
            <v>44122104-002</v>
          </cell>
          <cell r="C2502" t="str">
            <v>Cjas de Clips tamaño mediano</v>
          </cell>
          <cell r="D2502">
            <v>342</v>
          </cell>
          <cell r="E2502">
            <v>1980</v>
          </cell>
          <cell r="F2502" t="str">
            <v>CAJA</v>
          </cell>
        </row>
        <row r="2503">
          <cell r="B2503" t="str">
            <v>44122104-003</v>
          </cell>
          <cell r="C2503" t="str">
            <v>Cjas de Clips tamaño grande</v>
          </cell>
          <cell r="D2503">
            <v>342</v>
          </cell>
          <cell r="E2503">
            <v>4400</v>
          </cell>
          <cell r="F2503" t="str">
            <v>CAJA</v>
          </cell>
        </row>
        <row r="2504">
          <cell r="B2504" t="str">
            <v>44122106-002</v>
          </cell>
          <cell r="C2504" t="str">
            <v>Cajas de pinches</v>
          </cell>
          <cell r="D2504">
            <v>342</v>
          </cell>
          <cell r="E2504">
            <v>1650</v>
          </cell>
          <cell r="F2504" t="str">
            <v>CAJA</v>
          </cell>
        </row>
        <row r="2505">
          <cell r="B2505" t="str">
            <v>44122107-001</v>
          </cell>
          <cell r="C2505" t="str">
            <v>Cajitas de 10 unid. Grampas 24/6</v>
          </cell>
          <cell r="D2505">
            <v>342</v>
          </cell>
          <cell r="E2505">
            <v>11000</v>
          </cell>
          <cell r="F2505" t="str">
            <v>CAJA</v>
          </cell>
        </row>
        <row r="2506">
          <cell r="B2506" t="str">
            <v>44122107-002</v>
          </cell>
          <cell r="C2506" t="str">
            <v>Cajitas de 10 unid. Grampas 24/10</v>
          </cell>
          <cell r="D2506">
            <v>342</v>
          </cell>
          <cell r="E2506">
            <v>77000</v>
          </cell>
          <cell r="F2506" t="str">
            <v>CAJA</v>
          </cell>
        </row>
        <row r="2507">
          <cell r="B2507" t="str">
            <v>44122112-001</v>
          </cell>
          <cell r="C2507" t="str">
            <v>Cajas de broches grande o mediano</v>
          </cell>
          <cell r="D2507">
            <v>342</v>
          </cell>
          <cell r="E2507">
            <v>19800</v>
          </cell>
          <cell r="F2507" t="str">
            <v>UNIDAD</v>
          </cell>
        </row>
        <row r="2508">
          <cell r="B2508" t="str">
            <v>45101903-002</v>
          </cell>
          <cell r="C2508" t="str">
            <v>Perforador de papel, tamaño mediano</v>
          </cell>
          <cell r="D2508">
            <v>342</v>
          </cell>
          <cell r="E2508">
            <v>16500</v>
          </cell>
          <cell r="F2508" t="str">
            <v>UNIDAD</v>
          </cell>
        </row>
        <row r="2509">
          <cell r="B2509" t="str">
            <v>45101903-003</v>
          </cell>
          <cell r="C2509" t="str">
            <v>Perforador de papel, tamaño grande</v>
          </cell>
          <cell r="D2509">
            <v>342</v>
          </cell>
          <cell r="E2509">
            <v>165000</v>
          </cell>
          <cell r="F2509" t="str">
            <v>UNIDAD</v>
          </cell>
        </row>
        <row r="2510">
          <cell r="B2510" t="str">
            <v>47121602-001</v>
          </cell>
          <cell r="C2510" t="str">
            <v>Aspiradora</v>
          </cell>
          <cell r="D2510">
            <v>541</v>
          </cell>
          <cell r="E2510">
            <v>780000</v>
          </cell>
          <cell r="F2510" t="str">
            <v>Unidad</v>
          </cell>
        </row>
        <row r="2511">
          <cell r="B2511" t="str">
            <v>47121701-006</v>
          </cell>
          <cell r="C2511" t="str">
            <v>Bolsa para basura de 100 litros</v>
          </cell>
          <cell r="D2511">
            <v>396</v>
          </cell>
          <cell r="E2511">
            <v>1392</v>
          </cell>
          <cell r="F2511" t="str">
            <v>Paquete</v>
          </cell>
        </row>
        <row r="2512">
          <cell r="B2512" t="str">
            <v>47121701-010</v>
          </cell>
          <cell r="C2512" t="str">
            <v>Bolsa para basura de 200 litros</v>
          </cell>
          <cell r="D2512">
            <v>396</v>
          </cell>
          <cell r="E2512">
            <v>3132</v>
          </cell>
          <cell r="F2512" t="str">
            <v>Paquete</v>
          </cell>
        </row>
        <row r="2513">
          <cell r="B2513" t="str">
            <v>47121801-003</v>
          </cell>
          <cell r="C2513" t="str">
            <v>Plumero mediano</v>
          </cell>
          <cell r="D2513">
            <v>341</v>
          </cell>
          <cell r="E2513">
            <v>6700</v>
          </cell>
          <cell r="F2513" t="str">
            <v>Unidad</v>
          </cell>
        </row>
        <row r="2514">
          <cell r="B2514" t="str">
            <v>47121804-008</v>
          </cell>
          <cell r="C2514" t="str">
            <v>Balde de aluminio mediano</v>
          </cell>
          <cell r="D2514">
            <v>341</v>
          </cell>
          <cell r="E2514">
            <v>52500</v>
          </cell>
          <cell r="F2514" t="str">
            <v>Unidad</v>
          </cell>
        </row>
        <row r="2515">
          <cell r="B2515" t="str">
            <v>47121806-001</v>
          </cell>
          <cell r="C2515" t="str">
            <v>Escurridor de goma para piso</v>
          </cell>
          <cell r="D2515">
            <v>341</v>
          </cell>
          <cell r="E2515">
            <v>9690</v>
          </cell>
          <cell r="F2515" t="str">
            <v>Unidad</v>
          </cell>
        </row>
        <row r="2516">
          <cell r="B2516" t="str">
            <v>47131502-005</v>
          </cell>
          <cell r="C2516" t="str">
            <v>Franela</v>
          </cell>
          <cell r="D2516">
            <v>341</v>
          </cell>
          <cell r="E2516">
            <v>2494</v>
          </cell>
          <cell r="F2516" t="str">
            <v>Unidad</v>
          </cell>
        </row>
        <row r="2517">
          <cell r="B2517" t="str">
            <v>47131502-006</v>
          </cell>
          <cell r="C2517" t="str">
            <v>Trapo de piso algodon</v>
          </cell>
          <cell r="D2517">
            <v>341</v>
          </cell>
          <cell r="E2517">
            <v>2650</v>
          </cell>
          <cell r="F2517" t="str">
            <v>Unidad</v>
          </cell>
        </row>
        <row r="2518">
          <cell r="B2518" t="str">
            <v>47131503-001</v>
          </cell>
          <cell r="C2518" t="str">
            <v>Guante de goma para limpiar</v>
          </cell>
          <cell r="D2518">
            <v>341</v>
          </cell>
          <cell r="E2518">
            <v>2900</v>
          </cell>
          <cell r="F2518" t="str">
            <v>Unidad</v>
          </cell>
        </row>
        <row r="2519">
          <cell r="B2519" t="str">
            <v>47131603-001</v>
          </cell>
          <cell r="C2519" t="str">
            <v>Virulana</v>
          </cell>
          <cell r="D2519">
            <v>341</v>
          </cell>
          <cell r="E2519">
            <v>2500</v>
          </cell>
          <cell r="F2519" t="str">
            <v>Paquete</v>
          </cell>
        </row>
        <row r="2520">
          <cell r="B2520" t="str">
            <v>47131603-003</v>
          </cell>
          <cell r="C2520" t="str">
            <v>Esponja doble faz con lana de acero</v>
          </cell>
          <cell r="D2520">
            <v>341</v>
          </cell>
          <cell r="E2520">
            <v>1740</v>
          </cell>
          <cell r="F2520" t="str">
            <v>Unidad</v>
          </cell>
        </row>
        <row r="2521">
          <cell r="B2521" t="str">
            <v>47131603-004</v>
          </cell>
          <cell r="C2521" t="str">
            <v>Alambrillo</v>
          </cell>
          <cell r="D2521">
            <v>341</v>
          </cell>
          <cell r="E2521">
            <v>900</v>
          </cell>
          <cell r="F2521" t="str">
            <v>Unidad</v>
          </cell>
        </row>
        <row r="2522">
          <cell r="B2522" t="str">
            <v>47131604-002</v>
          </cell>
          <cell r="C2522" t="str">
            <v>Escoba de nylon con mango metalico</v>
          </cell>
          <cell r="D2522">
            <v>341</v>
          </cell>
          <cell r="E2522">
            <v>5800</v>
          </cell>
          <cell r="F2522" t="str">
            <v>Unidad</v>
          </cell>
        </row>
        <row r="2523">
          <cell r="B2523" t="str">
            <v>47131604-003</v>
          </cell>
          <cell r="C2523" t="str">
            <v>Escoba mango largo para techo</v>
          </cell>
          <cell r="D2523">
            <v>341</v>
          </cell>
          <cell r="E2523">
            <v>9300</v>
          </cell>
          <cell r="F2523" t="str">
            <v>Unidad</v>
          </cell>
        </row>
        <row r="2524">
          <cell r="B2524" t="str">
            <v>47131605-002</v>
          </cell>
          <cell r="C2524" t="str">
            <v>Cepillo para inodoro</v>
          </cell>
          <cell r="D2524">
            <v>341</v>
          </cell>
          <cell r="E2524">
            <v>2900</v>
          </cell>
          <cell r="F2524" t="str">
            <v>Unidad</v>
          </cell>
        </row>
        <row r="2525">
          <cell r="B2525" t="str">
            <v>47131611-002</v>
          </cell>
          <cell r="C2525" t="str">
            <v>Palita para basura de metal mediano</v>
          </cell>
          <cell r="D2525">
            <v>341</v>
          </cell>
          <cell r="E2525">
            <v>4650</v>
          </cell>
          <cell r="F2525" t="str">
            <v>Unidad</v>
          </cell>
        </row>
        <row r="2526">
          <cell r="B2526" t="str">
            <v>47131803-006</v>
          </cell>
          <cell r="C2526" t="str">
            <v>Naftalina</v>
          </cell>
          <cell r="D2526">
            <v>354</v>
          </cell>
          <cell r="E2526">
            <v>1500</v>
          </cell>
          <cell r="F2526" t="str">
            <v>Paquete</v>
          </cell>
        </row>
        <row r="2527">
          <cell r="B2527" t="str">
            <v>47131810-001</v>
          </cell>
          <cell r="C2527" t="str">
            <v>Detergente liquido</v>
          </cell>
          <cell r="D2527">
            <v>341</v>
          </cell>
          <cell r="E2527">
            <v>9280</v>
          </cell>
          <cell r="F2527" t="str">
            <v>Bidón</v>
          </cell>
        </row>
        <row r="2528">
          <cell r="B2528" t="str">
            <v>47131816-001</v>
          </cell>
          <cell r="C2528" t="str">
            <v>Desodorante de ambiente en aerosol</v>
          </cell>
          <cell r="D2528">
            <v>341</v>
          </cell>
          <cell r="E2528">
            <v>6700</v>
          </cell>
          <cell r="F2528" t="str">
            <v>Frasco</v>
          </cell>
        </row>
        <row r="2529">
          <cell r="B2529" t="str">
            <v>47131816-003</v>
          </cell>
          <cell r="C2529" t="str">
            <v>Desodorante de ambiente liquido</v>
          </cell>
          <cell r="D2529">
            <v>341</v>
          </cell>
          <cell r="E2529">
            <v>8120</v>
          </cell>
          <cell r="F2529" t="str">
            <v>Bidón</v>
          </cell>
        </row>
        <row r="2530">
          <cell r="B2530" t="str">
            <v>47131816-004</v>
          </cell>
          <cell r="C2530" t="str">
            <v>Desodorante para inodoro en pastilla</v>
          </cell>
          <cell r="D2530">
            <v>341</v>
          </cell>
          <cell r="E2530">
            <v>1200</v>
          </cell>
          <cell r="F2530" t="str">
            <v>Botella</v>
          </cell>
        </row>
        <row r="2531">
          <cell r="B2531" t="str">
            <v>47131824-001</v>
          </cell>
          <cell r="C2531" t="str">
            <v>Limpia vidrio con atomizador</v>
          </cell>
          <cell r="D2531">
            <v>341</v>
          </cell>
          <cell r="E2531">
            <v>8000</v>
          </cell>
          <cell r="F2531" t="str">
            <v>Frasco</v>
          </cell>
        </row>
        <row r="2532">
          <cell r="B2532" t="str">
            <v>47131830-001</v>
          </cell>
          <cell r="C2532" t="str">
            <v>Lustra muebles</v>
          </cell>
          <cell r="D2532">
            <v>341</v>
          </cell>
          <cell r="E2532">
            <v>6300</v>
          </cell>
          <cell r="F2532" t="str">
            <v>Frasco</v>
          </cell>
        </row>
        <row r="2533">
          <cell r="B2533" t="str">
            <v>52121701-001</v>
          </cell>
          <cell r="C2533" t="str">
            <v>Toalla de baño</v>
          </cell>
          <cell r="D2533">
            <v>323</v>
          </cell>
          <cell r="E2533">
            <v>9200</v>
          </cell>
          <cell r="F2533" t="str">
            <v>Unidad</v>
          </cell>
        </row>
        <row r="2534">
          <cell r="B2534" t="str">
            <v>52121704-001</v>
          </cell>
          <cell r="C2534" t="str">
            <v>Toalla de mano</v>
          </cell>
          <cell r="D2534">
            <v>323</v>
          </cell>
          <cell r="E2534">
            <v>2900</v>
          </cell>
          <cell r="F2534" t="str">
            <v>Unidad</v>
          </cell>
        </row>
        <row r="2535">
          <cell r="B2535" t="str">
            <v xml:space="preserve">52141501-002 </v>
          </cell>
          <cell r="C2535" t="str">
            <v>Heladera de 2 puertas</v>
          </cell>
          <cell r="D2535">
            <v>541</v>
          </cell>
          <cell r="E2535">
            <v>2040000</v>
          </cell>
          <cell r="F2535" t="str">
            <v>Unidad</v>
          </cell>
        </row>
        <row r="2536">
          <cell r="B2536" t="str">
            <v>52161509-002</v>
          </cell>
          <cell r="C2536" t="str">
            <v>Radio Grabadora Mini Componente</v>
          </cell>
          <cell r="D2536">
            <v>541</v>
          </cell>
          <cell r="E2536">
            <v>950000</v>
          </cell>
          <cell r="F2536" t="str">
            <v>Unidad</v>
          </cell>
        </row>
        <row r="2537">
          <cell r="B2537" t="str">
            <v>52161512-004</v>
          </cell>
          <cell r="C2537" t="str">
            <v>Bafle con pedestal</v>
          </cell>
          <cell r="D2537">
            <v>534</v>
          </cell>
          <cell r="E2537">
            <v>480000</v>
          </cell>
          <cell r="F2537" t="str">
            <v>Unidad</v>
          </cell>
        </row>
        <row r="2538">
          <cell r="B2538" t="str">
            <v>52161520-003</v>
          </cell>
          <cell r="C2538" t="str">
            <v xml:space="preserve">Sistema VHF de Microfono Inalambrico Multifrecuencia de 4 Canales, con Micrfono </v>
          </cell>
          <cell r="D2538">
            <v>534</v>
          </cell>
          <cell r="E2538">
            <v>1900000</v>
          </cell>
          <cell r="F2538" t="str">
            <v>Unidad</v>
          </cell>
        </row>
        <row r="2539">
          <cell r="B2539" t="str">
            <v>53131608-001</v>
          </cell>
          <cell r="C2539" t="str">
            <v>Jabon de tocador en pan</v>
          </cell>
          <cell r="D2539">
            <v>341</v>
          </cell>
          <cell r="E2539">
            <v>1200</v>
          </cell>
          <cell r="F2539" t="str">
            <v>Unidad</v>
          </cell>
        </row>
        <row r="2540">
          <cell r="B2540" t="str">
            <v>55121606-001</v>
          </cell>
          <cell r="C2540" t="str">
            <v>Rótulos adhesivos o pegasola</v>
          </cell>
          <cell r="D2540">
            <v>334</v>
          </cell>
          <cell r="E2540">
            <v>7700</v>
          </cell>
          <cell r="F2540" t="str">
            <v>UNIDAD</v>
          </cell>
        </row>
        <row r="2541">
          <cell r="B2541" t="str">
            <v>56101504-002</v>
          </cell>
          <cell r="C2541" t="str">
            <v>Silla giratoria ejecutiva</v>
          </cell>
          <cell r="D2541">
            <v>541</v>
          </cell>
          <cell r="E2541">
            <v>398310</v>
          </cell>
          <cell r="F2541" t="str">
            <v>Unidad</v>
          </cell>
        </row>
        <row r="2542">
          <cell r="B2542" t="str">
            <v>56101504-003</v>
          </cell>
          <cell r="C2542" t="str">
            <v>Silla giratoria secretaria</v>
          </cell>
          <cell r="D2542">
            <v>541</v>
          </cell>
          <cell r="E2542">
            <v>308000</v>
          </cell>
          <cell r="F2542" t="str">
            <v>Unidad</v>
          </cell>
        </row>
        <row r="2543">
          <cell r="B2543" t="str">
            <v>56101504-005</v>
          </cell>
          <cell r="C2543" t="str">
            <v>Silla interlocutora</v>
          </cell>
          <cell r="D2543">
            <v>541</v>
          </cell>
          <cell r="E2543">
            <v>323400</v>
          </cell>
          <cell r="F2543" t="str">
            <v>Unidad</v>
          </cell>
        </row>
        <row r="2544">
          <cell r="B2544" t="str">
            <v>56101538-002</v>
          </cell>
          <cell r="C2544" t="str">
            <v>Juego de muebles para cocina</v>
          </cell>
          <cell r="D2544">
            <v>541</v>
          </cell>
          <cell r="E2544">
            <v>1210000</v>
          </cell>
          <cell r="F2544" t="str">
            <v>Unidad</v>
          </cell>
        </row>
        <row r="2545">
          <cell r="B2545" t="str">
            <v>56101703-002</v>
          </cell>
          <cell r="C2545" t="str">
            <v>Escritorio estructura metalica</v>
          </cell>
          <cell r="D2545">
            <v>541</v>
          </cell>
          <cell r="E2545">
            <v>316800</v>
          </cell>
          <cell r="F2545" t="str">
            <v>Unidad</v>
          </cell>
        </row>
        <row r="2546">
          <cell r="B2546" t="str">
            <v>56101703-003</v>
          </cell>
          <cell r="C2546" t="str">
            <v>Escritorio tipo L tipo ejecutivo</v>
          </cell>
          <cell r="D2546">
            <v>541</v>
          </cell>
          <cell r="E2546">
            <v>542300</v>
          </cell>
          <cell r="F2546" t="str">
            <v>Unidad</v>
          </cell>
        </row>
        <row r="2547">
          <cell r="B2547" t="str">
            <v>56111906-001</v>
          </cell>
          <cell r="C2547" t="str">
            <v>Cajonera rodante</v>
          </cell>
          <cell r="D2547">
            <v>541</v>
          </cell>
          <cell r="E2547">
            <v>594990</v>
          </cell>
          <cell r="F2547" t="str">
            <v>Unidad</v>
          </cell>
        </row>
        <row r="2548">
          <cell r="B2548" t="str">
            <v>56111906-002</v>
          </cell>
          <cell r="C2548" t="str">
            <v>Cajonera colgante</v>
          </cell>
          <cell r="D2548">
            <v>541</v>
          </cell>
          <cell r="E2548">
            <v>252230</v>
          </cell>
          <cell r="F2548" t="str">
            <v>Unidad</v>
          </cell>
        </row>
        <row r="2549">
          <cell r="B2549" t="str">
            <v>56121704-002</v>
          </cell>
          <cell r="C2549" t="str">
            <v>Armario alto sin puertas con estantes internos</v>
          </cell>
          <cell r="D2549">
            <v>541</v>
          </cell>
          <cell r="E2549">
            <v>1600995</v>
          </cell>
          <cell r="F2549" t="str">
            <v>Unidad</v>
          </cell>
        </row>
        <row r="2550">
          <cell r="B2550" t="str">
            <v>56121704-003</v>
          </cell>
          <cell r="C2550" t="str">
            <v>Armario alto con 2 puertas con estantes internos</v>
          </cell>
          <cell r="D2550">
            <v>541</v>
          </cell>
          <cell r="E2550">
            <v>850300</v>
          </cell>
          <cell r="F2550" t="str">
            <v>Unidad</v>
          </cell>
        </row>
        <row r="2551">
          <cell r="B2551" t="str">
            <v>60101732-001</v>
          </cell>
          <cell r="C2551" t="str">
            <v>Punteros laser</v>
          </cell>
          <cell r="D2551">
            <v>342</v>
          </cell>
          <cell r="E2551">
            <v>9900</v>
          </cell>
          <cell r="F2551" t="str">
            <v>UNIDAD</v>
          </cell>
        </row>
        <row r="2552">
          <cell r="B2552" t="str">
            <v>60101905-001</v>
          </cell>
          <cell r="C2552" t="str">
            <v>Plantilla de letras tamaño grande</v>
          </cell>
          <cell r="D2552">
            <v>534</v>
          </cell>
          <cell r="E2552">
            <v>16500</v>
          </cell>
          <cell r="F2552" t="str">
            <v>UNIDAD</v>
          </cell>
        </row>
        <row r="2553">
          <cell r="B2553" t="str">
            <v>60103804-001</v>
          </cell>
          <cell r="C2553" t="str">
            <v>Mapa de madera del Paraguay (Políticos y Rutas)</v>
          </cell>
          <cell r="D2553">
            <v>342</v>
          </cell>
          <cell r="E2553">
            <v>165000</v>
          </cell>
          <cell r="F2553" t="str">
            <v>UNIDAD</v>
          </cell>
        </row>
        <row r="2554">
          <cell r="B2554" t="str">
            <v>60121108-001</v>
          </cell>
          <cell r="C2554" t="str">
            <v>Cuaderno de 20 hojas chico de una raya</v>
          </cell>
          <cell r="D2554">
            <v>342</v>
          </cell>
          <cell r="E2554">
            <v>770</v>
          </cell>
          <cell r="F2554" t="str">
            <v>UNIDAD</v>
          </cell>
        </row>
        <row r="2555">
          <cell r="B2555" t="str">
            <v>60121108-004</v>
          </cell>
          <cell r="C2555" t="str">
            <v>Cuaderno de 50 hojas tapa dura chico de una raya</v>
          </cell>
          <cell r="D2555">
            <v>342</v>
          </cell>
          <cell r="E2555">
            <v>3300</v>
          </cell>
          <cell r="F2555" t="str">
            <v>UNIDAD</v>
          </cell>
        </row>
        <row r="2556">
          <cell r="B2556" t="str">
            <v>60121108-005</v>
          </cell>
          <cell r="C2556" t="str">
            <v>Cuaderno de 100 hojas tapa dura chico de una raya</v>
          </cell>
          <cell r="D2556">
            <v>342</v>
          </cell>
          <cell r="E2556">
            <v>4400</v>
          </cell>
          <cell r="F2556" t="str">
            <v>UNIDAD</v>
          </cell>
        </row>
        <row r="2557">
          <cell r="B2557" t="str">
            <v>60121108-006</v>
          </cell>
          <cell r="C2557" t="str">
            <v>Cuaderno de 200 hojas tapa dura chico de una raya</v>
          </cell>
          <cell r="D2557">
            <v>342</v>
          </cell>
          <cell r="E2557">
            <v>7700</v>
          </cell>
          <cell r="F2557" t="str">
            <v>UNIDAD</v>
          </cell>
        </row>
        <row r="2558">
          <cell r="B2558" t="str">
            <v>60121108-015</v>
          </cell>
          <cell r="C2558" t="str">
            <v>Cuaderno Universitario de 50 hojas de una raya</v>
          </cell>
          <cell r="D2558">
            <v>342</v>
          </cell>
          <cell r="E2558">
            <v>3300</v>
          </cell>
          <cell r="F2558" t="str">
            <v>UNIDAD</v>
          </cell>
        </row>
        <row r="2559">
          <cell r="B2559" t="str">
            <v>60121108-016</v>
          </cell>
          <cell r="C2559" t="str">
            <v>Cuaderno Universitario de 100 hojas de una raya</v>
          </cell>
          <cell r="D2559">
            <v>342</v>
          </cell>
          <cell r="E2559">
            <v>6600</v>
          </cell>
          <cell r="F2559" t="str">
            <v>UNIDAD</v>
          </cell>
        </row>
        <row r="2560">
          <cell r="B2560" t="str">
            <v>60121123-001</v>
          </cell>
          <cell r="C2560" t="str">
            <v>Papel contac</v>
          </cell>
          <cell r="D2560">
            <v>334</v>
          </cell>
          <cell r="E2560">
            <v>44000</v>
          </cell>
          <cell r="F2560" t="str">
            <v>ROLLO</v>
          </cell>
        </row>
        <row r="2561">
          <cell r="B2561" t="str">
            <v>60121134-001</v>
          </cell>
          <cell r="C2561" t="str">
            <v>Pliegos de papel Aluminio</v>
          </cell>
          <cell r="D2561">
            <v>334</v>
          </cell>
          <cell r="E2561">
            <v>16500</v>
          </cell>
          <cell r="F2561" t="str">
            <v>UNIDAD</v>
          </cell>
        </row>
        <row r="2562">
          <cell r="B2562" t="str">
            <v>81101508-001</v>
          </cell>
          <cell r="C2562" t="str">
            <v>Fiscalización de obra</v>
          </cell>
          <cell r="D2562">
            <v>589</v>
          </cell>
        </row>
        <row r="2563">
          <cell r="B2563" t="str">
            <v>81101508-002</v>
          </cell>
          <cell r="C2563" t="str">
            <v>Consultoria diseno de obra</v>
          </cell>
          <cell r="D2563">
            <v>589</v>
          </cell>
        </row>
        <row r="2564">
          <cell r="B2564" t="str">
            <v>81101510-001</v>
          </cell>
          <cell r="C2564" t="str">
            <v>Fiscalización de obras viales</v>
          </cell>
          <cell r="D2564">
            <v>589</v>
          </cell>
        </row>
        <row r="2565">
          <cell r="B2565" t="str">
            <v>81101510-002</v>
          </cell>
          <cell r="C2565" t="str">
            <v>Servicio de consultoria para diseno de ingenieria</v>
          </cell>
          <cell r="D2565">
            <v>266</v>
          </cell>
        </row>
        <row r="2566">
          <cell r="B2566" t="str">
            <v>81101510-003</v>
          </cell>
          <cell r="C2566" t="str">
            <v>Diseño de Obra</v>
          </cell>
          <cell r="D2566">
            <v>266</v>
          </cell>
        </row>
        <row r="2567">
          <cell r="B2567" t="str">
            <v>82121504-001</v>
          </cell>
          <cell r="C2567" t="str">
            <v>Calcomanía</v>
          </cell>
          <cell r="D2567">
            <v>333</v>
          </cell>
          <cell r="E2567">
            <v>110</v>
          </cell>
          <cell r="F2567" t="str">
            <v>Unidad</v>
          </cell>
        </row>
        <row r="2568">
          <cell r="B2568" t="str">
            <v>82121505-001</v>
          </cell>
          <cell r="C2568" t="str">
            <v>Tripticos</v>
          </cell>
          <cell r="D2568">
            <v>333</v>
          </cell>
          <cell r="E2568">
            <v>195</v>
          </cell>
          <cell r="F2568" t="str">
            <v>Unidad</v>
          </cell>
        </row>
        <row r="2569">
          <cell r="B2569" t="str">
            <v>82121505-003</v>
          </cell>
          <cell r="C2569" t="str">
            <v>Impresion de afiches</v>
          </cell>
          <cell r="D2569">
            <v>333</v>
          </cell>
          <cell r="E2569">
            <v>320</v>
          </cell>
          <cell r="F2569" t="str">
            <v>Unidad</v>
          </cell>
        </row>
        <row r="2570">
          <cell r="B2570" t="str">
            <v>90111501-001</v>
          </cell>
          <cell r="C2570" t="str">
            <v>Servicios de Hotelería y Hospedaje</v>
          </cell>
          <cell r="D2570">
            <v>232</v>
          </cell>
          <cell r="F2570" t="str">
            <v>Unidad</v>
          </cell>
        </row>
        <row r="2571">
          <cell r="B2571" t="str">
            <v>82121507-001</v>
          </cell>
          <cell r="C2571" t="str">
            <v>Impresion de caratulas, hojas o tapas (membretadas)</v>
          </cell>
          <cell r="D2571">
            <v>333</v>
          </cell>
          <cell r="E2571">
            <v>150</v>
          </cell>
          <cell r="F2571" t="str">
            <v>Unidad</v>
          </cell>
        </row>
      </sheetData>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sheetName val="006"/>
      <sheetName val="G04_006"/>
      <sheetName val="Clasificador"/>
      <sheetName val="Resumen x Area"/>
      <sheetName val="006_1"/>
      <sheetName val="Hoja1"/>
    </sheetNames>
    <sheetDataSet>
      <sheetData sheetId="0"/>
      <sheetData sheetId="1"/>
      <sheetData sheetId="2">
        <row r="9">
          <cell r="B9" t="str">
            <v>A</v>
          </cell>
        </row>
      </sheetData>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F"/>
      <sheetName val="MER"/>
      <sheetName val="MMR"/>
      <sheetName val="Settings"/>
    </sheetNames>
    <sheetDataSet>
      <sheetData sheetId="0">
        <row r="8">
          <cell r="C8" t="str">
            <v>I</v>
          </cell>
          <cell r="D8" t="str">
            <v>Desarrollo</v>
          </cell>
          <cell r="E8" t="str">
            <v xml:space="preserve">Que la entidad se vea sometida a procesos judiciales y/o administrativos </v>
          </cell>
        </row>
        <row r="12">
          <cell r="C12" t="str">
            <v>I y II</v>
          </cell>
          <cell r="D12" t="str">
            <v>Desarrollo</v>
          </cell>
          <cell r="E12" t="str">
            <v>Sobrecostos de las obras</v>
          </cell>
        </row>
        <row r="19">
          <cell r="C19" t="str">
            <v>II</v>
          </cell>
          <cell r="D19" t="str">
            <v>Desarrollo</v>
          </cell>
          <cell r="E19" t="str">
            <v>Retrasos/ paro de ejecución del interceptor</v>
          </cell>
        </row>
        <row r="26">
          <cell r="C26" t="str">
            <v>I y II</v>
          </cell>
          <cell r="D26" t="str">
            <v>Fiduciarios</v>
          </cell>
          <cell r="E26" t="str">
            <v>Retrasos en las contrataciones /adquisiciones</v>
          </cell>
        </row>
        <row r="31">
          <cell r="C31" t="str">
            <v>I y II</v>
          </cell>
          <cell r="D31" t="str">
            <v>Ambientales y Sociales</v>
          </cell>
          <cell r="E31" t="str">
            <v>No se logren los objetivos de calidad del proyecto</v>
          </cell>
        </row>
        <row r="35">
          <cell r="C35" t="str">
            <v>I y II</v>
          </cell>
          <cell r="D35" t="str">
            <v>Ambientales y Sociales</v>
          </cell>
          <cell r="E35" t="str">
            <v>Impacto en el medio ambiente por problemas en el proceso de construcción</v>
          </cell>
        </row>
        <row r="40">
          <cell r="C40" t="str">
            <v>III</v>
          </cell>
          <cell r="D40" t="str">
            <v>Gobernabilidad</v>
          </cell>
          <cell r="E40" t="str">
            <v>Retraso en la implementación de la NIIF</v>
          </cell>
        </row>
        <row r="44">
          <cell r="C44" t="str">
            <v>I</v>
          </cell>
          <cell r="D44" t="str">
            <v>Desarrollo</v>
          </cell>
          <cell r="E44" t="str">
            <v>Retrasos/ paro de ejecución de la PTAR</v>
          </cell>
        </row>
      </sheetData>
      <sheetData sheetId="1">
        <row r="15">
          <cell r="I15">
            <v>2</v>
          </cell>
          <cell r="J15" t="str">
            <v>Medio</v>
          </cell>
        </row>
        <row r="16">
          <cell r="I16">
            <v>1</v>
          </cell>
          <cell r="J16" t="str">
            <v>Bajo</v>
          </cell>
        </row>
        <row r="17">
          <cell r="I17">
            <v>2</v>
          </cell>
          <cell r="J17" t="str">
            <v>Medio</v>
          </cell>
        </row>
        <row r="18">
          <cell r="I18">
            <v>2</v>
          </cell>
          <cell r="J18" t="str">
            <v>Medio</v>
          </cell>
        </row>
        <row r="21">
          <cell r="I21">
            <v>2</v>
          </cell>
          <cell r="J21" t="str">
            <v>Medio</v>
          </cell>
        </row>
        <row r="22">
          <cell r="I22">
            <v>2</v>
          </cell>
          <cell r="J22" t="str">
            <v>Medio</v>
          </cell>
        </row>
        <row r="23">
          <cell r="I23">
            <v>1</v>
          </cell>
          <cell r="J23" t="str">
            <v>Bajo</v>
          </cell>
        </row>
        <row r="25">
          <cell r="I25">
            <v>2</v>
          </cell>
          <cell r="J25" t="str">
            <v>Medio</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
      <sheetName val="G04_01-01"/>
      <sheetName val="Clasificador"/>
      <sheetName val="Resumen x Area"/>
      <sheetName val="Catalogo"/>
      <sheetName val="0101"/>
      <sheetName val="Hoja1"/>
    </sheetNames>
    <sheetDataSet>
      <sheetData sheetId="0" refreshError="1"/>
      <sheetData sheetId="1" refreshError="1"/>
      <sheetData sheetId="2" refreshError="1"/>
      <sheetData sheetId="3" refreshError="1"/>
      <sheetData sheetId="4" refreshError="1"/>
      <sheetData sheetId="5" refreshError="1"/>
      <sheetData sheetId="6" refreshError="1">
        <row r="1">
          <cell r="B1" t="str">
            <v>A</v>
          </cell>
          <cell r="L1" t="str">
            <v>A</v>
          </cell>
          <cell r="M1" t="str">
            <v>C</v>
          </cell>
        </row>
        <row r="2">
          <cell r="L2">
            <v>6</v>
          </cell>
          <cell r="M2">
            <v>10</v>
          </cell>
        </row>
        <row r="4">
          <cell r="L4" t="str">
            <v>A</v>
          </cell>
          <cell r="M4" t="str">
            <v>C</v>
          </cell>
        </row>
        <row r="5">
          <cell r="L5">
            <v>6</v>
          </cell>
          <cell r="M5">
            <v>20</v>
          </cell>
        </row>
        <row r="7">
          <cell r="L7" t="str">
            <v>A</v>
          </cell>
          <cell r="M7" t="str">
            <v>C</v>
          </cell>
          <cell r="N7" t="str">
            <v>A</v>
          </cell>
          <cell r="O7" t="str">
            <v>C</v>
          </cell>
        </row>
        <row r="8">
          <cell r="L8">
            <v>6</v>
          </cell>
          <cell r="M8">
            <v>30</v>
          </cell>
          <cell r="N8">
            <v>7</v>
          </cell>
          <cell r="O8">
            <v>30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4_01-01 20_jun"/>
      <sheetName val="G04_01-01 revisado"/>
      <sheetName val="Anteproyecto 2015"/>
      <sheetName val="POA2015"/>
      <sheetName val="Resumen 1"/>
      <sheetName val="POA 2015"/>
      <sheetName val="POA2015 (2)"/>
      <sheetName val="Resumen 2"/>
    </sheetNames>
    <sheetDataSet>
      <sheetData sheetId="0" refreshError="1"/>
      <sheetData sheetId="1">
        <row r="1">
          <cell r="A1" t="str">
            <v>A</v>
          </cell>
          <cell r="B1" t="str">
            <v>B</v>
          </cell>
          <cell r="C1" t="str">
            <v>C</v>
          </cell>
          <cell r="D1" t="str">
            <v>D</v>
          </cell>
          <cell r="E1" t="str">
            <v>E</v>
          </cell>
          <cell r="F1" t="str">
            <v>F</v>
          </cell>
          <cell r="G1" t="str">
            <v>G</v>
          </cell>
          <cell r="H1" t="str">
            <v>H</v>
          </cell>
          <cell r="I1" t="str">
            <v>I</v>
          </cell>
          <cell r="J1" t="str">
            <v>J</v>
          </cell>
          <cell r="K1" t="str">
            <v>K</v>
          </cell>
          <cell r="L1" t="str">
            <v>L</v>
          </cell>
          <cell r="M1" t="str">
            <v>M</v>
          </cell>
          <cell r="AF1" t="str">
            <v>G</v>
          </cell>
        </row>
        <row r="2">
          <cell r="B2" t="str">
            <v>MINISTERIO DE OBRAS PÚBLICAS Y COMUNICACIONES</v>
          </cell>
          <cell r="AF2">
            <v>11</v>
          </cell>
        </row>
        <row r="3">
          <cell r="B3" t="str">
            <v>Gabinete del Viceministro de Administración y Finanzas</v>
          </cell>
        </row>
        <row r="4">
          <cell r="B4" t="str">
            <v>Dirección de Planificación Económica</v>
          </cell>
        </row>
        <row r="5">
          <cell r="B5" t="str">
            <v xml:space="preserve"> FORMULARIO DE JUSTIFICACION</v>
          </cell>
        </row>
        <row r="6">
          <cell r="B6" t="str">
            <v>ENTIDAD:</v>
          </cell>
          <cell r="E6" t="str">
            <v>12-13</v>
          </cell>
          <cell r="F6" t="str">
            <v>Ministerio de Obras Públicas y Comunicaciones</v>
          </cell>
        </row>
        <row r="7">
          <cell r="B7" t="str">
            <v>TIPO DE PRESUP.:</v>
          </cell>
          <cell r="E7">
            <v>3</v>
          </cell>
          <cell r="F7" t="str">
            <v>Programación de Inversión</v>
          </cell>
        </row>
        <row r="8">
          <cell r="B8" t="str">
            <v>PROGRAMA:</v>
          </cell>
          <cell r="E8">
            <v>1</v>
          </cell>
          <cell r="F8" t="str">
            <v>Administración de Obras Publicas</v>
          </cell>
          <cell r="J8">
            <v>0</v>
          </cell>
        </row>
        <row r="9">
          <cell r="B9" t="str">
            <v>SUB-PROGRAMA</v>
          </cell>
          <cell r="E9">
            <v>7</v>
          </cell>
          <cell r="F9" t="str">
            <v>Const. Conserv. Mejoras de Edificios Públicos, Parques y Monumentos</v>
          </cell>
        </row>
        <row r="10">
          <cell r="B10" t="str">
            <v>PROYECTO</v>
          </cell>
          <cell r="E10">
            <v>11</v>
          </cell>
          <cell r="F10" t="str">
            <v>REC.Z.PTO.AS.CENT.OFIC.CONT.P2419/OC-PR Y 2420/BL-PR</v>
          </cell>
        </row>
        <row r="11">
          <cell r="B11" t="str">
            <v>UNIDAD RESP.:</v>
          </cell>
          <cell r="E11">
            <v>7</v>
          </cell>
          <cell r="F11" t="str">
            <v xml:space="preserve">Dirección de Obras Públicas </v>
          </cell>
        </row>
        <row r="14">
          <cell r="B14" t="str">
            <v>DIAGNOSTICO; Reconversión Centro, Modernización del Transporte Público Metropolitano y Oficinas de Gobierno</v>
          </cell>
          <cell r="N14" t="str">
            <v>OBJETIVO; Reconversión Centro, Modernización del Transporte Público Metropolitano y Oficinas de Gobierno</v>
          </cell>
        </row>
        <row r="15">
          <cell r="B15" t="str">
            <v>El abandono sufrido por el centro de la Ciudad de Asunción, es un proceso que ha propiciado un crecimiento desequilibrado de la ciudad, primero a la saturación del Centro y, luego, a su progresivo deterioro, así como el aumento de la precariedad, la perce</v>
          </cell>
          <cell r="N15" t="str">
            <v>La revitalización de la zona central de Asunción, a través de la implantación de vías peatonales y senderos para bicicletas, renovación y conformación de parques, construcción de obras de saneamiento pluvial y alcantarillado y la construcción de una edifi</v>
          </cell>
        </row>
        <row r="16">
          <cell r="B16" t="str">
            <v>Productos (denominación)</v>
          </cell>
          <cell r="J16" t="str">
            <v>Cantidad</v>
          </cell>
          <cell r="K16" t="str">
            <v>Unidad de Medida</v>
          </cell>
          <cell r="L16" t="str">
            <v>Asignación Presupuestaria</v>
          </cell>
          <cell r="N16" t="str">
            <v>PLANIFICACION DE LA PRODUCCION</v>
          </cell>
        </row>
        <row r="17">
          <cell r="N17" t="str">
            <v>ENE</v>
          </cell>
          <cell r="O17" t="str">
            <v>FEB</v>
          </cell>
          <cell r="P17" t="str">
            <v>MAR</v>
          </cell>
          <cell r="Q17" t="str">
            <v>ABR</v>
          </cell>
          <cell r="R17" t="str">
            <v>MAY</v>
          </cell>
          <cell r="S17" t="str">
            <v>JUN</v>
          </cell>
          <cell r="T17" t="str">
            <v>JUL</v>
          </cell>
          <cell r="U17" t="str">
            <v>AGO</v>
          </cell>
          <cell r="V17" t="str">
            <v>SET</v>
          </cell>
          <cell r="W17" t="str">
            <v>OCT</v>
          </cell>
          <cell r="X17" t="str">
            <v>NOV</v>
          </cell>
          <cell r="Y17" t="str">
            <v>DIC</v>
          </cell>
        </row>
        <row r="18">
          <cell r="B18">
            <v>1108</v>
          </cell>
          <cell r="C18" t="str">
            <v>OBRAS DE RECONVERSION DEL CENTRO DE ASUNCION</v>
          </cell>
          <cell r="J18">
            <v>11000</v>
          </cell>
          <cell r="K18" t="str">
            <v>m2</v>
          </cell>
          <cell r="L18" t="e">
            <v>#REF!</v>
          </cell>
          <cell r="N18">
            <v>0</v>
          </cell>
          <cell r="O18">
            <v>0</v>
          </cell>
          <cell r="P18">
            <v>0</v>
          </cell>
          <cell r="Q18">
            <v>0</v>
          </cell>
          <cell r="R18">
            <v>0</v>
          </cell>
          <cell r="S18">
            <v>0</v>
          </cell>
          <cell r="T18">
            <v>0</v>
          </cell>
          <cell r="U18">
            <v>0</v>
          </cell>
          <cell r="V18">
            <v>0</v>
          </cell>
          <cell r="W18">
            <v>0</v>
          </cell>
          <cell r="X18">
            <v>0</v>
          </cell>
          <cell r="Y18">
            <v>11000</v>
          </cell>
        </row>
        <row r="19">
          <cell r="B19">
            <v>1107</v>
          </cell>
          <cell r="C19" t="str">
            <v>SISTEMA DE BUS DE TRANSPORTE RAPIDO</v>
          </cell>
          <cell r="J19">
            <v>17</v>
          </cell>
          <cell r="K19" t="str">
            <v>km</v>
          </cell>
          <cell r="L19" t="e">
            <v>#REF!</v>
          </cell>
          <cell r="N19">
            <v>0</v>
          </cell>
          <cell r="O19">
            <v>0</v>
          </cell>
          <cell r="P19">
            <v>0</v>
          </cell>
          <cell r="Q19">
            <v>0</v>
          </cell>
          <cell r="R19">
            <v>0</v>
          </cell>
          <cell r="S19">
            <v>0</v>
          </cell>
          <cell r="T19">
            <v>0</v>
          </cell>
          <cell r="U19">
            <v>0</v>
          </cell>
          <cell r="V19">
            <v>0</v>
          </cell>
          <cell r="W19">
            <v>0</v>
          </cell>
          <cell r="X19">
            <v>0</v>
          </cell>
          <cell r="Y19">
            <v>17</v>
          </cell>
        </row>
        <row r="20">
          <cell r="B20">
            <v>59</v>
          </cell>
          <cell r="C20" t="str">
            <v>ESTUDIOS Y CONSULTORIAS</v>
          </cell>
          <cell r="J20">
            <v>18</v>
          </cell>
          <cell r="K20" t="str">
            <v>Informes</v>
          </cell>
          <cell r="L20">
            <v>4895270652.090909</v>
          </cell>
          <cell r="N20">
            <v>0</v>
          </cell>
          <cell r="O20">
            <v>0</v>
          </cell>
          <cell r="P20">
            <v>0</v>
          </cell>
          <cell r="Q20">
            <v>0</v>
          </cell>
          <cell r="R20">
            <v>0</v>
          </cell>
          <cell r="S20">
            <v>0</v>
          </cell>
          <cell r="T20">
            <v>0</v>
          </cell>
          <cell r="U20">
            <v>0</v>
          </cell>
          <cell r="V20">
            <v>0</v>
          </cell>
          <cell r="W20">
            <v>0</v>
          </cell>
          <cell r="X20">
            <v>0</v>
          </cell>
          <cell r="Y20">
            <v>18</v>
          </cell>
        </row>
        <row r="21">
          <cell r="B21">
            <v>145</v>
          </cell>
          <cell r="C21" t="str">
            <v>ADMINISTRACIÓN Y SUPERVICIÓN DEL PROYECTO</v>
          </cell>
          <cell r="J21">
            <v>1</v>
          </cell>
          <cell r="K21" t="str">
            <v>%</v>
          </cell>
          <cell r="L21">
            <v>5326811908</v>
          </cell>
          <cell r="N21">
            <v>0</v>
          </cell>
          <cell r="O21">
            <v>0</v>
          </cell>
          <cell r="P21">
            <v>0</v>
          </cell>
          <cell r="Q21">
            <v>0</v>
          </cell>
          <cell r="R21">
            <v>0</v>
          </cell>
          <cell r="S21">
            <v>0</v>
          </cell>
          <cell r="T21">
            <v>0</v>
          </cell>
          <cell r="U21">
            <v>0</v>
          </cell>
          <cell r="V21">
            <v>0</v>
          </cell>
          <cell r="W21">
            <v>0</v>
          </cell>
          <cell r="X21">
            <v>0</v>
          </cell>
          <cell r="Y21">
            <v>1</v>
          </cell>
        </row>
        <row r="22">
          <cell r="B22" t="str">
            <v>Actividades (Componentes)</v>
          </cell>
          <cell r="J22" t="str">
            <v>Cantidad</v>
          </cell>
          <cell r="K22" t="str">
            <v>Unidad Medida</v>
          </cell>
          <cell r="L22" t="str">
            <v>Asignación Presupuestaria</v>
          </cell>
          <cell r="N22" t="str">
            <v>PLANIFICACION DE LAS ACTIVIDADES</v>
          </cell>
        </row>
        <row r="23">
          <cell r="C23" t="str">
            <v>ESTUDIOS Y CONSULTORIAS</v>
          </cell>
          <cell r="L23">
            <v>4895270652.090909</v>
          </cell>
          <cell r="N23">
            <v>0</v>
          </cell>
          <cell r="O23">
            <v>0</v>
          </cell>
          <cell r="P23">
            <v>0</v>
          </cell>
          <cell r="Q23">
            <v>0</v>
          </cell>
          <cell r="R23">
            <v>0</v>
          </cell>
          <cell r="S23">
            <v>0</v>
          </cell>
          <cell r="U23">
            <v>0</v>
          </cell>
          <cell r="V23">
            <v>0</v>
          </cell>
          <cell r="W23">
            <v>0</v>
          </cell>
          <cell r="X23">
            <v>0</v>
          </cell>
          <cell r="Y23">
            <v>18</v>
          </cell>
        </row>
        <row r="24">
          <cell r="B24">
            <v>59</v>
          </cell>
          <cell r="C24" t="str">
            <v xml:space="preserve"> Consultoria de  desagüe pluvial, cloacal, agua potable y redes eléctricas, telefonia y fibra optica</v>
          </cell>
          <cell r="D24" t="str">
            <v xml:space="preserve"> Consultoria de  desagüe pluvial, cloacal, agua potable y redes eléctricas, telefonia y fibra optica</v>
          </cell>
          <cell r="E24" t="str">
            <v xml:space="preserve"> Consultoria de  desagüe pluvial, cloacal, agua potable y redes eléctricas, telefonia y fibra optica</v>
          </cell>
          <cell r="F24" t="str">
            <v xml:space="preserve"> Consultoria de  desagüe pluvial, cloacal, agua potable y redes eléctricas, telefonia y fibra optica</v>
          </cell>
          <cell r="G24" t="str">
            <v xml:space="preserve"> Consultoria de  desagüe pluvial, cloacal, agua potable y redes eléctricas, telefonia y fibra optica</v>
          </cell>
          <cell r="H24" t="str">
            <v xml:space="preserve"> Consultoria de  desagüe pluvial, cloacal, agua potable y redes eléctricas, telefonia y fibra optica</v>
          </cell>
          <cell r="I24" t="str">
            <v xml:space="preserve"> Consultoria de  desagüe pluvial, cloacal, agua potable y redes eléctricas, telefonia y fibra optica</v>
          </cell>
          <cell r="J24">
            <v>1</v>
          </cell>
          <cell r="K24" t="str">
            <v>Informes</v>
          </cell>
          <cell r="L24">
            <v>135000000</v>
          </cell>
          <cell r="Y24">
            <v>1</v>
          </cell>
        </row>
        <row r="25">
          <cell r="B25">
            <v>59</v>
          </cell>
          <cell r="C25" t="str">
            <v>Consultoria Mejoramiento Vial: vehicular y peatonal</v>
          </cell>
          <cell r="D25" t="str">
            <v>Consultoria Mejoramiento Vial: vehicular y peatonal</v>
          </cell>
          <cell r="E25" t="str">
            <v>Consultoria Mejoramiento Vial: vehicular y peatonal</v>
          </cell>
          <cell r="F25" t="str">
            <v>Consultoria Mejoramiento Vial: vehicular y peatonal</v>
          </cell>
          <cell r="G25" t="str">
            <v>Consultoria Mejoramiento Vial: vehicular y peatonal</v>
          </cell>
          <cell r="H25" t="str">
            <v>Consultoria Mejoramiento Vial: vehicular y peatonal</v>
          </cell>
          <cell r="I25" t="str">
            <v>Consultoria Mejoramiento Vial: vehicular y peatonal</v>
          </cell>
          <cell r="J25">
            <v>1</v>
          </cell>
          <cell r="K25" t="str">
            <v>Informes</v>
          </cell>
          <cell r="L25">
            <v>135000000</v>
          </cell>
          <cell r="Y25">
            <v>1</v>
          </cell>
        </row>
        <row r="26">
          <cell r="B26">
            <v>59</v>
          </cell>
          <cell r="C26" t="str">
            <v xml:space="preserve">Fiscalizacion Enlace vial de los tres Poderes del Estado e infraestructura de servicios básicos </v>
          </cell>
          <cell r="J26">
            <v>1</v>
          </cell>
          <cell r="K26" t="str">
            <v>Informes</v>
          </cell>
          <cell r="L26">
            <v>781199999.81818175</v>
          </cell>
          <cell r="Y26">
            <v>1</v>
          </cell>
        </row>
        <row r="27">
          <cell r="B27">
            <v>59</v>
          </cell>
          <cell r="C27" t="str">
            <v>Fiscalizacion Restauración de Edificios Históricos de uso Público</v>
          </cell>
          <cell r="J27">
            <v>1</v>
          </cell>
          <cell r="K27" t="str">
            <v>Informes</v>
          </cell>
          <cell r="L27">
            <v>135000000</v>
          </cell>
          <cell r="Y27">
            <v>1</v>
          </cell>
        </row>
        <row r="28">
          <cell r="B28">
            <v>59</v>
          </cell>
          <cell r="C28" t="str">
            <v>Consultoría de Proyecto de Redes de Servicios Básicos</v>
          </cell>
          <cell r="J28">
            <v>1</v>
          </cell>
          <cell r="K28" t="str">
            <v>Informes</v>
          </cell>
          <cell r="L28">
            <v>0</v>
          </cell>
          <cell r="Y28">
            <v>1</v>
          </cell>
        </row>
        <row r="29">
          <cell r="B29">
            <v>59</v>
          </cell>
          <cell r="C29" t="str">
            <v>Fiscalizadoras Corredor troncal (34 Kms de carriles segregados) que incluye redes de servicios públicos</v>
          </cell>
          <cell r="D29" t="str">
            <v>Fiscalizadoras Corredor troncal (34 Kms de carriles segregados) que incluye redes de servicios públicos</v>
          </cell>
          <cell r="E29" t="str">
            <v>Fiscalizadoras Corredor troncal (34 Kms de carriles segregados) que incluye redes de servicios públicos</v>
          </cell>
          <cell r="F29" t="str">
            <v>Fiscalizadoras Corredor troncal (34 Kms de carriles segregados) que incluye redes de servicios públicos</v>
          </cell>
          <cell r="G29" t="str">
            <v>Fiscalizadoras Corredor troncal (34 Kms de carriles segregados) que incluye redes de servicios públicos</v>
          </cell>
          <cell r="H29" t="str">
            <v>Fiscalizadoras Corredor troncal (34 Kms de carriles segregados) que incluye redes de servicios públicos</v>
          </cell>
          <cell r="I29" t="str">
            <v>Fiscalizadoras Corredor troncal (34 Kms de carriles segregados) que incluye redes de servicios públicos</v>
          </cell>
          <cell r="J29">
            <v>1</v>
          </cell>
          <cell r="K29" t="str">
            <v>Informes</v>
          </cell>
          <cell r="L29">
            <v>0</v>
          </cell>
          <cell r="Y29">
            <v>1</v>
          </cell>
        </row>
        <row r="30">
          <cell r="B30">
            <v>59</v>
          </cell>
          <cell r="C30" t="str">
            <v>Fiscalización Vías alimentadoras - 100 Kms de vías alimentadoras con pavimento de todo tiempo</v>
          </cell>
          <cell r="D30" t="str">
            <v>Fiscalización Vías alimentadoras - 100 Kms de vías alimentadoras con pavimento de todo tiempo</v>
          </cell>
          <cell r="E30" t="str">
            <v>Fiscalización Vías alimentadoras - 100 Kms de vías alimentadoras con pavimento de todo tiempo</v>
          </cell>
          <cell r="F30" t="str">
            <v>Fiscalización Vías alimentadoras - 100 Kms de vías alimentadoras con pavimento de todo tiempo</v>
          </cell>
          <cell r="G30" t="str">
            <v>Fiscalización Vías alimentadoras - 100 Kms de vías alimentadoras con pavimento de todo tiempo</v>
          </cell>
          <cell r="H30" t="str">
            <v>Fiscalización Vías alimentadoras - 100 Kms de vías alimentadoras con pavimento de todo tiempo</v>
          </cell>
          <cell r="I30" t="str">
            <v>Fiscalización Vías alimentadoras - 100 Kms de vías alimentadoras con pavimento de todo tiempo</v>
          </cell>
          <cell r="J30">
            <v>1</v>
          </cell>
          <cell r="K30" t="str">
            <v>Informes</v>
          </cell>
          <cell r="L30">
            <v>0</v>
          </cell>
          <cell r="Y30">
            <v>1</v>
          </cell>
        </row>
        <row r="31">
          <cell r="B31">
            <v>59</v>
          </cell>
          <cell r="C31" t="str">
            <v xml:space="preserve"> Fiscalizaciones Terminales de Integración y Patios - Tres terminales de Integración, San Lorenzo (1) y Asunción (2) y dos patios</v>
          </cell>
          <cell r="D31" t="str">
            <v xml:space="preserve"> Fiscalizaciones Terminales de Integración y Patios - Tres terminales de Integración, San Lorenzo (1) y Asunción (2) y dos patios</v>
          </cell>
          <cell r="E31" t="str">
            <v xml:space="preserve"> Fiscalizaciones Terminales de Integración y Patios - Tres terminales de Integración, San Lorenzo (1) y Asunción (2) y dos patios</v>
          </cell>
          <cell r="F31" t="str">
            <v xml:space="preserve"> Fiscalizaciones Terminales de Integración y Patios - Tres terminales de Integración, San Lorenzo (1) y Asunción (2) y dos patios</v>
          </cell>
          <cell r="G31" t="str">
            <v xml:space="preserve"> Fiscalizaciones Terminales de Integración y Patios - Tres terminales de Integración, San Lorenzo (1) y Asunción (2) y dos patios</v>
          </cell>
          <cell r="H31" t="str">
            <v xml:space="preserve"> Fiscalizaciones Terminales de Integración y Patios - Tres terminales de Integración, San Lorenzo (1) y Asunción (2) y dos patios</v>
          </cell>
          <cell r="I31" t="str">
            <v xml:space="preserve"> Fiscalizaciones Terminales de Integración y Patios - Tres terminales de Integración, San Lorenzo (1) y Asunción (2) y dos patios</v>
          </cell>
          <cell r="J31">
            <v>1</v>
          </cell>
          <cell r="K31" t="str">
            <v>Informes</v>
          </cell>
          <cell r="L31">
            <v>345682227.27272725</v>
          </cell>
          <cell r="Y31">
            <v>1</v>
          </cell>
        </row>
        <row r="32">
          <cell r="B32">
            <v>59</v>
          </cell>
          <cell r="C32" t="str">
            <v>Fiscalización para la Concesión de Transporte</v>
          </cell>
          <cell r="D32" t="str">
            <v>Fiscalización para la Concesión de Transporte</v>
          </cell>
          <cell r="E32" t="str">
            <v>Fiscalización para la Concesión de Transporte</v>
          </cell>
          <cell r="F32" t="str">
            <v>Fiscalización para la Concesión de Transporte</v>
          </cell>
          <cell r="G32" t="str">
            <v>Fiscalización para la Concesión de Transporte</v>
          </cell>
          <cell r="H32" t="str">
            <v>Fiscalización para la Concesión de Transporte</v>
          </cell>
          <cell r="I32" t="str">
            <v>Fiscalización para la Concesión de Transporte</v>
          </cell>
          <cell r="J32">
            <v>1</v>
          </cell>
          <cell r="K32" t="str">
            <v>Informes</v>
          </cell>
          <cell r="L32">
            <v>0</v>
          </cell>
          <cell r="Y32">
            <v>1</v>
          </cell>
        </row>
        <row r="33">
          <cell r="B33">
            <v>59</v>
          </cell>
          <cell r="C33" t="str">
            <v>Fiscalización de la Concesión de Billetaje</v>
          </cell>
          <cell r="D33" t="str">
            <v>Fiscalización de la Concesión de Billetaje</v>
          </cell>
          <cell r="E33" t="str">
            <v>Fiscalización de la Concesión de Billetaje</v>
          </cell>
          <cell r="F33" t="str">
            <v>Fiscalización de la Concesión de Billetaje</v>
          </cell>
          <cell r="G33" t="str">
            <v>Fiscalización de la Concesión de Billetaje</v>
          </cell>
          <cell r="H33" t="str">
            <v>Fiscalización de la Concesión de Billetaje</v>
          </cell>
          <cell r="I33" t="str">
            <v>Fiscalización de la Concesión de Billetaje</v>
          </cell>
          <cell r="J33">
            <v>1</v>
          </cell>
          <cell r="K33" t="str">
            <v>Informes</v>
          </cell>
          <cell r="L33">
            <v>0</v>
          </cell>
          <cell r="Y33">
            <v>1</v>
          </cell>
        </row>
        <row r="34">
          <cell r="B34">
            <v>59</v>
          </cell>
          <cell r="C34" t="str">
            <v>Asesoría para la implementación del sistema (Planeación Nacional de Colombia)</v>
          </cell>
          <cell r="D34" t="str">
            <v>Asesoría para la implementación del sistema (Planeación Nacional de Colombia)</v>
          </cell>
          <cell r="E34" t="str">
            <v>Asesoría para la implementación del sistema (Planeación Nacional de Colombia)</v>
          </cell>
          <cell r="F34" t="str">
            <v>Asesoría para la implementación del sistema (Planeación Nacional de Colombia)</v>
          </cell>
          <cell r="G34" t="str">
            <v>Asesoría para la implementación del sistema (Planeación Nacional de Colombia)</v>
          </cell>
          <cell r="H34" t="str">
            <v>Asesoría para la implementación del sistema (Planeación Nacional de Colombia)</v>
          </cell>
          <cell r="I34" t="str">
            <v>Asesoría para la implementación del sistema (Planeación Nacional de Colombia)</v>
          </cell>
          <cell r="J34">
            <v>1</v>
          </cell>
          <cell r="K34" t="str">
            <v>Informes</v>
          </cell>
          <cell r="L34">
            <v>0</v>
          </cell>
          <cell r="Y34">
            <v>1</v>
          </cell>
        </row>
        <row r="35">
          <cell r="B35">
            <v>59</v>
          </cell>
          <cell r="C35" t="str">
            <v>Desarrollo de capacidad de investigación en la Universidad</v>
          </cell>
          <cell r="D35" t="str">
            <v>Desarrollo de capacidad de investigación en la Universidad</v>
          </cell>
          <cell r="E35" t="str">
            <v>Desarrollo de capacidad de investigación en la Universidad</v>
          </cell>
          <cell r="F35" t="str">
            <v>Desarrollo de capacidad de investigación en la Universidad</v>
          </cell>
          <cell r="G35" t="str">
            <v>Desarrollo de capacidad de investigación en la Universidad</v>
          </cell>
          <cell r="H35" t="str">
            <v>Desarrollo de capacidad de investigación en la Universidad</v>
          </cell>
          <cell r="I35" t="str">
            <v>Desarrollo de capacidad de investigación en la Universidad</v>
          </cell>
          <cell r="J35">
            <v>1</v>
          </cell>
          <cell r="K35" t="str">
            <v>Informes</v>
          </cell>
          <cell r="L35">
            <v>0</v>
          </cell>
          <cell r="Y35">
            <v>1</v>
          </cell>
        </row>
        <row r="36">
          <cell r="B36">
            <v>59</v>
          </cell>
          <cell r="C36" t="str">
            <v>Campañas comunicacionales</v>
          </cell>
          <cell r="D36" t="str">
            <v>Campañas comunicacionales</v>
          </cell>
          <cell r="E36" t="str">
            <v>Campañas comunicacionales</v>
          </cell>
          <cell r="F36" t="str">
            <v>Campañas comunicacionales</v>
          </cell>
          <cell r="G36" t="str">
            <v>Campañas comunicacionales</v>
          </cell>
          <cell r="H36" t="str">
            <v>Campañas comunicacionales</v>
          </cell>
          <cell r="I36" t="str">
            <v>Campañas comunicacionales</v>
          </cell>
          <cell r="J36">
            <v>1</v>
          </cell>
          <cell r="K36" t="str">
            <v>Informes</v>
          </cell>
          <cell r="L36">
            <v>1304998200</v>
          </cell>
          <cell r="Y36">
            <v>1</v>
          </cell>
        </row>
        <row r="37">
          <cell r="B37">
            <v>59</v>
          </cell>
          <cell r="C37" t="str">
            <v xml:space="preserve"> Programa, Manuales y Propuesta de Normativa para la Optimización de Flota </v>
          </cell>
          <cell r="D37" t="str">
            <v xml:space="preserve"> Programa, Manuales y Propuesta de Normativa para la Optimización de Flota </v>
          </cell>
          <cell r="E37" t="str">
            <v xml:space="preserve"> Programa, Manuales y Propuesta de Normativa para la Optimización de Flota </v>
          </cell>
          <cell r="F37" t="str">
            <v xml:space="preserve"> Programa, Manuales y Propuesta de Normativa para la Optimización de Flota </v>
          </cell>
          <cell r="G37" t="str">
            <v xml:space="preserve"> Programa, Manuales y Propuesta de Normativa para la Optimización de Flota </v>
          </cell>
          <cell r="H37" t="str">
            <v xml:space="preserve"> Programa, Manuales y Propuesta de Normativa para la Optimización de Flota </v>
          </cell>
          <cell r="I37" t="str">
            <v xml:space="preserve"> Programa, Manuales y Propuesta de Normativa para la Optimización de Flota </v>
          </cell>
          <cell r="J37">
            <v>1</v>
          </cell>
          <cell r="K37" t="str">
            <v>Informes</v>
          </cell>
          <cell r="L37">
            <v>0</v>
          </cell>
          <cell r="Y37">
            <v>1</v>
          </cell>
        </row>
        <row r="38">
          <cell r="B38">
            <v>59</v>
          </cell>
          <cell r="C38" t="str">
            <v>Implementación de soluciones en los Mercados y Vendedores Informales</v>
          </cell>
          <cell r="D38" t="str">
            <v>Implementación de soluciones en los Mercados y Vendedores Informales</v>
          </cell>
          <cell r="E38" t="str">
            <v>Implementación de soluciones en los Mercados y Vendedores Informales</v>
          </cell>
          <cell r="F38" t="str">
            <v>Implementación de soluciones en los Mercados y Vendedores Informales</v>
          </cell>
          <cell r="G38" t="str">
            <v>Implementación de soluciones en los Mercados y Vendedores Informales</v>
          </cell>
          <cell r="H38" t="str">
            <v>Implementación de soluciones en los Mercados y Vendedores Informales</v>
          </cell>
          <cell r="I38" t="str">
            <v>Implementación de soluciones en los Mercados y Vendedores Informales</v>
          </cell>
          <cell r="J38">
            <v>1</v>
          </cell>
          <cell r="K38" t="str">
            <v>Informes</v>
          </cell>
          <cell r="L38">
            <v>1188000000</v>
          </cell>
          <cell r="Y38">
            <v>1</v>
          </cell>
        </row>
        <row r="39">
          <cell r="B39">
            <v>59</v>
          </cell>
          <cell r="C39" t="str">
            <v>Monitoreo de impactos sociales del proyecto</v>
          </cell>
          <cell r="D39" t="str">
            <v>Monitoreo de impactos sociales del proyecto</v>
          </cell>
          <cell r="E39" t="str">
            <v>Monitoreo de impactos sociales del proyecto</v>
          </cell>
          <cell r="F39" t="str">
            <v>Monitoreo de impactos sociales del proyecto</v>
          </cell>
          <cell r="G39" t="str">
            <v>Monitoreo de impactos sociales del proyecto</v>
          </cell>
          <cell r="H39" t="str">
            <v>Monitoreo de impactos sociales del proyecto</v>
          </cell>
          <cell r="I39" t="str">
            <v>Monitoreo de impactos sociales del proyecto</v>
          </cell>
          <cell r="J39">
            <v>1</v>
          </cell>
          <cell r="K39" t="str">
            <v>Informes</v>
          </cell>
          <cell r="L39">
            <v>67500675</v>
          </cell>
          <cell r="Y39">
            <v>1</v>
          </cell>
        </row>
        <row r="40">
          <cell r="B40">
            <v>59</v>
          </cell>
          <cell r="C40" t="str">
            <v xml:space="preserve"> Consultorías externas para la UEEP</v>
          </cell>
          <cell r="D40" t="str">
            <v xml:space="preserve"> Consultorías externas para la UEEP</v>
          </cell>
          <cell r="E40" t="str">
            <v xml:space="preserve"> Consultorías externas para la UEEP</v>
          </cell>
          <cell r="F40" t="str">
            <v xml:space="preserve"> Consultorías externas para la UEEP</v>
          </cell>
          <cell r="G40" t="str">
            <v xml:space="preserve"> Consultorías externas para la UEEP</v>
          </cell>
          <cell r="H40" t="str">
            <v xml:space="preserve"> Consultorías externas para la UEEP</v>
          </cell>
          <cell r="I40" t="str">
            <v xml:space="preserve"> Consultorías externas para la UEEP</v>
          </cell>
          <cell r="J40">
            <v>1</v>
          </cell>
          <cell r="K40" t="str">
            <v>Informes</v>
          </cell>
          <cell r="L40">
            <v>600390000</v>
          </cell>
          <cell r="Y40">
            <v>1</v>
          </cell>
        </row>
        <row r="41">
          <cell r="B41">
            <v>59</v>
          </cell>
          <cell r="C41" t="str">
            <v>Consultoría de apoyo para supervisiones</v>
          </cell>
          <cell r="D41" t="str">
            <v>Consultoría de apoyo para supervisiones</v>
          </cell>
          <cell r="E41" t="str">
            <v>Consultoría de apoyo para supervisiones</v>
          </cell>
          <cell r="F41" t="str">
            <v>Consultoría de apoyo para supervisiones</v>
          </cell>
          <cell r="G41" t="str">
            <v>Consultoría de apoyo para supervisiones</v>
          </cell>
          <cell r="H41" t="str">
            <v>Consultoría de apoyo para supervisiones</v>
          </cell>
          <cell r="I41" t="str">
            <v>Consultoría de apoyo para supervisiones</v>
          </cell>
          <cell r="J41">
            <v>1</v>
          </cell>
          <cell r="K41" t="str">
            <v>Informes</v>
          </cell>
          <cell r="L41">
            <v>0</v>
          </cell>
          <cell r="Y41">
            <v>1</v>
          </cell>
        </row>
        <row r="42">
          <cell r="B42">
            <v>59</v>
          </cell>
          <cell r="C42" t="str">
            <v xml:space="preserve"> Contratación de firma independiente para auditoría de Estados Financieros del Programa</v>
          </cell>
          <cell r="D42" t="str">
            <v xml:space="preserve"> Contratación de firma independiente para auditoría de Estados Financieros del Programa</v>
          </cell>
          <cell r="E42" t="str">
            <v xml:space="preserve"> Contratación de firma independiente para auditoría de Estados Financieros del Programa</v>
          </cell>
          <cell r="F42" t="str">
            <v xml:space="preserve"> Contratación de firma independiente para auditoría de Estados Financieros del Programa</v>
          </cell>
          <cell r="G42" t="str">
            <v xml:space="preserve"> Contratación de firma independiente para auditoría de Estados Financieros del Programa</v>
          </cell>
          <cell r="H42" t="str">
            <v xml:space="preserve"> Contratación de firma independiente para auditoría de Estados Financieros del Programa</v>
          </cell>
          <cell r="I42" t="str">
            <v xml:space="preserve"> Contratación de firma independiente para auditoría de Estados Financieros del Programa</v>
          </cell>
          <cell r="J42">
            <v>1</v>
          </cell>
          <cell r="K42" t="str">
            <v>Informes</v>
          </cell>
          <cell r="L42">
            <v>202499550</v>
          </cell>
          <cell r="Y42">
            <v>1</v>
          </cell>
        </row>
        <row r="43">
          <cell r="C43" t="str">
            <v>OBRAS DE RECONVERSION DEL CENTRO DE ASUNCION</v>
          </cell>
          <cell r="L43" t="e">
            <v>#REF!</v>
          </cell>
          <cell r="Y43">
            <v>11000</v>
          </cell>
        </row>
        <row r="44">
          <cell r="B44">
            <v>1108</v>
          </cell>
          <cell r="C44" t="str">
            <v>Adquisicion del predio para el Centro Comunal y Mirador</v>
          </cell>
          <cell r="J44">
            <v>1</v>
          </cell>
          <cell r="K44" t="str">
            <v>m2</v>
          </cell>
          <cell r="L44">
            <v>404999999.99999994</v>
          </cell>
        </row>
        <row r="45">
          <cell r="B45">
            <v>1108</v>
          </cell>
          <cell r="C45" t="str">
            <v xml:space="preserve"> Adquisicion de predio para Oficiinas de gobierno</v>
          </cell>
          <cell r="J45">
            <v>1</v>
          </cell>
          <cell r="K45" t="str">
            <v>m2</v>
          </cell>
          <cell r="L45">
            <v>3150001636.3636365</v>
          </cell>
        </row>
        <row r="46">
          <cell r="B46">
            <v>1108</v>
          </cell>
          <cell r="C46" t="str">
            <v>Adquisiciones de Estaciones y Paradas</v>
          </cell>
          <cell r="D46" t="str">
            <v>Adquisiciones de Estaciones y Paradas</v>
          </cell>
          <cell r="E46" t="str">
            <v>Adquisiciones de Estaciones y Paradas</v>
          </cell>
          <cell r="F46" t="str">
            <v>Adquisiciones de Estaciones y Paradas</v>
          </cell>
          <cell r="G46" t="str">
            <v>Adquisiciones de Estaciones y Paradas</v>
          </cell>
          <cell r="H46" t="str">
            <v>Adquisiciones de Estaciones y Paradas</v>
          </cell>
          <cell r="I46" t="str">
            <v>Adquisiciones de Estaciones y Paradas</v>
          </cell>
          <cell r="J46">
            <v>1</v>
          </cell>
          <cell r="K46" t="str">
            <v>m2</v>
          </cell>
          <cell r="L46">
            <v>7308001800</v>
          </cell>
        </row>
        <row r="47">
          <cell r="B47">
            <v>1108</v>
          </cell>
          <cell r="C47" t="str">
            <v xml:space="preserve"> Obra: Saneamiento Arroyos Jaen segunda Etapa y Arrollo Jardín</v>
          </cell>
          <cell r="D47" t="str">
            <v xml:space="preserve"> Obra: Saneamiento Arroyos Jaen segunda Etapa y Arrollo Jardín</v>
          </cell>
          <cell r="E47" t="str">
            <v xml:space="preserve"> Obra: Saneamiento Arroyos Jaen segunda Etapa y Arrollo Jardín</v>
          </cell>
          <cell r="F47" t="str">
            <v xml:space="preserve"> Obra: Saneamiento Arroyos Jaen segunda Etapa y Arrollo Jardín</v>
          </cell>
          <cell r="G47" t="str">
            <v xml:space="preserve"> Obra: Saneamiento Arroyos Jaen segunda Etapa y Arrollo Jardín</v>
          </cell>
          <cell r="H47" t="str">
            <v xml:space="preserve"> Obra: Saneamiento Arroyos Jaen segunda Etapa y Arrollo Jardín</v>
          </cell>
          <cell r="I47" t="str">
            <v xml:space="preserve"> Obra: Saneamiento Arroyos Jaen segunda Etapa y Arrollo Jardín</v>
          </cell>
          <cell r="J47">
            <v>1</v>
          </cell>
          <cell r="K47" t="str">
            <v>m2</v>
          </cell>
          <cell r="L47">
            <v>1889999100</v>
          </cell>
          <cell r="Y47">
            <v>11000</v>
          </cell>
        </row>
        <row r="48">
          <cell r="B48">
            <v>1108</v>
          </cell>
          <cell r="C48" t="str">
            <v xml:space="preserve"> Obra de  desagüe pluvial, cloacal, agua potable y redes eléctricas, telefonia y fibra optica</v>
          </cell>
          <cell r="D48" t="str">
            <v xml:space="preserve"> Obra de  desagüe pluvial, cloacal, agua potable y redes eléctricas, telefonia y fibra optica</v>
          </cell>
          <cell r="E48" t="str">
            <v xml:space="preserve"> Obra de  desagüe pluvial, cloacal, agua potable y redes eléctricas, telefonia y fibra optica</v>
          </cell>
          <cell r="F48" t="str">
            <v xml:space="preserve"> Obra de  desagüe pluvial, cloacal, agua potable y redes eléctricas, telefonia y fibra optica</v>
          </cell>
          <cell r="G48" t="str">
            <v xml:space="preserve"> Obra de  desagüe pluvial, cloacal, agua potable y redes eléctricas, telefonia y fibra optica</v>
          </cell>
          <cell r="H48" t="str">
            <v xml:space="preserve"> Obra de  desagüe pluvial, cloacal, agua potable y redes eléctricas, telefonia y fibra optica</v>
          </cell>
          <cell r="I48" t="str">
            <v xml:space="preserve"> Obra de  desagüe pluvial, cloacal, agua potable y redes eléctricas, telefonia y fibra optica</v>
          </cell>
          <cell r="J48">
            <v>1</v>
          </cell>
          <cell r="K48" t="str">
            <v>m2</v>
          </cell>
          <cell r="L48">
            <v>229499325</v>
          </cell>
        </row>
        <row r="49">
          <cell r="B49">
            <v>1108</v>
          </cell>
          <cell r="C49" t="str">
            <v>Obra: Construccion de espacios abiertos de uso publico</v>
          </cell>
          <cell r="D49" t="str">
            <v>Obra: Construccion de espacios abiertos de uso publico</v>
          </cell>
          <cell r="E49" t="str">
            <v>Obra: Construccion de espacios abiertos de uso publico</v>
          </cell>
          <cell r="F49" t="str">
            <v>Obra: Construccion de espacios abiertos de uso publico</v>
          </cell>
          <cell r="G49" t="str">
            <v>Obra: Construccion de espacios abiertos de uso publico</v>
          </cell>
          <cell r="H49" t="str">
            <v>Obra: Construccion de espacios abiertos de uso publico</v>
          </cell>
          <cell r="I49" t="str">
            <v>Obra: Construccion de espacios abiertos de uso publico</v>
          </cell>
          <cell r="J49">
            <v>1</v>
          </cell>
          <cell r="K49" t="str">
            <v>m2</v>
          </cell>
          <cell r="L49">
            <v>155925000</v>
          </cell>
        </row>
        <row r="50">
          <cell r="B50">
            <v>1108</v>
          </cell>
          <cell r="C50" t="str">
            <v xml:space="preserve"> Obra Regularización de servicios básicos y redes en  el desarrollo del enlace vial de las sedes de los tres Poderes del Estado . Incluye la Regularización y tratamiento de la infraestructura vial.</v>
          </cell>
          <cell r="D50" t="str">
            <v xml:space="preserve"> Obra Regularización de servicios básicos y redes en  el desarrollo del enlace vial de las sedes de los tres Poderes del Estado . Incluye la Regularización y tratamiento de la infraestructura vial.</v>
          </cell>
          <cell r="E50" t="str">
            <v xml:space="preserve"> Obra Regularización de servicios básicos y redes en  el desarrollo del enlace vial de las sedes de los tres Poderes del Estado . Incluye la Regularización y tratamiento de la infraestructura vial.</v>
          </cell>
          <cell r="F50" t="str">
            <v xml:space="preserve"> Obra Regularización de servicios básicos y redes en  el desarrollo del enlace vial de las sedes de los tres Poderes del Estado . Incluye la Regularización y tratamiento de la infraestructura vial.</v>
          </cell>
          <cell r="G50" t="str">
            <v xml:space="preserve"> Obra Regularización de servicios básicos y redes en  el desarrollo del enlace vial de las sedes de los tres Poderes del Estado . Incluye la Regularización y tratamiento de la infraestructura vial.</v>
          </cell>
          <cell r="H50" t="str">
            <v xml:space="preserve"> Obra Regularización de servicios básicos y redes en  el desarrollo del enlace vial de las sedes de los tres Poderes del Estado . Incluye la Regularización y tratamiento de la infraestructura vial.</v>
          </cell>
          <cell r="I50" t="str">
            <v xml:space="preserve"> Obra Regularización de servicios básicos y redes en  el desarrollo del enlace vial de las sedes de los tres Poderes del Estado . Incluye la Regularización y tratamiento de la infraestructura vial.</v>
          </cell>
          <cell r="J50">
            <v>1</v>
          </cell>
          <cell r="K50" t="str">
            <v>m2</v>
          </cell>
          <cell r="L50">
            <v>8922847500</v>
          </cell>
        </row>
        <row r="51">
          <cell r="B51">
            <v>1108</v>
          </cell>
          <cell r="C51" t="str">
            <v>Obra: Restauración de Edificio Histórico</v>
          </cell>
          <cell r="D51" t="str">
            <v>Obra: Restauración de Edificio Histórico</v>
          </cell>
          <cell r="E51" t="str">
            <v>Obra: Restauración de Edificio Histórico</v>
          </cell>
          <cell r="F51" t="str">
            <v>Obra: Restauración de Edificio Histórico</v>
          </cell>
          <cell r="G51" t="str">
            <v>Obra: Restauración de Edificio Histórico</v>
          </cell>
          <cell r="H51" t="str">
            <v>Obra: Restauración de Edificio Histórico</v>
          </cell>
          <cell r="I51" t="str">
            <v>Obra: Restauración de Edificio Histórico</v>
          </cell>
          <cell r="J51">
            <v>1</v>
          </cell>
          <cell r="K51" t="str">
            <v>m2</v>
          </cell>
          <cell r="L51">
            <v>3720737250</v>
          </cell>
        </row>
        <row r="52">
          <cell r="B52">
            <v>1108</v>
          </cell>
          <cell r="C52" t="str">
            <v>Consultoria Diseno Ejecutivo del Centro Comunal y Mirador</v>
          </cell>
          <cell r="D52" t="str">
            <v>Consultoria Diseno Ejecutivo del Centro Comunal y Mirador</v>
          </cell>
          <cell r="E52" t="str">
            <v>Consultoria Diseno Ejecutivo del Centro Comunal y Mirador</v>
          </cell>
          <cell r="F52" t="str">
            <v>Consultoria Diseno Ejecutivo del Centro Comunal y Mirador</v>
          </cell>
          <cell r="G52" t="str">
            <v>Consultoria Diseno Ejecutivo del Centro Comunal y Mirador</v>
          </cell>
          <cell r="H52" t="str">
            <v>Consultoria Diseno Ejecutivo del Centro Comunal y Mirador</v>
          </cell>
          <cell r="I52" t="str">
            <v>Consultoria Diseno Ejecutivo del Centro Comunal y Mirador</v>
          </cell>
          <cell r="J52">
            <v>1</v>
          </cell>
          <cell r="K52" t="str">
            <v>m2</v>
          </cell>
          <cell r="L52" t="e">
            <v>#REF!</v>
          </cell>
        </row>
        <row r="53">
          <cell r="B53">
            <v>1108</v>
          </cell>
          <cell r="C53" t="str">
            <v>Consultoría Diseño final Sistema de espacios abiertos de uso publico</v>
          </cell>
          <cell r="D53" t="str">
            <v>Consultoría Diseño final Sistema de espacios abiertos de uso publico</v>
          </cell>
          <cell r="E53" t="str">
            <v>Consultoría Diseño final Sistema de espacios abiertos de uso publico</v>
          </cell>
          <cell r="F53" t="str">
            <v>Consultoría Diseño final Sistema de espacios abiertos de uso publico</v>
          </cell>
          <cell r="G53" t="str">
            <v>Consultoría Diseño final Sistema de espacios abiertos de uso publico</v>
          </cell>
          <cell r="H53" t="str">
            <v>Consultoría Diseño final Sistema de espacios abiertos de uso publico</v>
          </cell>
          <cell r="I53" t="str">
            <v>Consultoría Diseño final Sistema de espacios abiertos de uso publico</v>
          </cell>
          <cell r="J53">
            <v>1</v>
          </cell>
          <cell r="K53" t="str">
            <v>m2</v>
          </cell>
          <cell r="L53">
            <v>135001350</v>
          </cell>
        </row>
        <row r="54">
          <cell r="B54">
            <v>1108</v>
          </cell>
          <cell r="C54" t="str">
            <v>Consultoria Diseno Ejecutivo de las Oficinas de Gobierno</v>
          </cell>
          <cell r="D54" t="str">
            <v>Consultoria Diseno Ejecutivo de las Oficinas de Gobierno</v>
          </cell>
          <cell r="E54" t="str">
            <v>Consultoria Diseno Ejecutivo de las Oficinas de Gobierno</v>
          </cell>
          <cell r="F54" t="str">
            <v>Consultoria Diseno Ejecutivo de las Oficinas de Gobierno</v>
          </cell>
          <cell r="G54" t="str">
            <v>Consultoria Diseno Ejecutivo de las Oficinas de Gobierno</v>
          </cell>
          <cell r="H54" t="str">
            <v>Consultoria Diseno Ejecutivo de las Oficinas de Gobierno</v>
          </cell>
          <cell r="I54" t="str">
            <v>Consultoria Diseno Ejecutivo de las Oficinas de Gobierno</v>
          </cell>
          <cell r="J54">
            <v>1</v>
          </cell>
          <cell r="K54" t="str">
            <v>m2</v>
          </cell>
          <cell r="L54">
            <v>404999100</v>
          </cell>
        </row>
        <row r="55">
          <cell r="C55" t="str">
            <v>SISTEMA DE BUS DE TRANSPORTE RAPIDO</v>
          </cell>
          <cell r="L55" t="e">
            <v>#REF!</v>
          </cell>
          <cell r="Y55" t="str">
            <v>17 km</v>
          </cell>
        </row>
        <row r="56">
          <cell r="B56">
            <v>1107</v>
          </cell>
          <cell r="C56" t="str">
            <v>Adquisiciones de Estaciones y Paradas</v>
          </cell>
          <cell r="J56">
            <v>1</v>
          </cell>
          <cell r="K56" t="str">
            <v>km</v>
          </cell>
          <cell r="L56">
            <v>404999999.99999994</v>
          </cell>
        </row>
        <row r="57">
          <cell r="B57">
            <v>1107</v>
          </cell>
          <cell r="C57" t="str">
            <v>Construcción del corredor troncal</v>
          </cell>
          <cell r="D57" t="str">
            <v>Construcción del corredor troncal</v>
          </cell>
          <cell r="E57" t="str">
            <v>Construcción del corredor troncal</v>
          </cell>
          <cell r="F57" t="str">
            <v>Construcción del corredor troncal</v>
          </cell>
          <cell r="G57" t="str">
            <v>Construcción del corredor troncal</v>
          </cell>
          <cell r="H57" t="str">
            <v>Construcción del corredor troncal</v>
          </cell>
          <cell r="I57" t="str">
            <v>Construcción del corredor troncal</v>
          </cell>
          <cell r="J57">
            <v>1</v>
          </cell>
          <cell r="K57" t="str">
            <v>km</v>
          </cell>
          <cell r="L57">
            <v>0</v>
          </cell>
          <cell r="Y57">
            <v>0.17</v>
          </cell>
        </row>
        <row r="58">
          <cell r="B58">
            <v>1107</v>
          </cell>
          <cell r="C58" t="str">
            <v xml:space="preserve">construcciòn de Redes </v>
          </cell>
          <cell r="D58" t="str">
            <v xml:space="preserve">construcciòn de Redes </v>
          </cell>
          <cell r="E58" t="str">
            <v xml:space="preserve">construcciòn de Redes </v>
          </cell>
          <cell r="F58" t="str">
            <v xml:space="preserve">construcciòn de Redes </v>
          </cell>
          <cell r="G58" t="str">
            <v xml:space="preserve">construcciòn de Redes </v>
          </cell>
          <cell r="H58" t="str">
            <v xml:space="preserve">construcciòn de Redes </v>
          </cell>
          <cell r="I58" t="str">
            <v xml:space="preserve">construcciòn de Redes </v>
          </cell>
          <cell r="J58">
            <v>1</v>
          </cell>
          <cell r="K58" t="str">
            <v>km</v>
          </cell>
          <cell r="L58">
            <v>0</v>
          </cell>
        </row>
        <row r="59">
          <cell r="B59">
            <v>1107</v>
          </cell>
          <cell r="C59" t="str">
            <v>Construcción de la Terminal Asunción</v>
          </cell>
          <cell r="D59" t="str">
            <v>Construcción de la Terminal Asunción</v>
          </cell>
          <cell r="E59" t="str">
            <v>Construcción de la Terminal Asunción</v>
          </cell>
          <cell r="F59" t="str">
            <v>Construcción de la Terminal Asunción</v>
          </cell>
          <cell r="G59" t="str">
            <v>Construcción de la Terminal Asunción</v>
          </cell>
          <cell r="H59" t="str">
            <v>Construcción de la Terminal Asunción</v>
          </cell>
          <cell r="I59" t="str">
            <v>Construcción de la Terminal Asunción</v>
          </cell>
          <cell r="J59">
            <v>1</v>
          </cell>
          <cell r="K59" t="str">
            <v>km</v>
          </cell>
          <cell r="L59">
            <v>0</v>
          </cell>
        </row>
        <row r="60">
          <cell r="B60">
            <v>1107</v>
          </cell>
          <cell r="C60" t="str">
            <v>Construcción de la Terminal de San Lorenzo</v>
          </cell>
          <cell r="D60" t="str">
            <v>Construcción de la Terminal de San Lorenzo</v>
          </cell>
          <cell r="E60" t="str">
            <v>Construcción de la Terminal de San Lorenzo</v>
          </cell>
          <cell r="F60" t="str">
            <v>Construcción de la Terminal de San Lorenzo</v>
          </cell>
          <cell r="G60" t="str">
            <v>Construcción de la Terminal de San Lorenzo</v>
          </cell>
          <cell r="H60" t="str">
            <v>Construcción de la Terminal de San Lorenzo</v>
          </cell>
          <cell r="I60" t="str">
            <v>Construcción de la Terminal de San Lorenzo</v>
          </cell>
          <cell r="J60">
            <v>1</v>
          </cell>
          <cell r="K60" t="str">
            <v>km</v>
          </cell>
          <cell r="L60">
            <v>9940911136.363636</v>
          </cell>
        </row>
        <row r="61">
          <cell r="B61">
            <v>1107</v>
          </cell>
          <cell r="C61" t="str">
            <v xml:space="preserve">Construcción del Terminal Intermedia </v>
          </cell>
          <cell r="D61" t="str">
            <v xml:space="preserve">Construcción del Terminal Intermedia </v>
          </cell>
          <cell r="E61" t="str">
            <v xml:space="preserve">Construcción del Terminal Intermedia </v>
          </cell>
          <cell r="F61" t="str">
            <v xml:space="preserve">Construcción del Terminal Intermedia </v>
          </cell>
          <cell r="G61" t="str">
            <v xml:space="preserve">Construcción del Terminal Intermedia </v>
          </cell>
          <cell r="H61" t="str">
            <v xml:space="preserve">Construcción del Terminal Intermedia </v>
          </cell>
          <cell r="I61" t="str">
            <v xml:space="preserve">Construcción del Terminal Intermedia </v>
          </cell>
          <cell r="J61">
            <v>1</v>
          </cell>
          <cell r="K61" t="str">
            <v>km</v>
          </cell>
          <cell r="L61">
            <v>0</v>
          </cell>
        </row>
        <row r="62">
          <cell r="B62">
            <v>1107</v>
          </cell>
          <cell r="C62" t="str">
            <v>Construcción de Patios</v>
          </cell>
          <cell r="D62" t="str">
            <v>Construcción de Patios</v>
          </cell>
          <cell r="E62" t="str">
            <v>Construcción de Patios</v>
          </cell>
          <cell r="F62" t="str">
            <v>Construcción de Patios</v>
          </cell>
          <cell r="G62" t="str">
            <v>Construcción de Patios</v>
          </cell>
          <cell r="H62" t="str">
            <v>Construcción de Patios</v>
          </cell>
          <cell r="I62" t="str">
            <v>Construcción de Patios</v>
          </cell>
          <cell r="J62">
            <v>1</v>
          </cell>
          <cell r="K62" t="str">
            <v>km</v>
          </cell>
          <cell r="L62">
            <v>0</v>
          </cell>
        </row>
        <row r="63">
          <cell r="B63">
            <v>1107</v>
          </cell>
          <cell r="C63" t="str">
            <v xml:space="preserve"> Obras de Mejoramiento Urbanístico y Paisajístico a lo largo del corredor</v>
          </cell>
          <cell r="D63" t="str">
            <v xml:space="preserve"> Obras de Mejoramiento Urbanístico y Paisajístico a lo largo del corredor</v>
          </cell>
          <cell r="E63" t="str">
            <v xml:space="preserve"> Obras de Mejoramiento Urbanístico y Paisajístico a lo largo del corredor</v>
          </cell>
          <cell r="F63" t="str">
            <v xml:space="preserve"> Obras de Mejoramiento Urbanístico y Paisajístico a lo largo del corredor</v>
          </cell>
          <cell r="G63" t="str">
            <v xml:space="preserve"> Obras de Mejoramiento Urbanístico y Paisajístico a lo largo del corredor</v>
          </cell>
          <cell r="H63" t="str">
            <v xml:space="preserve"> Obras de Mejoramiento Urbanístico y Paisajístico a lo largo del corredor</v>
          </cell>
          <cell r="I63" t="str">
            <v xml:space="preserve"> Obras de Mejoramiento Urbanístico y Paisajístico a lo largo del corredor</v>
          </cell>
          <cell r="J63">
            <v>1</v>
          </cell>
          <cell r="K63" t="str">
            <v>km</v>
          </cell>
          <cell r="L63">
            <v>3600202500</v>
          </cell>
        </row>
        <row r="64">
          <cell r="B64">
            <v>1107</v>
          </cell>
          <cell r="C64" t="str">
            <v xml:space="preserve">Obras para la construcción de la Red de Ciclovias, sistemas peatonales y paradas en el Centro Histórico de Asunción </v>
          </cell>
          <cell r="D64" t="str">
            <v xml:space="preserve">Obras para la construcción de la Red de Ciclovias, sistemas peatonales y paradas en el Centro Histórico de Asunción </v>
          </cell>
          <cell r="E64" t="str">
            <v xml:space="preserve">Obras para la construcción de la Red de Ciclovias, sistemas peatonales y paradas en el Centro Histórico de Asunción </v>
          </cell>
          <cell r="F64" t="str">
            <v xml:space="preserve">Obras para la construcción de la Red de Ciclovias, sistemas peatonales y paradas en el Centro Histórico de Asunción </v>
          </cell>
          <cell r="G64" t="str">
            <v xml:space="preserve">Obras para la construcción de la Red de Ciclovias, sistemas peatonales y paradas en el Centro Histórico de Asunción </v>
          </cell>
          <cell r="H64" t="str">
            <v xml:space="preserve">Obras para la construcción de la Red de Ciclovias, sistemas peatonales y paradas en el Centro Histórico de Asunción </v>
          </cell>
          <cell r="I64" t="str">
            <v xml:space="preserve">Obras para la construcción de la Red de Ciclovias, sistemas peatonales y paradas en el Centro Histórico de Asunción </v>
          </cell>
          <cell r="J64">
            <v>1</v>
          </cell>
          <cell r="K64" t="str">
            <v>km</v>
          </cell>
          <cell r="L64">
            <v>0</v>
          </cell>
        </row>
        <row r="65">
          <cell r="B65">
            <v>1107</v>
          </cell>
          <cell r="C65" t="str">
            <v>Adquisición de mobiliarios para las oficinas ENTE GESTOR</v>
          </cell>
          <cell r="J65">
            <v>1</v>
          </cell>
          <cell r="K65" t="str">
            <v>km</v>
          </cell>
          <cell r="L65">
            <v>137500000</v>
          </cell>
        </row>
        <row r="66">
          <cell r="B66">
            <v>1107</v>
          </cell>
          <cell r="C66" t="str">
            <v xml:space="preserve">Diseño final de ingeniería del  corredor </v>
          </cell>
          <cell r="J66">
            <v>1</v>
          </cell>
          <cell r="K66" t="str">
            <v>km</v>
          </cell>
          <cell r="L66">
            <v>899999100</v>
          </cell>
        </row>
        <row r="67">
          <cell r="B67">
            <v>1107</v>
          </cell>
          <cell r="C67" t="str">
            <v>Consultoría para estudios  prediales y catastro</v>
          </cell>
          <cell r="D67" t="str">
            <v>Consultoría para estudios  prediales y catastro</v>
          </cell>
          <cell r="E67" t="str">
            <v>Consultoría para estudios  prediales y catastro</v>
          </cell>
          <cell r="F67" t="str">
            <v>Consultoría para estudios  prediales y catastro</v>
          </cell>
          <cell r="G67" t="str">
            <v>Consultoría para estudios  prediales y catastro</v>
          </cell>
          <cell r="H67" t="str">
            <v>Consultoría para estudios  prediales y catastro</v>
          </cell>
          <cell r="I67" t="str">
            <v>Consultoría para estudios  prediales y catastro</v>
          </cell>
          <cell r="J67">
            <v>1</v>
          </cell>
          <cell r="K67" t="str">
            <v>km</v>
          </cell>
          <cell r="L67">
            <v>0</v>
          </cell>
        </row>
        <row r="68">
          <cell r="B68">
            <v>1107</v>
          </cell>
          <cell r="C68" t="str">
            <v>Diseño final de vías alimentadoras (100 KM)</v>
          </cell>
          <cell r="D68" t="str">
            <v>Diseño final de vías alimentadoras (100 KM)</v>
          </cell>
          <cell r="E68" t="str">
            <v>Diseño final de vías alimentadoras (100 KM)</v>
          </cell>
          <cell r="F68" t="str">
            <v>Diseño final de vías alimentadoras (100 KM)</v>
          </cell>
          <cell r="G68" t="str">
            <v>Diseño final de vías alimentadoras (100 KM)</v>
          </cell>
          <cell r="H68" t="str">
            <v>Diseño final de vías alimentadoras (100 KM)</v>
          </cell>
          <cell r="I68" t="str">
            <v>Diseño final de vías alimentadoras (100 KM)</v>
          </cell>
          <cell r="J68">
            <v>1</v>
          </cell>
          <cell r="K68" t="str">
            <v>informe</v>
          </cell>
          <cell r="L68">
            <v>742500000</v>
          </cell>
        </row>
        <row r="69">
          <cell r="B69">
            <v>1107</v>
          </cell>
          <cell r="C69" t="str">
            <v xml:space="preserve"> Diseño final de Estaciones y patios </v>
          </cell>
          <cell r="D69" t="str">
            <v xml:space="preserve"> Diseño final de Estaciones y patios </v>
          </cell>
          <cell r="E69" t="str">
            <v xml:space="preserve"> Diseño final de Estaciones y patios </v>
          </cell>
          <cell r="F69" t="str">
            <v xml:space="preserve"> Diseño final de Estaciones y patios </v>
          </cell>
          <cell r="G69" t="str">
            <v xml:space="preserve"> Diseño final de Estaciones y patios </v>
          </cell>
          <cell r="H69" t="str">
            <v xml:space="preserve"> Diseño final de Estaciones y patios </v>
          </cell>
          <cell r="I69" t="str">
            <v xml:space="preserve"> Diseño final de Estaciones y patios </v>
          </cell>
          <cell r="J69">
            <v>1</v>
          </cell>
          <cell r="K69" t="str">
            <v>informe</v>
          </cell>
          <cell r="L69">
            <v>899999100</v>
          </cell>
        </row>
        <row r="70">
          <cell r="B70">
            <v>1107</v>
          </cell>
          <cell r="C70" t="str">
            <v>Consultoría para la Inserción Urbana del Proyecto Y Tratamiento Paisajístico del Corredor</v>
          </cell>
          <cell r="D70" t="str">
            <v>Consultoría para la Inserción Urbana del Proyecto Y Tratamiento Paisajístico del Corredor</v>
          </cell>
          <cell r="E70" t="str">
            <v>Consultoría para la Inserción Urbana del Proyecto Y Tratamiento Paisajístico del Corredor</v>
          </cell>
          <cell r="F70" t="str">
            <v>Consultoría para la Inserción Urbana del Proyecto Y Tratamiento Paisajístico del Corredor</v>
          </cell>
          <cell r="G70" t="str">
            <v>Consultoría para la Inserción Urbana del Proyecto Y Tratamiento Paisajístico del Corredor</v>
          </cell>
          <cell r="H70" t="str">
            <v>Consultoría para la Inserción Urbana del Proyecto Y Tratamiento Paisajístico del Corredor</v>
          </cell>
          <cell r="I70" t="str">
            <v>Consultoría para la Inserción Urbana del Proyecto Y Tratamiento Paisajístico del Corredor</v>
          </cell>
          <cell r="J70">
            <v>1</v>
          </cell>
          <cell r="K70" t="str">
            <v>informe</v>
          </cell>
          <cell r="L70">
            <v>315000000</v>
          </cell>
        </row>
        <row r="71">
          <cell r="B71">
            <v>1107</v>
          </cell>
          <cell r="C71" t="str">
            <v>Consultoría de la Red de Ciclovias, sistemas peatonales y paradas en el Centro Histórico</v>
          </cell>
          <cell r="D71" t="str">
            <v>Consultoría de la Red de Ciclovias, sistemas peatonales y paradas en el Centro Histórico</v>
          </cell>
          <cell r="E71" t="str">
            <v>Consultoría de la Red de Ciclovias, sistemas peatonales y paradas en el Centro Histórico</v>
          </cell>
          <cell r="F71" t="str">
            <v>Consultoría de la Red de Ciclovias, sistemas peatonales y paradas en el Centro Histórico</v>
          </cell>
          <cell r="G71" t="str">
            <v>Consultoría de la Red de Ciclovias, sistemas peatonales y paradas en el Centro Histórico</v>
          </cell>
          <cell r="H71" t="str">
            <v>Consultoría de la Red de Ciclovias, sistemas peatonales y paradas en el Centro Histórico</v>
          </cell>
          <cell r="I71" t="str">
            <v>Consultoría de la Red de Ciclovias, sistemas peatonales y paradas en el Centro Histórico</v>
          </cell>
          <cell r="J71">
            <v>1</v>
          </cell>
          <cell r="K71" t="str">
            <v>informe</v>
          </cell>
          <cell r="L71">
            <v>225002250</v>
          </cell>
        </row>
        <row r="72">
          <cell r="B72">
            <v>1107</v>
          </cell>
          <cell r="C72" t="str">
            <v>Líneas de base de la calidad del aire y de los niveles de ruidos en el corredor</v>
          </cell>
          <cell r="D72" t="str">
            <v>Líneas de base de la calidad del aire y de los niveles de ruidos en el corredor</v>
          </cell>
          <cell r="E72" t="str">
            <v>Líneas de base de la calidad del aire y de los niveles de ruidos en el corredor</v>
          </cell>
          <cell r="F72" t="str">
            <v>Líneas de base de la calidad del aire y de los niveles de ruidos en el corredor</v>
          </cell>
          <cell r="G72" t="str">
            <v>Líneas de base de la calidad del aire y de los niveles de ruidos en el corredor</v>
          </cell>
          <cell r="H72" t="str">
            <v>Líneas de base de la calidad del aire y de los niveles de ruidos en el corredor</v>
          </cell>
          <cell r="I72" t="str">
            <v>Líneas de base de la calidad del aire y de los niveles de ruidos en el corredor</v>
          </cell>
          <cell r="J72">
            <v>1</v>
          </cell>
          <cell r="K72" t="str">
            <v>informe</v>
          </cell>
          <cell r="L72" t="e">
            <v>#REF!</v>
          </cell>
        </row>
        <row r="73">
          <cell r="B73">
            <v>1107</v>
          </cell>
          <cell r="C73" t="str">
            <v>Actualización de líneas de base social desarrolladas, plan de reubicación  y sistema de monitoreo de impactos sociales del proyecto implantado e identificación de Oportunidades Laborales, Capacitación Técnica de Oficios, Bolsa de Empleos y Reinserción Lab</v>
          </cell>
          <cell r="D73" t="str">
            <v>Actualización de líneas de base social desarrolladas, plan de reubicación  y sistema de monitoreo de impactos sociales del proyecto implantado e identificación de Oportunidades Laborales, Capacitación Técnica de Oficios, Bolsa de Empleos y Reinserción Lab</v>
          </cell>
          <cell r="E73" t="str">
            <v>Actualización de líneas de base social desarrolladas, plan de reubicación  y sistema de monitoreo de impactos sociales del proyecto implantado e identificación de Oportunidades Laborales, Capacitación Técnica de Oficios, Bolsa de Empleos y Reinserción Lab</v>
          </cell>
          <cell r="F73" t="str">
            <v>Actualización de líneas de base social desarrolladas, plan de reubicación  y sistema de monitoreo de impactos sociales del proyecto implantado e identificación de Oportunidades Laborales, Capacitación Técnica de Oficios, Bolsa de Empleos y Reinserción Lab</v>
          </cell>
          <cell r="G73" t="str">
            <v>Actualización de líneas de base social desarrolladas, plan de reubicación  y sistema de monitoreo de impactos sociales del proyecto implantado e identificación de Oportunidades Laborales, Capacitación Técnica de Oficios, Bolsa de Empleos y Reinserción Lab</v>
          </cell>
          <cell r="H73" t="str">
            <v>Actualización de líneas de base social desarrolladas, plan de reubicación  y sistema de monitoreo de impactos sociales del proyecto implantado e identificación de Oportunidades Laborales, Capacitación Técnica de Oficios, Bolsa de Empleos y Reinserción Lab</v>
          </cell>
          <cell r="I73" t="str">
            <v>Actualización de líneas de base social desarrolladas, plan de reubicación  y sistema de monitoreo de impactos sociales del proyecto implantado e identificación de Oportunidades Laborales, Capacitación Técnica de Oficios, Bolsa de Empleos y Reinserción Lab</v>
          </cell>
          <cell r="J73">
            <v>1</v>
          </cell>
          <cell r="K73" t="str">
            <v>informe</v>
          </cell>
          <cell r="L73">
            <v>944999550</v>
          </cell>
        </row>
        <row r="74">
          <cell r="C74" t="str">
            <v>ADMINISTRACION Y SUPERVISION DEL PROYECTO</v>
          </cell>
          <cell r="L74">
            <v>5326811908</v>
          </cell>
        </row>
        <row r="75">
          <cell r="B75">
            <v>145</v>
          </cell>
          <cell r="C75" t="str">
            <v>ADMINISTRACION Y SUPERVISION DEL PROYECTO</v>
          </cell>
          <cell r="J75">
            <v>100</v>
          </cell>
          <cell r="K75" t="str">
            <v>%</v>
          </cell>
          <cell r="L75">
            <v>5326811908</v>
          </cell>
          <cell r="Y75">
            <v>1</v>
          </cell>
        </row>
        <row r="77">
          <cell r="B77" t="str">
            <v>JUSTIFICACION DE LOS CRÉDITOS PRESUPUESTARIOS</v>
          </cell>
        </row>
        <row r="78">
          <cell r="U78">
            <v>0.15</v>
          </cell>
        </row>
        <row r="79">
          <cell r="B79">
            <v>1</v>
          </cell>
          <cell r="C79">
            <v>2</v>
          </cell>
          <cell r="D79">
            <v>3</v>
          </cell>
          <cell r="E79">
            <v>4</v>
          </cell>
          <cell r="H79">
            <v>5</v>
          </cell>
          <cell r="I79">
            <v>6</v>
          </cell>
          <cell r="J79">
            <v>7</v>
          </cell>
          <cell r="K79">
            <v>8</v>
          </cell>
          <cell r="L79" t="str">
            <v>9 = (6*7*8)</v>
          </cell>
          <cell r="N79" t="str">
            <v>PLANIFICACION FINANCIERA</v>
          </cell>
        </row>
        <row r="80">
          <cell r="B80" t="str">
            <v>OG</v>
          </cell>
          <cell r="C80" t="str">
            <v>FF</v>
          </cell>
          <cell r="D80" t="str">
            <v>OF</v>
          </cell>
          <cell r="E80" t="str">
            <v>DPTO</v>
          </cell>
          <cell r="F80" t="str">
            <v>COD. CAT.</v>
          </cell>
          <cell r="G80" t="str">
            <v>ACTIVIDADES</v>
          </cell>
          <cell r="H80" t="str">
            <v>FUNDAMENTACION</v>
          </cell>
          <cell r="I80" t="str">
            <v>VALOR UNITARIO</v>
          </cell>
          <cell r="J80" t="str">
            <v>CANTIDAD DE FUNC., BIENES Y/O SERV.</v>
          </cell>
          <cell r="K80" t="str">
            <v>CANTIDAD  MESES</v>
          </cell>
          <cell r="L80" t="str">
            <v xml:space="preserve">MONTO EN GS. </v>
          </cell>
          <cell r="N80" t="str">
            <v>ENE</v>
          </cell>
          <cell r="O80" t="str">
            <v>FEB</v>
          </cell>
          <cell r="P80" t="str">
            <v>MAR</v>
          </cell>
          <cell r="Q80" t="str">
            <v>ABR</v>
          </cell>
          <cell r="R80" t="str">
            <v>MAY</v>
          </cell>
          <cell r="S80" t="str">
            <v>JUN</v>
          </cell>
          <cell r="T80" t="str">
            <v>JUL</v>
          </cell>
          <cell r="U80" t="str">
            <v>AGO</v>
          </cell>
          <cell r="V80" t="str">
            <v>SET</v>
          </cell>
          <cell r="W80" t="str">
            <v>OCT</v>
          </cell>
          <cell r="X80" t="str">
            <v>NOV</v>
          </cell>
          <cell r="Y80" t="str">
            <v>DIC</v>
          </cell>
        </row>
        <row r="81">
          <cell r="B81">
            <v>123</v>
          </cell>
          <cell r="C81">
            <v>10</v>
          </cell>
          <cell r="D81">
            <v>1</v>
          </cell>
          <cell r="E81">
            <v>99</v>
          </cell>
          <cell r="F81" t="str">
            <v>REMUNERACIONES EXTRAORDINARIAS</v>
          </cell>
          <cell r="L81">
            <v>130800192</v>
          </cell>
          <cell r="N81">
            <v>10900016</v>
          </cell>
          <cell r="O81">
            <v>10900016</v>
          </cell>
          <cell r="P81">
            <v>10900016</v>
          </cell>
          <cell r="Q81">
            <v>10900016</v>
          </cell>
          <cell r="R81">
            <v>10900016</v>
          </cell>
          <cell r="S81">
            <v>10900016</v>
          </cell>
          <cell r="T81">
            <v>10900016</v>
          </cell>
          <cell r="U81">
            <v>10900016</v>
          </cell>
          <cell r="V81">
            <v>10900016</v>
          </cell>
          <cell r="W81">
            <v>10900016</v>
          </cell>
          <cell r="X81">
            <v>10900016</v>
          </cell>
          <cell r="Y81">
            <v>10900016</v>
          </cell>
        </row>
        <row r="82">
          <cell r="A82">
            <v>4</v>
          </cell>
          <cell r="B82">
            <v>123</v>
          </cell>
          <cell r="C82">
            <v>10</v>
          </cell>
          <cell r="D82">
            <v>1</v>
          </cell>
          <cell r="E82">
            <v>99</v>
          </cell>
          <cell r="F82" t="str">
            <v>N/A</v>
          </cell>
          <cell r="G82">
            <v>123</v>
          </cell>
          <cell r="H82" t="str">
            <v>PROFESIONAL I</v>
          </cell>
          <cell r="I82">
            <v>1173900</v>
          </cell>
          <cell r="J82">
            <v>1</v>
          </cell>
          <cell r="K82">
            <v>12</v>
          </cell>
          <cell r="L82">
            <v>14086800</v>
          </cell>
          <cell r="N82">
            <v>1173900</v>
          </cell>
          <cell r="O82">
            <v>1173900</v>
          </cell>
          <cell r="P82">
            <v>1173900</v>
          </cell>
          <cell r="Q82">
            <v>1173900</v>
          </cell>
          <cell r="R82">
            <v>1173900</v>
          </cell>
          <cell r="S82">
            <v>1173900</v>
          </cell>
          <cell r="T82">
            <v>1173900</v>
          </cell>
          <cell r="U82">
            <v>1173900</v>
          </cell>
          <cell r="V82">
            <v>1173900</v>
          </cell>
          <cell r="W82">
            <v>1173900</v>
          </cell>
          <cell r="X82">
            <v>1173900</v>
          </cell>
          <cell r="Y82">
            <v>1173900</v>
          </cell>
        </row>
        <row r="83">
          <cell r="B83">
            <v>123</v>
          </cell>
          <cell r="C83">
            <v>10</v>
          </cell>
          <cell r="D83">
            <v>1</v>
          </cell>
          <cell r="E83">
            <v>99</v>
          </cell>
          <cell r="F83" t="str">
            <v>N/A</v>
          </cell>
          <cell r="G83">
            <v>123</v>
          </cell>
          <cell r="H83" t="str">
            <v>PROFESIONAL I</v>
          </cell>
          <cell r="I83">
            <v>1210154</v>
          </cell>
          <cell r="J83">
            <v>1</v>
          </cell>
          <cell r="K83">
            <v>12</v>
          </cell>
          <cell r="L83">
            <v>14521848</v>
          </cell>
          <cell r="N83">
            <v>1210154</v>
          </cell>
          <cell r="O83">
            <v>1210154</v>
          </cell>
          <cell r="P83">
            <v>1210154</v>
          </cell>
          <cell r="Q83">
            <v>1210154</v>
          </cell>
          <cell r="R83">
            <v>1210154</v>
          </cell>
          <cell r="S83">
            <v>1210154</v>
          </cell>
          <cell r="T83">
            <v>1210154</v>
          </cell>
          <cell r="U83">
            <v>1210154</v>
          </cell>
          <cell r="V83">
            <v>1210154</v>
          </cell>
          <cell r="W83">
            <v>1210154</v>
          </cell>
          <cell r="X83">
            <v>1210154</v>
          </cell>
          <cell r="Y83">
            <v>1210154</v>
          </cell>
        </row>
        <row r="84">
          <cell r="B84">
            <v>123</v>
          </cell>
          <cell r="C84">
            <v>10</v>
          </cell>
          <cell r="D84">
            <v>1</v>
          </cell>
          <cell r="E84">
            <v>99</v>
          </cell>
          <cell r="F84" t="str">
            <v>N/A</v>
          </cell>
          <cell r="G84">
            <v>123</v>
          </cell>
          <cell r="H84" t="str">
            <v>PROFESIONAL II</v>
          </cell>
          <cell r="I84">
            <v>864045</v>
          </cell>
          <cell r="J84">
            <v>1</v>
          </cell>
          <cell r="K84">
            <v>12</v>
          </cell>
          <cell r="L84">
            <v>10368540</v>
          </cell>
          <cell r="N84">
            <v>864045</v>
          </cell>
          <cell r="O84">
            <v>864045</v>
          </cell>
          <cell r="P84">
            <v>864045</v>
          </cell>
          <cell r="Q84">
            <v>864045</v>
          </cell>
          <cell r="R84">
            <v>864045</v>
          </cell>
          <cell r="S84">
            <v>864045</v>
          </cell>
          <cell r="T84">
            <v>864045</v>
          </cell>
          <cell r="U84">
            <v>864045</v>
          </cell>
          <cell r="V84">
            <v>864045</v>
          </cell>
          <cell r="W84">
            <v>864045</v>
          </cell>
          <cell r="X84">
            <v>864045</v>
          </cell>
          <cell r="Y84">
            <v>864045</v>
          </cell>
        </row>
        <row r="85">
          <cell r="B85">
            <v>123</v>
          </cell>
          <cell r="C85">
            <v>10</v>
          </cell>
          <cell r="D85">
            <v>1</v>
          </cell>
          <cell r="E85">
            <v>99</v>
          </cell>
          <cell r="F85" t="str">
            <v>N/A</v>
          </cell>
          <cell r="G85">
            <v>123</v>
          </cell>
          <cell r="H85" t="str">
            <v>PROFESIONAL I</v>
          </cell>
          <cell r="I85">
            <v>1131312</v>
          </cell>
          <cell r="J85">
            <v>1</v>
          </cell>
          <cell r="K85">
            <v>12</v>
          </cell>
          <cell r="L85">
            <v>13575744</v>
          </cell>
          <cell r="N85">
            <v>1131312</v>
          </cell>
          <cell r="O85">
            <v>1131312</v>
          </cell>
          <cell r="P85">
            <v>1131312</v>
          </cell>
          <cell r="Q85">
            <v>1131312</v>
          </cell>
          <cell r="R85">
            <v>1131312</v>
          </cell>
          <cell r="S85">
            <v>1131312</v>
          </cell>
          <cell r="T85">
            <v>1131312</v>
          </cell>
          <cell r="U85">
            <v>1131312</v>
          </cell>
          <cell r="V85">
            <v>1131312</v>
          </cell>
          <cell r="W85">
            <v>1131312</v>
          </cell>
          <cell r="X85">
            <v>1131312</v>
          </cell>
          <cell r="Y85">
            <v>1131312</v>
          </cell>
        </row>
        <row r="86">
          <cell r="B86">
            <v>123</v>
          </cell>
          <cell r="C86">
            <v>10</v>
          </cell>
          <cell r="D86">
            <v>1</v>
          </cell>
          <cell r="E86">
            <v>99</v>
          </cell>
          <cell r="F86" t="str">
            <v>N/A</v>
          </cell>
          <cell r="G86">
            <v>123</v>
          </cell>
          <cell r="H86" t="str">
            <v>PROFESIONAL I</v>
          </cell>
          <cell r="I86">
            <v>1135325</v>
          </cell>
          <cell r="J86">
            <v>1</v>
          </cell>
          <cell r="K86">
            <v>12</v>
          </cell>
          <cell r="L86">
            <v>13623900</v>
          </cell>
          <cell r="N86">
            <v>1135325</v>
          </cell>
          <cell r="O86">
            <v>1135325</v>
          </cell>
          <cell r="P86">
            <v>1135325</v>
          </cell>
          <cell r="Q86">
            <v>1135325</v>
          </cell>
          <cell r="R86">
            <v>1135325</v>
          </cell>
          <cell r="S86">
            <v>1135325</v>
          </cell>
          <cell r="T86">
            <v>1135325</v>
          </cell>
          <cell r="U86">
            <v>1135325</v>
          </cell>
          <cell r="V86">
            <v>1135325</v>
          </cell>
          <cell r="W86">
            <v>1135325</v>
          </cell>
          <cell r="X86">
            <v>1135325</v>
          </cell>
          <cell r="Y86">
            <v>1135325</v>
          </cell>
        </row>
        <row r="87">
          <cell r="B87">
            <v>123</v>
          </cell>
          <cell r="C87">
            <v>10</v>
          </cell>
          <cell r="D87">
            <v>1</v>
          </cell>
          <cell r="E87">
            <v>99</v>
          </cell>
          <cell r="F87" t="str">
            <v>N/A</v>
          </cell>
          <cell r="G87">
            <v>123</v>
          </cell>
          <cell r="H87" t="str">
            <v>PROFESIONAL II</v>
          </cell>
          <cell r="I87">
            <v>674610</v>
          </cell>
          <cell r="J87">
            <v>1</v>
          </cell>
          <cell r="K87">
            <v>12</v>
          </cell>
          <cell r="L87">
            <v>8095320</v>
          </cell>
          <cell r="N87">
            <v>674610</v>
          </cell>
          <cell r="O87">
            <v>674610</v>
          </cell>
          <cell r="P87">
            <v>674610</v>
          </cell>
          <cell r="Q87">
            <v>674610</v>
          </cell>
          <cell r="R87">
            <v>674610</v>
          </cell>
          <cell r="S87">
            <v>674610</v>
          </cell>
          <cell r="T87">
            <v>674610</v>
          </cell>
          <cell r="U87">
            <v>674610</v>
          </cell>
          <cell r="V87">
            <v>674610</v>
          </cell>
          <cell r="W87">
            <v>674610</v>
          </cell>
          <cell r="X87">
            <v>674610</v>
          </cell>
          <cell r="Y87">
            <v>674610</v>
          </cell>
        </row>
        <row r="88">
          <cell r="B88">
            <v>123</v>
          </cell>
          <cell r="C88">
            <v>10</v>
          </cell>
          <cell r="D88">
            <v>1</v>
          </cell>
          <cell r="E88">
            <v>99</v>
          </cell>
          <cell r="F88" t="str">
            <v>N/A</v>
          </cell>
          <cell r="G88">
            <v>123</v>
          </cell>
          <cell r="H88" t="str">
            <v>TÉCNICO</v>
          </cell>
          <cell r="I88">
            <v>1029210</v>
          </cell>
          <cell r="J88">
            <v>1</v>
          </cell>
          <cell r="K88">
            <v>12</v>
          </cell>
          <cell r="L88">
            <v>12350520</v>
          </cell>
          <cell r="N88">
            <v>1029210</v>
          </cell>
          <cell r="O88">
            <v>1029210</v>
          </cell>
          <cell r="P88">
            <v>1029210</v>
          </cell>
          <cell r="Q88">
            <v>1029210</v>
          </cell>
          <cell r="R88">
            <v>1029210</v>
          </cell>
          <cell r="S88">
            <v>1029210</v>
          </cell>
          <cell r="T88">
            <v>1029210</v>
          </cell>
          <cell r="U88">
            <v>1029210</v>
          </cell>
          <cell r="V88">
            <v>1029210</v>
          </cell>
          <cell r="W88">
            <v>1029210</v>
          </cell>
          <cell r="X88">
            <v>1029210</v>
          </cell>
          <cell r="Y88">
            <v>1029210</v>
          </cell>
        </row>
        <row r="89">
          <cell r="B89">
            <v>123</v>
          </cell>
          <cell r="C89">
            <v>10</v>
          </cell>
          <cell r="D89">
            <v>1</v>
          </cell>
          <cell r="E89">
            <v>99</v>
          </cell>
          <cell r="F89" t="str">
            <v>N/A</v>
          </cell>
          <cell r="G89">
            <v>123</v>
          </cell>
          <cell r="H89" t="str">
            <v>TÉCNICO</v>
          </cell>
          <cell r="I89">
            <v>576767</v>
          </cell>
          <cell r="J89">
            <v>1</v>
          </cell>
          <cell r="K89">
            <v>12</v>
          </cell>
          <cell r="L89">
            <v>6921204</v>
          </cell>
          <cell r="N89">
            <v>576767</v>
          </cell>
          <cell r="O89">
            <v>576767</v>
          </cell>
          <cell r="P89">
            <v>576767</v>
          </cell>
          <cell r="Q89">
            <v>576767</v>
          </cell>
          <cell r="R89">
            <v>576767</v>
          </cell>
          <cell r="S89">
            <v>576767</v>
          </cell>
          <cell r="T89">
            <v>576767</v>
          </cell>
          <cell r="U89">
            <v>576767</v>
          </cell>
          <cell r="V89">
            <v>576767</v>
          </cell>
          <cell r="W89">
            <v>576767</v>
          </cell>
          <cell r="X89">
            <v>576767</v>
          </cell>
          <cell r="Y89">
            <v>576767</v>
          </cell>
        </row>
        <row r="90">
          <cell r="B90">
            <v>123</v>
          </cell>
          <cell r="C90">
            <v>10</v>
          </cell>
          <cell r="D90">
            <v>1</v>
          </cell>
          <cell r="E90">
            <v>99</v>
          </cell>
          <cell r="F90" t="str">
            <v>N/A</v>
          </cell>
          <cell r="G90">
            <v>123</v>
          </cell>
          <cell r="H90" t="str">
            <v>TÉCNICO</v>
          </cell>
          <cell r="I90">
            <v>609855</v>
          </cell>
          <cell r="J90">
            <v>1</v>
          </cell>
          <cell r="K90">
            <v>12</v>
          </cell>
          <cell r="L90">
            <v>7318260</v>
          </cell>
          <cell r="N90">
            <v>609855</v>
          </cell>
          <cell r="O90">
            <v>609855</v>
          </cell>
          <cell r="P90">
            <v>609855</v>
          </cell>
          <cell r="Q90">
            <v>609855</v>
          </cell>
          <cell r="R90">
            <v>609855</v>
          </cell>
          <cell r="S90">
            <v>609855</v>
          </cell>
          <cell r="T90">
            <v>609855</v>
          </cell>
          <cell r="U90">
            <v>609855</v>
          </cell>
          <cell r="V90">
            <v>609855</v>
          </cell>
          <cell r="W90">
            <v>609855</v>
          </cell>
          <cell r="X90">
            <v>609855</v>
          </cell>
          <cell r="Y90">
            <v>609855</v>
          </cell>
        </row>
        <row r="91">
          <cell r="B91">
            <v>123</v>
          </cell>
          <cell r="C91">
            <v>10</v>
          </cell>
          <cell r="D91">
            <v>1</v>
          </cell>
          <cell r="E91">
            <v>99</v>
          </cell>
          <cell r="F91" t="str">
            <v>N/A</v>
          </cell>
          <cell r="G91">
            <v>123</v>
          </cell>
          <cell r="H91" t="str">
            <v>PROFESIONAL II</v>
          </cell>
          <cell r="I91">
            <v>1079606</v>
          </cell>
          <cell r="J91">
            <v>1</v>
          </cell>
          <cell r="K91">
            <v>12</v>
          </cell>
          <cell r="L91">
            <v>12955272</v>
          </cell>
          <cell r="N91">
            <v>1079606</v>
          </cell>
          <cell r="O91">
            <v>1079606</v>
          </cell>
          <cell r="P91">
            <v>1079606</v>
          </cell>
          <cell r="Q91">
            <v>1079606</v>
          </cell>
          <cell r="R91">
            <v>1079606</v>
          </cell>
          <cell r="S91">
            <v>1079606</v>
          </cell>
          <cell r="T91">
            <v>1079606</v>
          </cell>
          <cell r="U91">
            <v>1079606</v>
          </cell>
          <cell r="V91">
            <v>1079606</v>
          </cell>
          <cell r="W91">
            <v>1079606</v>
          </cell>
          <cell r="X91">
            <v>1079606</v>
          </cell>
          <cell r="Y91">
            <v>1079606</v>
          </cell>
        </row>
        <row r="92">
          <cell r="B92">
            <v>123</v>
          </cell>
          <cell r="C92">
            <v>10</v>
          </cell>
          <cell r="D92">
            <v>1</v>
          </cell>
          <cell r="E92">
            <v>99</v>
          </cell>
          <cell r="F92" t="str">
            <v>N/A</v>
          </cell>
          <cell r="G92">
            <v>123</v>
          </cell>
          <cell r="H92" t="str">
            <v>TÉCNICO</v>
          </cell>
          <cell r="I92">
            <v>681135</v>
          </cell>
          <cell r="J92">
            <v>1</v>
          </cell>
          <cell r="K92">
            <v>12</v>
          </cell>
          <cell r="L92">
            <v>8173620</v>
          </cell>
          <cell r="N92">
            <v>681135</v>
          </cell>
          <cell r="O92">
            <v>681135</v>
          </cell>
          <cell r="P92">
            <v>681135</v>
          </cell>
          <cell r="Q92">
            <v>681135</v>
          </cell>
          <cell r="R92">
            <v>681135</v>
          </cell>
          <cell r="S92">
            <v>681135</v>
          </cell>
          <cell r="T92">
            <v>681135</v>
          </cell>
          <cell r="U92">
            <v>681135</v>
          </cell>
          <cell r="V92">
            <v>681135</v>
          </cell>
          <cell r="W92">
            <v>681135</v>
          </cell>
          <cell r="X92">
            <v>681135</v>
          </cell>
          <cell r="Y92">
            <v>681135</v>
          </cell>
        </row>
        <row r="93">
          <cell r="B93">
            <v>123</v>
          </cell>
          <cell r="C93">
            <v>10</v>
          </cell>
          <cell r="D93">
            <v>1</v>
          </cell>
          <cell r="E93">
            <v>99</v>
          </cell>
          <cell r="F93" t="str">
            <v>N/A</v>
          </cell>
          <cell r="G93">
            <v>123</v>
          </cell>
          <cell r="H93" t="str">
            <v>TÉCNICO</v>
          </cell>
          <cell r="I93">
            <v>734097</v>
          </cell>
          <cell r="J93">
            <v>1</v>
          </cell>
          <cell r="K93">
            <v>12</v>
          </cell>
          <cell r="L93">
            <v>8809164</v>
          </cell>
          <cell r="N93">
            <v>734097</v>
          </cell>
          <cell r="O93">
            <v>734097</v>
          </cell>
          <cell r="P93">
            <v>734097</v>
          </cell>
          <cell r="Q93">
            <v>734097</v>
          </cell>
          <cell r="R93">
            <v>734097</v>
          </cell>
          <cell r="S93">
            <v>734097</v>
          </cell>
          <cell r="T93">
            <v>734097</v>
          </cell>
          <cell r="U93">
            <v>734097</v>
          </cell>
          <cell r="V93">
            <v>734097</v>
          </cell>
          <cell r="W93">
            <v>734097</v>
          </cell>
          <cell r="X93">
            <v>734097</v>
          </cell>
          <cell r="Y93">
            <v>734097</v>
          </cell>
        </row>
        <row r="94">
          <cell r="B94">
            <v>125</v>
          </cell>
          <cell r="C94">
            <v>10</v>
          </cell>
          <cell r="D94">
            <v>1</v>
          </cell>
          <cell r="E94">
            <v>99</v>
          </cell>
          <cell r="F94" t="str">
            <v>REMUNERACION ADICIONAL</v>
          </cell>
          <cell r="L94">
            <v>76881456</v>
          </cell>
          <cell r="N94">
            <v>6406788</v>
          </cell>
          <cell r="O94">
            <v>6406788</v>
          </cell>
          <cell r="P94">
            <v>6406788</v>
          </cell>
          <cell r="Q94">
            <v>6406788</v>
          </cell>
          <cell r="R94">
            <v>6406788</v>
          </cell>
          <cell r="S94">
            <v>6406788</v>
          </cell>
          <cell r="T94">
            <v>6406788</v>
          </cell>
          <cell r="U94">
            <v>6406788</v>
          </cell>
          <cell r="V94">
            <v>6406788</v>
          </cell>
          <cell r="W94">
            <v>6406788</v>
          </cell>
          <cell r="X94">
            <v>6406788</v>
          </cell>
          <cell r="Y94">
            <v>6406788</v>
          </cell>
        </row>
        <row r="95">
          <cell r="B95">
            <v>125</v>
          </cell>
          <cell r="C95">
            <v>10</v>
          </cell>
          <cell r="D95" t="str">
            <v>001</v>
          </cell>
          <cell r="E95">
            <v>99</v>
          </cell>
          <cell r="F95" t="str">
            <v>N/A</v>
          </cell>
          <cell r="G95">
            <v>125</v>
          </cell>
          <cell r="H95" t="str">
            <v>PROFESIONAL I</v>
          </cell>
          <cell r="I95">
            <v>989000</v>
          </cell>
          <cell r="J95">
            <v>1</v>
          </cell>
          <cell r="K95">
            <v>12</v>
          </cell>
          <cell r="L95">
            <v>11868000</v>
          </cell>
          <cell r="N95">
            <v>989000</v>
          </cell>
          <cell r="O95">
            <v>989000</v>
          </cell>
          <cell r="P95">
            <v>989000</v>
          </cell>
          <cell r="Q95">
            <v>989000</v>
          </cell>
          <cell r="R95">
            <v>989000</v>
          </cell>
          <cell r="S95">
            <v>989000</v>
          </cell>
          <cell r="T95">
            <v>989000</v>
          </cell>
          <cell r="U95">
            <v>989000</v>
          </cell>
          <cell r="V95">
            <v>989000</v>
          </cell>
          <cell r="W95">
            <v>989000</v>
          </cell>
          <cell r="X95">
            <v>989000</v>
          </cell>
          <cell r="Y95">
            <v>989000</v>
          </cell>
        </row>
        <row r="96">
          <cell r="B96">
            <v>125</v>
          </cell>
          <cell r="C96">
            <v>10</v>
          </cell>
          <cell r="D96" t="str">
            <v>001</v>
          </cell>
          <cell r="E96">
            <v>99</v>
          </cell>
          <cell r="F96" t="str">
            <v>N/A</v>
          </cell>
          <cell r="G96">
            <v>125</v>
          </cell>
          <cell r="H96" t="str">
            <v>PROFESIONAL I</v>
          </cell>
          <cell r="I96">
            <v>1019544</v>
          </cell>
          <cell r="J96">
            <v>1</v>
          </cell>
          <cell r="K96">
            <v>12</v>
          </cell>
          <cell r="L96">
            <v>12234528</v>
          </cell>
          <cell r="N96">
            <v>1019544</v>
          </cell>
          <cell r="O96">
            <v>1019544</v>
          </cell>
          <cell r="P96">
            <v>1019544</v>
          </cell>
          <cell r="Q96">
            <v>1019544</v>
          </cell>
          <cell r="R96">
            <v>1019544</v>
          </cell>
          <cell r="S96">
            <v>1019544</v>
          </cell>
          <cell r="T96">
            <v>1019544</v>
          </cell>
          <cell r="U96">
            <v>1019544</v>
          </cell>
          <cell r="V96">
            <v>1019544</v>
          </cell>
          <cell r="W96">
            <v>1019544</v>
          </cell>
          <cell r="X96">
            <v>1019544</v>
          </cell>
          <cell r="Y96">
            <v>1019544</v>
          </cell>
        </row>
        <row r="97">
          <cell r="B97">
            <v>125</v>
          </cell>
          <cell r="C97">
            <v>10</v>
          </cell>
          <cell r="D97" t="str">
            <v>001</v>
          </cell>
          <cell r="E97">
            <v>99</v>
          </cell>
          <cell r="F97" t="str">
            <v>N/A</v>
          </cell>
          <cell r="G97">
            <v>125</v>
          </cell>
          <cell r="H97" t="str">
            <v>PROFESIONAL II</v>
          </cell>
          <cell r="I97">
            <v>727950</v>
          </cell>
          <cell r="J97">
            <v>1</v>
          </cell>
          <cell r="K97">
            <v>12</v>
          </cell>
          <cell r="L97">
            <v>8735400</v>
          </cell>
          <cell r="N97">
            <v>727950</v>
          </cell>
          <cell r="O97">
            <v>727950</v>
          </cell>
          <cell r="P97">
            <v>727950</v>
          </cell>
          <cell r="Q97">
            <v>727950</v>
          </cell>
          <cell r="R97">
            <v>727950</v>
          </cell>
          <cell r="S97">
            <v>727950</v>
          </cell>
          <cell r="T97">
            <v>727950</v>
          </cell>
          <cell r="U97">
            <v>727950</v>
          </cell>
          <cell r="V97">
            <v>727950</v>
          </cell>
          <cell r="W97">
            <v>727950</v>
          </cell>
          <cell r="X97">
            <v>727950</v>
          </cell>
          <cell r="Y97">
            <v>727950</v>
          </cell>
        </row>
        <row r="98">
          <cell r="B98">
            <v>125</v>
          </cell>
          <cell r="C98">
            <v>10</v>
          </cell>
          <cell r="D98" t="str">
            <v>001</v>
          </cell>
          <cell r="E98">
            <v>99</v>
          </cell>
          <cell r="F98" t="str">
            <v>N/A</v>
          </cell>
          <cell r="G98">
            <v>125</v>
          </cell>
          <cell r="H98" t="str">
            <v>PROFESIONAL I</v>
          </cell>
          <cell r="I98">
            <v>953120</v>
          </cell>
          <cell r="J98">
            <v>1</v>
          </cell>
          <cell r="K98">
            <v>12</v>
          </cell>
          <cell r="L98">
            <v>11437440</v>
          </cell>
          <cell r="N98">
            <v>953120</v>
          </cell>
          <cell r="O98">
            <v>953120</v>
          </cell>
          <cell r="P98">
            <v>953120</v>
          </cell>
          <cell r="Q98">
            <v>953120</v>
          </cell>
          <cell r="R98">
            <v>953120</v>
          </cell>
          <cell r="S98">
            <v>953120</v>
          </cell>
          <cell r="T98">
            <v>953120</v>
          </cell>
          <cell r="U98">
            <v>953120</v>
          </cell>
          <cell r="V98">
            <v>953120</v>
          </cell>
          <cell r="W98">
            <v>953120</v>
          </cell>
          <cell r="X98">
            <v>953120</v>
          </cell>
          <cell r="Y98">
            <v>953120</v>
          </cell>
        </row>
        <row r="99">
          <cell r="B99">
            <v>125</v>
          </cell>
          <cell r="C99">
            <v>10</v>
          </cell>
          <cell r="D99" t="str">
            <v>001</v>
          </cell>
          <cell r="E99">
            <v>99</v>
          </cell>
          <cell r="F99" t="str">
            <v>N/A</v>
          </cell>
          <cell r="G99">
            <v>125</v>
          </cell>
          <cell r="H99" t="str">
            <v>PROFESIONAL I</v>
          </cell>
          <cell r="I99">
            <v>956501</v>
          </cell>
          <cell r="J99">
            <v>1</v>
          </cell>
          <cell r="K99">
            <v>12</v>
          </cell>
          <cell r="L99">
            <v>11478012</v>
          </cell>
          <cell r="N99">
            <v>956501</v>
          </cell>
          <cell r="O99">
            <v>956501</v>
          </cell>
          <cell r="P99">
            <v>956501</v>
          </cell>
          <cell r="Q99">
            <v>956501</v>
          </cell>
          <cell r="R99">
            <v>956501</v>
          </cell>
          <cell r="S99">
            <v>956501</v>
          </cell>
          <cell r="T99">
            <v>956501</v>
          </cell>
          <cell r="U99">
            <v>956501</v>
          </cell>
          <cell r="V99">
            <v>956501</v>
          </cell>
          <cell r="W99">
            <v>956501</v>
          </cell>
          <cell r="X99">
            <v>956501</v>
          </cell>
          <cell r="Y99">
            <v>956501</v>
          </cell>
        </row>
        <row r="100">
          <cell r="B100">
            <v>125</v>
          </cell>
          <cell r="C100">
            <v>10</v>
          </cell>
          <cell r="D100" t="str">
            <v>001</v>
          </cell>
          <cell r="E100">
            <v>99</v>
          </cell>
          <cell r="F100" t="str">
            <v>N/A</v>
          </cell>
          <cell r="G100">
            <v>125</v>
          </cell>
          <cell r="H100" t="str">
            <v>PROFESIONAL II</v>
          </cell>
          <cell r="I100">
            <v>568353</v>
          </cell>
          <cell r="J100">
            <v>1</v>
          </cell>
          <cell r="K100">
            <v>12</v>
          </cell>
          <cell r="L100">
            <v>6820236</v>
          </cell>
          <cell r="N100">
            <v>568353</v>
          </cell>
          <cell r="O100">
            <v>568353</v>
          </cell>
          <cell r="P100">
            <v>568353</v>
          </cell>
          <cell r="Q100">
            <v>568353</v>
          </cell>
          <cell r="R100">
            <v>568353</v>
          </cell>
          <cell r="S100">
            <v>568353</v>
          </cell>
          <cell r="T100">
            <v>568353</v>
          </cell>
          <cell r="U100">
            <v>568353</v>
          </cell>
          <cell r="V100">
            <v>568353</v>
          </cell>
          <cell r="W100">
            <v>568353</v>
          </cell>
          <cell r="X100">
            <v>568353</v>
          </cell>
          <cell r="Y100">
            <v>568353</v>
          </cell>
        </row>
        <row r="101">
          <cell r="B101">
            <v>125</v>
          </cell>
          <cell r="C101">
            <v>10</v>
          </cell>
          <cell r="D101" t="str">
            <v>001</v>
          </cell>
          <cell r="E101">
            <v>99</v>
          </cell>
          <cell r="F101" t="str">
            <v>N/A</v>
          </cell>
          <cell r="G101">
            <v>125</v>
          </cell>
          <cell r="H101" t="str">
            <v>TÉCNICO</v>
          </cell>
          <cell r="I101">
            <v>573850</v>
          </cell>
          <cell r="J101">
            <v>1</v>
          </cell>
          <cell r="K101">
            <v>12</v>
          </cell>
          <cell r="L101">
            <v>6886200</v>
          </cell>
          <cell r="N101">
            <v>573850</v>
          </cell>
          <cell r="O101">
            <v>573850</v>
          </cell>
          <cell r="P101">
            <v>573850</v>
          </cell>
          <cell r="Q101">
            <v>573850</v>
          </cell>
          <cell r="R101">
            <v>573850</v>
          </cell>
          <cell r="S101">
            <v>573850</v>
          </cell>
          <cell r="T101">
            <v>573850</v>
          </cell>
          <cell r="U101">
            <v>573850</v>
          </cell>
          <cell r="V101">
            <v>573850</v>
          </cell>
          <cell r="W101">
            <v>573850</v>
          </cell>
          <cell r="X101">
            <v>573850</v>
          </cell>
          <cell r="Y101">
            <v>573850</v>
          </cell>
        </row>
        <row r="102">
          <cell r="B102">
            <v>125</v>
          </cell>
          <cell r="C102">
            <v>10</v>
          </cell>
          <cell r="D102" t="str">
            <v>001</v>
          </cell>
          <cell r="E102">
            <v>99</v>
          </cell>
          <cell r="F102" t="str">
            <v>N/A</v>
          </cell>
          <cell r="G102">
            <v>125</v>
          </cell>
          <cell r="H102" t="str">
            <v>TÉCNICO</v>
          </cell>
          <cell r="I102">
            <v>618470</v>
          </cell>
          <cell r="J102">
            <v>1</v>
          </cell>
          <cell r="K102">
            <v>12</v>
          </cell>
          <cell r="L102">
            <v>7421640</v>
          </cell>
          <cell r="N102">
            <v>618470</v>
          </cell>
          <cell r="O102">
            <v>618470</v>
          </cell>
          <cell r="P102">
            <v>618470</v>
          </cell>
          <cell r="Q102">
            <v>618470</v>
          </cell>
          <cell r="R102">
            <v>618470</v>
          </cell>
          <cell r="S102">
            <v>618470</v>
          </cell>
          <cell r="T102">
            <v>618470</v>
          </cell>
          <cell r="U102">
            <v>618470</v>
          </cell>
          <cell r="V102">
            <v>618470</v>
          </cell>
          <cell r="W102">
            <v>618470</v>
          </cell>
          <cell r="X102">
            <v>618470</v>
          </cell>
          <cell r="Y102">
            <v>618470</v>
          </cell>
        </row>
        <row r="103">
          <cell r="B103">
            <v>133</v>
          </cell>
          <cell r="C103">
            <v>10</v>
          </cell>
          <cell r="D103">
            <v>1</v>
          </cell>
          <cell r="E103">
            <v>99</v>
          </cell>
          <cell r="F103" t="str">
            <v>BONIFICACIONES Y GRATIF.</v>
          </cell>
          <cell r="L103">
            <v>139781760</v>
          </cell>
          <cell r="N103">
            <v>11648480</v>
          </cell>
          <cell r="O103">
            <v>11648480</v>
          </cell>
          <cell r="P103">
            <v>11648480</v>
          </cell>
          <cell r="Q103">
            <v>11648480</v>
          </cell>
          <cell r="R103">
            <v>11648480</v>
          </cell>
          <cell r="S103">
            <v>11648480</v>
          </cell>
          <cell r="T103">
            <v>11648480</v>
          </cell>
          <cell r="U103">
            <v>11648480</v>
          </cell>
          <cell r="V103">
            <v>11648480</v>
          </cell>
          <cell r="W103">
            <v>11648480</v>
          </cell>
          <cell r="X103">
            <v>11648480</v>
          </cell>
          <cell r="Y103">
            <v>11648480</v>
          </cell>
        </row>
        <row r="104">
          <cell r="B104">
            <v>133</v>
          </cell>
          <cell r="C104">
            <v>10</v>
          </cell>
          <cell r="D104" t="str">
            <v>001</v>
          </cell>
          <cell r="E104">
            <v>99</v>
          </cell>
          <cell r="F104" t="str">
            <v>N/A</v>
          </cell>
          <cell r="G104">
            <v>133</v>
          </cell>
          <cell r="H104" t="str">
            <v>PROFESIONAL I</v>
          </cell>
          <cell r="I104">
            <v>1720000</v>
          </cell>
          <cell r="J104">
            <v>1</v>
          </cell>
          <cell r="K104">
            <v>12</v>
          </cell>
          <cell r="L104">
            <v>20640000</v>
          </cell>
          <cell r="N104">
            <v>1720000</v>
          </cell>
          <cell r="O104">
            <v>1720000</v>
          </cell>
          <cell r="P104">
            <v>1720000</v>
          </cell>
          <cell r="Q104">
            <v>1720000</v>
          </cell>
          <cell r="R104">
            <v>1720000</v>
          </cell>
          <cell r="S104">
            <v>1720000</v>
          </cell>
          <cell r="T104">
            <v>1720000</v>
          </cell>
          <cell r="U104">
            <v>1720000</v>
          </cell>
          <cell r="V104">
            <v>1720000</v>
          </cell>
          <cell r="W104">
            <v>1720000</v>
          </cell>
          <cell r="X104">
            <v>1720000</v>
          </cell>
          <cell r="Y104">
            <v>1720000</v>
          </cell>
        </row>
        <row r="105">
          <cell r="B105">
            <v>133</v>
          </cell>
          <cell r="C105">
            <v>10</v>
          </cell>
          <cell r="D105" t="str">
            <v>001</v>
          </cell>
          <cell r="E105">
            <v>99</v>
          </cell>
          <cell r="F105" t="str">
            <v>N/A</v>
          </cell>
          <cell r="G105">
            <v>133</v>
          </cell>
          <cell r="H105" t="str">
            <v>PROFESIONAL I</v>
          </cell>
          <cell r="I105">
            <v>1773120</v>
          </cell>
          <cell r="J105">
            <v>1</v>
          </cell>
          <cell r="K105">
            <v>12</v>
          </cell>
          <cell r="L105">
            <v>21277440</v>
          </cell>
          <cell r="N105">
            <v>1773120</v>
          </cell>
          <cell r="O105">
            <v>1773120</v>
          </cell>
          <cell r="P105">
            <v>1773120</v>
          </cell>
          <cell r="Q105">
            <v>1773120</v>
          </cell>
          <cell r="R105">
            <v>1773120</v>
          </cell>
          <cell r="S105">
            <v>1773120</v>
          </cell>
          <cell r="T105">
            <v>1773120</v>
          </cell>
          <cell r="U105">
            <v>1773120</v>
          </cell>
          <cell r="V105">
            <v>1773120</v>
          </cell>
          <cell r="W105">
            <v>1773120</v>
          </cell>
          <cell r="X105">
            <v>1773120</v>
          </cell>
          <cell r="Y105">
            <v>1773120</v>
          </cell>
        </row>
        <row r="106">
          <cell r="B106">
            <v>133</v>
          </cell>
          <cell r="C106">
            <v>10</v>
          </cell>
          <cell r="D106" t="str">
            <v>001</v>
          </cell>
          <cell r="E106">
            <v>99</v>
          </cell>
          <cell r="F106" t="str">
            <v>N/A</v>
          </cell>
          <cell r="G106">
            <v>133</v>
          </cell>
          <cell r="H106" t="str">
            <v>PROFESIONAL II</v>
          </cell>
          <cell r="I106">
            <v>1266000</v>
          </cell>
          <cell r="J106">
            <v>1</v>
          </cell>
          <cell r="K106">
            <v>12</v>
          </cell>
          <cell r="L106">
            <v>15192000</v>
          </cell>
          <cell r="N106">
            <v>1266000</v>
          </cell>
          <cell r="O106">
            <v>1266000</v>
          </cell>
          <cell r="P106">
            <v>1266000</v>
          </cell>
          <cell r="Q106">
            <v>1266000</v>
          </cell>
          <cell r="R106">
            <v>1266000</v>
          </cell>
          <cell r="S106">
            <v>1266000</v>
          </cell>
          <cell r="T106">
            <v>1266000</v>
          </cell>
          <cell r="U106">
            <v>1266000</v>
          </cell>
          <cell r="V106">
            <v>1266000</v>
          </cell>
          <cell r="W106">
            <v>1266000</v>
          </cell>
          <cell r="X106">
            <v>1266000</v>
          </cell>
          <cell r="Y106">
            <v>1266000</v>
          </cell>
        </row>
        <row r="107">
          <cell r="B107">
            <v>133</v>
          </cell>
          <cell r="C107">
            <v>10</v>
          </cell>
          <cell r="D107" t="str">
            <v>001</v>
          </cell>
          <cell r="E107">
            <v>99</v>
          </cell>
          <cell r="F107" t="str">
            <v>N/A</v>
          </cell>
          <cell r="G107">
            <v>133</v>
          </cell>
          <cell r="H107" t="str">
            <v>PROFESIONAL I</v>
          </cell>
          <cell r="I107">
            <v>1657600</v>
          </cell>
          <cell r="J107">
            <v>1</v>
          </cell>
          <cell r="K107">
            <v>12</v>
          </cell>
          <cell r="L107">
            <v>19891200</v>
          </cell>
          <cell r="N107">
            <v>1657600</v>
          </cell>
          <cell r="O107">
            <v>1657600</v>
          </cell>
          <cell r="P107">
            <v>1657600</v>
          </cell>
          <cell r="Q107">
            <v>1657600</v>
          </cell>
          <cell r="R107">
            <v>1657600</v>
          </cell>
          <cell r="S107">
            <v>1657600</v>
          </cell>
          <cell r="T107">
            <v>1657600</v>
          </cell>
          <cell r="U107">
            <v>1657600</v>
          </cell>
          <cell r="V107">
            <v>1657600</v>
          </cell>
          <cell r="W107">
            <v>1657600</v>
          </cell>
          <cell r="X107">
            <v>1657600</v>
          </cell>
          <cell r="Y107">
            <v>1657600</v>
          </cell>
        </row>
        <row r="108">
          <cell r="B108">
            <v>133</v>
          </cell>
          <cell r="C108">
            <v>10</v>
          </cell>
          <cell r="D108" t="str">
            <v>001</v>
          </cell>
          <cell r="E108">
            <v>99</v>
          </cell>
          <cell r="F108" t="str">
            <v>N/A</v>
          </cell>
          <cell r="G108">
            <v>133</v>
          </cell>
          <cell r="H108" t="str">
            <v>PROFESIONAL I</v>
          </cell>
          <cell r="I108">
            <v>1663480</v>
          </cell>
          <cell r="J108">
            <v>1</v>
          </cell>
          <cell r="K108">
            <v>12</v>
          </cell>
          <cell r="L108">
            <v>19961760</v>
          </cell>
          <cell r="N108">
            <v>1663480</v>
          </cell>
          <cell r="O108">
            <v>1663480</v>
          </cell>
          <cell r="P108">
            <v>1663480</v>
          </cell>
          <cell r="Q108">
            <v>1663480</v>
          </cell>
          <cell r="R108">
            <v>1663480</v>
          </cell>
          <cell r="S108">
            <v>1663480</v>
          </cell>
          <cell r="T108">
            <v>1663480</v>
          </cell>
          <cell r="U108">
            <v>1663480</v>
          </cell>
          <cell r="V108">
            <v>1663480</v>
          </cell>
          <cell r="W108">
            <v>1663480</v>
          </cell>
          <cell r="X108">
            <v>1663480</v>
          </cell>
          <cell r="Y108">
            <v>1663480</v>
          </cell>
        </row>
        <row r="109">
          <cell r="B109">
            <v>133</v>
          </cell>
          <cell r="C109">
            <v>10</v>
          </cell>
          <cell r="D109" t="str">
            <v>001</v>
          </cell>
          <cell r="E109">
            <v>99</v>
          </cell>
          <cell r="F109" t="str">
            <v>N/A</v>
          </cell>
          <cell r="G109">
            <v>133</v>
          </cell>
          <cell r="H109" t="str">
            <v>TÉCNICO</v>
          </cell>
          <cell r="I109">
            <v>988440</v>
          </cell>
          <cell r="J109">
            <v>1</v>
          </cell>
          <cell r="K109">
            <v>12</v>
          </cell>
          <cell r="L109">
            <v>11861280</v>
          </cell>
          <cell r="N109">
            <v>988440</v>
          </cell>
          <cell r="O109">
            <v>988440</v>
          </cell>
          <cell r="P109">
            <v>988440</v>
          </cell>
          <cell r="Q109">
            <v>988440</v>
          </cell>
          <cell r="R109">
            <v>988440</v>
          </cell>
          <cell r="S109">
            <v>988440</v>
          </cell>
          <cell r="T109">
            <v>988440</v>
          </cell>
          <cell r="U109">
            <v>988440</v>
          </cell>
          <cell r="V109">
            <v>988440</v>
          </cell>
          <cell r="W109">
            <v>988440</v>
          </cell>
          <cell r="X109">
            <v>988440</v>
          </cell>
          <cell r="Y109">
            <v>988440</v>
          </cell>
        </row>
        <row r="110">
          <cell r="B110">
            <v>133</v>
          </cell>
          <cell r="C110">
            <v>10</v>
          </cell>
          <cell r="D110" t="str">
            <v>001</v>
          </cell>
          <cell r="E110">
            <v>99</v>
          </cell>
          <cell r="F110" t="str">
            <v>N/A</v>
          </cell>
          <cell r="G110">
            <v>133</v>
          </cell>
          <cell r="H110" t="str">
            <v>PROFESIONAL II</v>
          </cell>
          <cell r="I110">
            <v>1581840</v>
          </cell>
          <cell r="J110">
            <v>1</v>
          </cell>
          <cell r="K110">
            <v>12</v>
          </cell>
          <cell r="L110">
            <v>18982080</v>
          </cell>
          <cell r="N110">
            <v>1581840</v>
          </cell>
          <cell r="O110">
            <v>1581840</v>
          </cell>
          <cell r="P110">
            <v>1581840</v>
          </cell>
          <cell r="Q110">
            <v>1581840</v>
          </cell>
          <cell r="R110">
            <v>1581840</v>
          </cell>
          <cell r="S110">
            <v>1581840</v>
          </cell>
          <cell r="T110">
            <v>1581840</v>
          </cell>
          <cell r="U110">
            <v>1581840</v>
          </cell>
          <cell r="V110">
            <v>1581840</v>
          </cell>
          <cell r="W110">
            <v>1581840</v>
          </cell>
          <cell r="X110">
            <v>1581840</v>
          </cell>
          <cell r="Y110">
            <v>1581840</v>
          </cell>
        </row>
        <row r="111">
          <cell r="B111">
            <v>133</v>
          </cell>
          <cell r="C111">
            <v>10</v>
          </cell>
          <cell r="D111" t="str">
            <v>001</v>
          </cell>
          <cell r="E111">
            <v>99</v>
          </cell>
          <cell r="F111" t="str">
            <v>N/A</v>
          </cell>
          <cell r="G111">
            <v>133</v>
          </cell>
          <cell r="H111" t="str">
            <v>TÉCNICO</v>
          </cell>
          <cell r="I111">
            <v>998000</v>
          </cell>
          <cell r="J111">
            <v>1</v>
          </cell>
          <cell r="K111">
            <v>12</v>
          </cell>
          <cell r="L111">
            <v>11976000</v>
          </cell>
          <cell r="N111">
            <v>998000</v>
          </cell>
          <cell r="O111">
            <v>998000</v>
          </cell>
          <cell r="P111">
            <v>998000</v>
          </cell>
          <cell r="Q111">
            <v>998000</v>
          </cell>
          <cell r="R111">
            <v>998000</v>
          </cell>
          <cell r="S111">
            <v>998000</v>
          </cell>
          <cell r="T111">
            <v>998000</v>
          </cell>
          <cell r="U111">
            <v>998000</v>
          </cell>
          <cell r="V111">
            <v>998000</v>
          </cell>
          <cell r="W111">
            <v>998000</v>
          </cell>
          <cell r="X111">
            <v>998000</v>
          </cell>
          <cell r="Y111">
            <v>998000</v>
          </cell>
        </row>
        <row r="112">
          <cell r="B112">
            <v>137</v>
          </cell>
          <cell r="C112">
            <v>10</v>
          </cell>
          <cell r="D112">
            <v>1</v>
          </cell>
          <cell r="E112">
            <v>99</v>
          </cell>
          <cell r="F112" t="str">
            <v>GRATIFIC. P/ SERV. ESPECIALES</v>
          </cell>
          <cell r="L112">
            <v>373200000</v>
          </cell>
          <cell r="M112">
            <v>0</v>
          </cell>
          <cell r="N112">
            <v>31100000</v>
          </cell>
          <cell r="O112">
            <v>31100000</v>
          </cell>
          <cell r="P112">
            <v>31100000</v>
          </cell>
          <cell r="Q112">
            <v>31100000</v>
          </cell>
          <cell r="R112">
            <v>31100000</v>
          </cell>
          <cell r="S112">
            <v>31100000</v>
          </cell>
          <cell r="T112">
            <v>31100000</v>
          </cell>
          <cell r="U112">
            <v>31100000</v>
          </cell>
          <cell r="V112">
            <v>31100000</v>
          </cell>
          <cell r="W112">
            <v>31100000</v>
          </cell>
          <cell r="X112">
            <v>31100000</v>
          </cell>
          <cell r="Y112">
            <v>31100000</v>
          </cell>
        </row>
        <row r="113">
          <cell r="B113">
            <v>137</v>
          </cell>
          <cell r="C113">
            <v>10</v>
          </cell>
          <cell r="D113" t="str">
            <v>001</v>
          </cell>
          <cell r="E113">
            <v>99</v>
          </cell>
          <cell r="F113" t="str">
            <v>N/A</v>
          </cell>
          <cell r="G113">
            <v>137</v>
          </cell>
          <cell r="H113" t="str">
            <v>PROFESIONAL I</v>
          </cell>
          <cell r="I113">
            <v>3500000</v>
          </cell>
          <cell r="J113">
            <v>1</v>
          </cell>
          <cell r="K113">
            <v>12</v>
          </cell>
          <cell r="L113">
            <v>42000000</v>
          </cell>
          <cell r="N113">
            <v>3500000</v>
          </cell>
          <cell r="O113">
            <v>3500000</v>
          </cell>
          <cell r="P113">
            <v>3500000</v>
          </cell>
          <cell r="Q113">
            <v>3500000</v>
          </cell>
          <cell r="R113">
            <v>3500000</v>
          </cell>
          <cell r="S113">
            <v>3500000</v>
          </cell>
          <cell r="T113">
            <v>3500000</v>
          </cell>
          <cell r="U113">
            <v>3500000</v>
          </cell>
          <cell r="V113">
            <v>3500000</v>
          </cell>
          <cell r="W113">
            <v>3500000</v>
          </cell>
          <cell r="X113">
            <v>3500000</v>
          </cell>
          <cell r="Y113">
            <v>3500000</v>
          </cell>
        </row>
        <row r="114">
          <cell r="B114">
            <v>137</v>
          </cell>
          <cell r="C114">
            <v>10</v>
          </cell>
          <cell r="D114" t="str">
            <v>001</v>
          </cell>
          <cell r="E114">
            <v>99</v>
          </cell>
          <cell r="F114" t="str">
            <v>N/A</v>
          </cell>
          <cell r="G114">
            <v>137</v>
          </cell>
          <cell r="H114" t="str">
            <v>PROFESIONAL I</v>
          </cell>
          <cell r="I114">
            <v>3200000</v>
          </cell>
          <cell r="J114">
            <v>1</v>
          </cell>
          <cell r="K114">
            <v>12</v>
          </cell>
          <cell r="L114">
            <v>38400000</v>
          </cell>
          <cell r="N114">
            <v>3200000</v>
          </cell>
          <cell r="O114">
            <v>3200000</v>
          </cell>
          <cell r="P114">
            <v>3200000</v>
          </cell>
          <cell r="Q114">
            <v>3200000</v>
          </cell>
          <cell r="R114">
            <v>3200000</v>
          </cell>
          <cell r="S114">
            <v>3200000</v>
          </cell>
          <cell r="T114">
            <v>3200000</v>
          </cell>
          <cell r="U114">
            <v>3200000</v>
          </cell>
          <cell r="V114">
            <v>3200000</v>
          </cell>
          <cell r="W114">
            <v>3200000</v>
          </cell>
          <cell r="X114">
            <v>3200000</v>
          </cell>
          <cell r="Y114">
            <v>3200000</v>
          </cell>
        </row>
        <row r="115">
          <cell r="B115">
            <v>137</v>
          </cell>
          <cell r="C115">
            <v>10</v>
          </cell>
          <cell r="D115" t="str">
            <v>001</v>
          </cell>
          <cell r="E115">
            <v>99</v>
          </cell>
          <cell r="F115" t="str">
            <v>N/A</v>
          </cell>
          <cell r="G115">
            <v>137</v>
          </cell>
          <cell r="H115" t="str">
            <v>PROFESIONAL II</v>
          </cell>
          <cell r="I115">
            <v>3200000</v>
          </cell>
          <cell r="J115">
            <v>1</v>
          </cell>
          <cell r="K115">
            <v>12</v>
          </cell>
          <cell r="L115">
            <v>38400000</v>
          </cell>
          <cell r="N115">
            <v>3200000</v>
          </cell>
          <cell r="O115">
            <v>3200000</v>
          </cell>
          <cell r="P115">
            <v>3200000</v>
          </cell>
          <cell r="Q115">
            <v>3200000</v>
          </cell>
          <cell r="R115">
            <v>3200000</v>
          </cell>
          <cell r="S115">
            <v>3200000</v>
          </cell>
          <cell r="T115">
            <v>3200000</v>
          </cell>
          <cell r="U115">
            <v>3200000</v>
          </cell>
          <cell r="V115">
            <v>3200000</v>
          </cell>
          <cell r="W115">
            <v>3200000</v>
          </cell>
          <cell r="X115">
            <v>3200000</v>
          </cell>
          <cell r="Y115">
            <v>3200000</v>
          </cell>
        </row>
        <row r="116">
          <cell r="B116">
            <v>137</v>
          </cell>
          <cell r="C116">
            <v>10</v>
          </cell>
          <cell r="D116" t="str">
            <v>001</v>
          </cell>
          <cell r="E116">
            <v>99</v>
          </cell>
          <cell r="F116" t="str">
            <v>N/A</v>
          </cell>
          <cell r="G116">
            <v>137</v>
          </cell>
          <cell r="H116" t="str">
            <v>PROFESIONAL I</v>
          </cell>
          <cell r="I116">
            <v>3200000</v>
          </cell>
          <cell r="J116">
            <v>1</v>
          </cell>
          <cell r="K116">
            <v>12</v>
          </cell>
          <cell r="L116">
            <v>38400000</v>
          </cell>
          <cell r="N116">
            <v>3200000</v>
          </cell>
          <cell r="O116">
            <v>3200000</v>
          </cell>
          <cell r="P116">
            <v>3200000</v>
          </cell>
          <cell r="Q116">
            <v>3200000</v>
          </cell>
          <cell r="R116">
            <v>3200000</v>
          </cell>
          <cell r="S116">
            <v>3200000</v>
          </cell>
          <cell r="T116">
            <v>3200000</v>
          </cell>
          <cell r="U116">
            <v>3200000</v>
          </cell>
          <cell r="V116">
            <v>3200000</v>
          </cell>
          <cell r="W116">
            <v>3200000</v>
          </cell>
          <cell r="X116">
            <v>3200000</v>
          </cell>
          <cell r="Y116">
            <v>3200000</v>
          </cell>
        </row>
        <row r="117">
          <cell r="B117">
            <v>137</v>
          </cell>
          <cell r="C117">
            <v>10</v>
          </cell>
          <cell r="D117" t="str">
            <v>001</v>
          </cell>
          <cell r="E117">
            <v>99</v>
          </cell>
          <cell r="F117" t="str">
            <v>N/A</v>
          </cell>
          <cell r="G117">
            <v>137</v>
          </cell>
          <cell r="H117" t="str">
            <v>PROFESIONAL I</v>
          </cell>
          <cell r="I117">
            <v>2800000</v>
          </cell>
          <cell r="J117">
            <v>1</v>
          </cell>
          <cell r="K117">
            <v>12</v>
          </cell>
          <cell r="L117">
            <v>33600000</v>
          </cell>
          <cell r="N117">
            <v>2800000</v>
          </cell>
          <cell r="O117">
            <v>2800000</v>
          </cell>
          <cell r="P117">
            <v>2800000</v>
          </cell>
          <cell r="Q117">
            <v>2800000</v>
          </cell>
          <cell r="R117">
            <v>2800000</v>
          </cell>
          <cell r="S117">
            <v>2800000</v>
          </cell>
          <cell r="T117">
            <v>2800000</v>
          </cell>
          <cell r="U117">
            <v>2800000</v>
          </cell>
          <cell r="V117">
            <v>2800000</v>
          </cell>
          <cell r="W117">
            <v>2800000</v>
          </cell>
          <cell r="X117">
            <v>2800000</v>
          </cell>
          <cell r="Y117">
            <v>2800000</v>
          </cell>
        </row>
        <row r="118">
          <cell r="B118">
            <v>137</v>
          </cell>
          <cell r="C118">
            <v>10</v>
          </cell>
          <cell r="D118" t="str">
            <v>001</v>
          </cell>
          <cell r="E118">
            <v>99</v>
          </cell>
          <cell r="F118" t="str">
            <v>N/A</v>
          </cell>
          <cell r="G118">
            <v>137</v>
          </cell>
          <cell r="H118" t="str">
            <v>PROFESIONAL II</v>
          </cell>
          <cell r="I118">
            <v>2200000</v>
          </cell>
          <cell r="J118">
            <v>1</v>
          </cell>
          <cell r="K118">
            <v>12</v>
          </cell>
          <cell r="L118">
            <v>26400000</v>
          </cell>
          <cell r="N118">
            <v>2200000</v>
          </cell>
          <cell r="O118">
            <v>2200000</v>
          </cell>
          <cell r="P118">
            <v>2200000</v>
          </cell>
          <cell r="Q118">
            <v>2200000</v>
          </cell>
          <cell r="R118">
            <v>2200000</v>
          </cell>
          <cell r="S118">
            <v>2200000</v>
          </cell>
          <cell r="T118">
            <v>2200000</v>
          </cell>
          <cell r="U118">
            <v>2200000</v>
          </cell>
          <cell r="V118">
            <v>2200000</v>
          </cell>
          <cell r="W118">
            <v>2200000</v>
          </cell>
          <cell r="X118">
            <v>2200000</v>
          </cell>
          <cell r="Y118">
            <v>2200000</v>
          </cell>
        </row>
        <row r="119">
          <cell r="B119">
            <v>137</v>
          </cell>
          <cell r="C119">
            <v>10</v>
          </cell>
          <cell r="D119" t="str">
            <v>001</v>
          </cell>
          <cell r="E119">
            <v>99</v>
          </cell>
          <cell r="F119" t="str">
            <v>N/A</v>
          </cell>
          <cell r="G119">
            <v>137</v>
          </cell>
          <cell r="H119" t="str">
            <v>PROFESIONAL II</v>
          </cell>
          <cell r="I119">
            <v>2200000</v>
          </cell>
          <cell r="J119">
            <v>1</v>
          </cell>
          <cell r="K119">
            <v>12</v>
          </cell>
          <cell r="L119">
            <v>26400000</v>
          </cell>
          <cell r="N119">
            <v>2200000</v>
          </cell>
          <cell r="O119">
            <v>2200000</v>
          </cell>
          <cell r="P119">
            <v>2200000</v>
          </cell>
          <cell r="Q119">
            <v>2200000</v>
          </cell>
          <cell r="R119">
            <v>2200000</v>
          </cell>
          <cell r="S119">
            <v>2200000</v>
          </cell>
          <cell r="T119">
            <v>2200000</v>
          </cell>
          <cell r="U119">
            <v>2200000</v>
          </cell>
          <cell r="V119">
            <v>2200000</v>
          </cell>
          <cell r="W119">
            <v>2200000</v>
          </cell>
          <cell r="X119">
            <v>2200000</v>
          </cell>
          <cell r="Y119">
            <v>2200000</v>
          </cell>
        </row>
        <row r="120">
          <cell r="B120">
            <v>137</v>
          </cell>
          <cell r="C120">
            <v>10</v>
          </cell>
          <cell r="D120" t="str">
            <v>001</v>
          </cell>
          <cell r="E120">
            <v>99</v>
          </cell>
          <cell r="F120" t="str">
            <v>N/A</v>
          </cell>
          <cell r="G120">
            <v>137</v>
          </cell>
          <cell r="H120" t="str">
            <v>TÉCNICO</v>
          </cell>
          <cell r="I120">
            <v>1800000</v>
          </cell>
          <cell r="J120">
            <v>1</v>
          </cell>
          <cell r="K120">
            <v>12</v>
          </cell>
          <cell r="L120">
            <v>21600000</v>
          </cell>
          <cell r="N120">
            <v>1800000</v>
          </cell>
          <cell r="O120">
            <v>1800000</v>
          </cell>
          <cell r="P120">
            <v>1800000</v>
          </cell>
          <cell r="Q120">
            <v>1800000</v>
          </cell>
          <cell r="R120">
            <v>1800000</v>
          </cell>
          <cell r="S120">
            <v>1800000</v>
          </cell>
          <cell r="T120">
            <v>1800000</v>
          </cell>
          <cell r="U120">
            <v>1800000</v>
          </cell>
          <cell r="V120">
            <v>1800000</v>
          </cell>
          <cell r="W120">
            <v>1800000</v>
          </cell>
          <cell r="X120">
            <v>1800000</v>
          </cell>
          <cell r="Y120">
            <v>1800000</v>
          </cell>
        </row>
        <row r="121">
          <cell r="B121">
            <v>137</v>
          </cell>
          <cell r="C121">
            <v>10</v>
          </cell>
          <cell r="D121" t="str">
            <v>001</v>
          </cell>
          <cell r="E121">
            <v>99</v>
          </cell>
          <cell r="F121" t="str">
            <v>N/A</v>
          </cell>
          <cell r="G121">
            <v>137</v>
          </cell>
          <cell r="H121" t="str">
            <v>TÉCNICO</v>
          </cell>
          <cell r="I121">
            <v>1800000</v>
          </cell>
          <cell r="J121">
            <v>1</v>
          </cell>
          <cell r="K121">
            <v>12</v>
          </cell>
          <cell r="L121">
            <v>21600000</v>
          </cell>
          <cell r="N121">
            <v>1800000</v>
          </cell>
          <cell r="O121">
            <v>1800000</v>
          </cell>
          <cell r="P121">
            <v>1800000</v>
          </cell>
          <cell r="Q121">
            <v>1800000</v>
          </cell>
          <cell r="R121">
            <v>1800000</v>
          </cell>
          <cell r="S121">
            <v>1800000</v>
          </cell>
          <cell r="T121">
            <v>1800000</v>
          </cell>
          <cell r="U121">
            <v>1800000</v>
          </cell>
          <cell r="V121">
            <v>1800000</v>
          </cell>
          <cell r="W121">
            <v>1800000</v>
          </cell>
          <cell r="X121">
            <v>1800000</v>
          </cell>
          <cell r="Y121">
            <v>1800000</v>
          </cell>
        </row>
        <row r="122">
          <cell r="B122">
            <v>137</v>
          </cell>
          <cell r="C122">
            <v>10</v>
          </cell>
          <cell r="D122" t="str">
            <v>001</v>
          </cell>
          <cell r="E122">
            <v>99</v>
          </cell>
          <cell r="F122" t="str">
            <v>N/A</v>
          </cell>
          <cell r="G122">
            <v>137</v>
          </cell>
          <cell r="H122" t="str">
            <v>TÉCNICO</v>
          </cell>
          <cell r="I122">
            <v>1800000</v>
          </cell>
          <cell r="J122">
            <v>1</v>
          </cell>
          <cell r="K122">
            <v>12</v>
          </cell>
          <cell r="L122">
            <v>21600000</v>
          </cell>
          <cell r="N122">
            <v>1800000</v>
          </cell>
          <cell r="O122">
            <v>1800000</v>
          </cell>
          <cell r="P122">
            <v>1800000</v>
          </cell>
          <cell r="Q122">
            <v>1800000</v>
          </cell>
          <cell r="R122">
            <v>1800000</v>
          </cell>
          <cell r="S122">
            <v>1800000</v>
          </cell>
          <cell r="T122">
            <v>1800000</v>
          </cell>
          <cell r="U122">
            <v>1800000</v>
          </cell>
          <cell r="V122">
            <v>1800000</v>
          </cell>
          <cell r="W122">
            <v>1800000</v>
          </cell>
          <cell r="X122">
            <v>1800000</v>
          </cell>
          <cell r="Y122">
            <v>1800000</v>
          </cell>
        </row>
        <row r="123">
          <cell r="B123">
            <v>137</v>
          </cell>
          <cell r="C123">
            <v>10</v>
          </cell>
          <cell r="D123" t="str">
            <v>001</v>
          </cell>
          <cell r="E123">
            <v>99</v>
          </cell>
          <cell r="F123" t="str">
            <v>N/A</v>
          </cell>
          <cell r="G123">
            <v>137</v>
          </cell>
          <cell r="H123" t="str">
            <v>PROFESIONAL II</v>
          </cell>
          <cell r="I123">
            <v>1800000</v>
          </cell>
          <cell r="J123">
            <v>1</v>
          </cell>
          <cell r="K123">
            <v>12</v>
          </cell>
          <cell r="L123">
            <v>21600000</v>
          </cell>
          <cell r="N123">
            <v>1800000</v>
          </cell>
          <cell r="O123">
            <v>1800000</v>
          </cell>
          <cell r="P123">
            <v>1800000</v>
          </cell>
          <cell r="Q123">
            <v>1800000</v>
          </cell>
          <cell r="R123">
            <v>1800000</v>
          </cell>
          <cell r="S123">
            <v>1800000</v>
          </cell>
          <cell r="T123">
            <v>1800000</v>
          </cell>
          <cell r="U123">
            <v>1800000</v>
          </cell>
          <cell r="V123">
            <v>1800000</v>
          </cell>
          <cell r="W123">
            <v>1800000</v>
          </cell>
          <cell r="X123">
            <v>1800000</v>
          </cell>
          <cell r="Y123">
            <v>1800000</v>
          </cell>
        </row>
        <row r="124">
          <cell r="B124">
            <v>137</v>
          </cell>
          <cell r="C124">
            <v>10</v>
          </cell>
          <cell r="D124" t="str">
            <v>001</v>
          </cell>
          <cell r="E124">
            <v>99</v>
          </cell>
          <cell r="F124" t="str">
            <v>N/A</v>
          </cell>
          <cell r="G124">
            <v>137</v>
          </cell>
          <cell r="H124" t="str">
            <v>TÉCNICO</v>
          </cell>
          <cell r="I124">
            <v>1800000</v>
          </cell>
          <cell r="J124">
            <v>1</v>
          </cell>
          <cell r="K124">
            <v>12</v>
          </cell>
          <cell r="L124">
            <v>21600000</v>
          </cell>
          <cell r="N124">
            <v>1800000</v>
          </cell>
          <cell r="O124">
            <v>1800000</v>
          </cell>
          <cell r="P124">
            <v>1800000</v>
          </cell>
          <cell r="Q124">
            <v>1800000</v>
          </cell>
          <cell r="R124">
            <v>1800000</v>
          </cell>
          <cell r="S124">
            <v>1800000</v>
          </cell>
          <cell r="T124">
            <v>1800000</v>
          </cell>
          <cell r="U124">
            <v>1800000</v>
          </cell>
          <cell r="V124">
            <v>1800000</v>
          </cell>
          <cell r="W124">
            <v>1800000</v>
          </cell>
          <cell r="X124">
            <v>1800000</v>
          </cell>
          <cell r="Y124">
            <v>1800000</v>
          </cell>
        </row>
        <row r="125">
          <cell r="B125">
            <v>137</v>
          </cell>
          <cell r="C125">
            <v>10</v>
          </cell>
          <cell r="D125" t="str">
            <v>001</v>
          </cell>
          <cell r="E125">
            <v>99</v>
          </cell>
          <cell r="F125" t="str">
            <v>N/A</v>
          </cell>
          <cell r="G125">
            <v>137</v>
          </cell>
          <cell r="H125" t="str">
            <v>TÉCNICO</v>
          </cell>
          <cell r="I125">
            <v>1800000</v>
          </cell>
          <cell r="J125">
            <v>1</v>
          </cell>
          <cell r="K125">
            <v>12</v>
          </cell>
          <cell r="L125">
            <v>21600000</v>
          </cell>
          <cell r="N125">
            <v>1800000</v>
          </cell>
          <cell r="O125">
            <v>1800000</v>
          </cell>
          <cell r="P125">
            <v>1800000</v>
          </cell>
          <cell r="Q125">
            <v>1800000</v>
          </cell>
          <cell r="R125">
            <v>1800000</v>
          </cell>
          <cell r="S125">
            <v>1800000</v>
          </cell>
          <cell r="T125">
            <v>1800000</v>
          </cell>
          <cell r="U125">
            <v>1800000</v>
          </cell>
          <cell r="V125">
            <v>1800000</v>
          </cell>
          <cell r="W125">
            <v>1800000</v>
          </cell>
          <cell r="X125">
            <v>1800000</v>
          </cell>
          <cell r="Y125">
            <v>1800000</v>
          </cell>
        </row>
        <row r="126">
          <cell r="B126">
            <v>141</v>
          </cell>
          <cell r="C126">
            <v>20</v>
          </cell>
          <cell r="D126">
            <v>401</v>
          </cell>
          <cell r="E126">
            <v>99</v>
          </cell>
          <cell r="F126" t="str">
            <v>CONTRACION DE PERSONAL TÉCNICO</v>
          </cell>
          <cell r="L126">
            <v>108000000</v>
          </cell>
        </row>
        <row r="127">
          <cell r="B127">
            <v>141</v>
          </cell>
          <cell r="C127">
            <v>20</v>
          </cell>
          <cell r="D127">
            <v>401</v>
          </cell>
          <cell r="E127">
            <v>99</v>
          </cell>
          <cell r="F127" t="str">
            <v>N/A</v>
          </cell>
          <cell r="G127">
            <v>141</v>
          </cell>
          <cell r="H127" t="str">
            <v>Tecnicos</v>
          </cell>
          <cell r="I127">
            <v>4500000</v>
          </cell>
          <cell r="J127">
            <v>2</v>
          </cell>
          <cell r="K127">
            <v>12</v>
          </cell>
          <cell r="L127">
            <v>108000000</v>
          </cell>
        </row>
        <row r="128">
          <cell r="B128">
            <v>141</v>
          </cell>
          <cell r="C128">
            <v>10</v>
          </cell>
          <cell r="D128">
            <v>1</v>
          </cell>
          <cell r="E128">
            <v>99</v>
          </cell>
          <cell r="F128" t="str">
            <v>CONTRACION DE PERSONAL TÉCNICO</v>
          </cell>
          <cell r="L128">
            <v>10800000</v>
          </cell>
        </row>
        <row r="129">
          <cell r="B129">
            <v>141</v>
          </cell>
          <cell r="C129">
            <v>10</v>
          </cell>
          <cell r="D129">
            <v>1</v>
          </cell>
          <cell r="E129">
            <v>99</v>
          </cell>
          <cell r="F129" t="str">
            <v>N/A</v>
          </cell>
          <cell r="G129">
            <v>141</v>
          </cell>
          <cell r="H129" t="str">
            <v>Tecnicos</v>
          </cell>
          <cell r="I129">
            <v>450000</v>
          </cell>
          <cell r="J129">
            <v>2</v>
          </cell>
          <cell r="K129">
            <v>12</v>
          </cell>
          <cell r="L129">
            <v>10800000</v>
          </cell>
        </row>
        <row r="130">
          <cell r="B130">
            <v>145</v>
          </cell>
          <cell r="C130">
            <v>20</v>
          </cell>
          <cell r="D130">
            <v>401</v>
          </cell>
          <cell r="E130">
            <v>99</v>
          </cell>
          <cell r="F130" t="str">
            <v>HONORARIOS PROFESIONALES</v>
          </cell>
          <cell r="L130">
            <v>3871335000</v>
          </cell>
          <cell r="N130">
            <v>284200000</v>
          </cell>
          <cell r="O130">
            <v>284200000</v>
          </cell>
          <cell r="P130">
            <v>284200000</v>
          </cell>
          <cell r="Q130">
            <v>284200000</v>
          </cell>
          <cell r="R130">
            <v>284200000</v>
          </cell>
          <cell r="S130">
            <v>284200000</v>
          </cell>
          <cell r="T130">
            <v>284200000</v>
          </cell>
          <cell r="U130">
            <v>284200000</v>
          </cell>
          <cell r="V130">
            <v>284200000</v>
          </cell>
          <cell r="W130">
            <v>284200000</v>
          </cell>
          <cell r="X130">
            <v>284200000</v>
          </cell>
          <cell r="Y130">
            <v>284200000</v>
          </cell>
        </row>
        <row r="131">
          <cell r="A131">
            <v>4</v>
          </cell>
          <cell r="B131">
            <v>145</v>
          </cell>
          <cell r="C131">
            <v>20</v>
          </cell>
          <cell r="D131">
            <v>401</v>
          </cell>
          <cell r="E131">
            <v>99</v>
          </cell>
          <cell r="F131" t="str">
            <v>N/A</v>
          </cell>
          <cell r="G131">
            <v>145</v>
          </cell>
          <cell r="H131" t="str">
            <v xml:space="preserve">Coordinador general de la Unidad </v>
          </cell>
          <cell r="I131">
            <v>23100000</v>
          </cell>
          <cell r="J131">
            <v>1</v>
          </cell>
          <cell r="K131">
            <v>12</v>
          </cell>
          <cell r="L131">
            <v>277200000</v>
          </cell>
          <cell r="N131">
            <v>23100000</v>
          </cell>
          <cell r="O131">
            <v>23100000</v>
          </cell>
          <cell r="P131">
            <v>23100000</v>
          </cell>
          <cell r="Q131">
            <v>23100000</v>
          </cell>
          <cell r="R131">
            <v>23100000</v>
          </cell>
          <cell r="S131">
            <v>23100000</v>
          </cell>
          <cell r="T131">
            <v>23100000</v>
          </cell>
          <cell r="U131">
            <v>23100000</v>
          </cell>
          <cell r="V131">
            <v>23100000</v>
          </cell>
          <cell r="W131">
            <v>23100000</v>
          </cell>
          <cell r="X131">
            <v>23100000</v>
          </cell>
          <cell r="Y131">
            <v>23100000</v>
          </cell>
        </row>
        <row r="132">
          <cell r="A132">
            <v>4</v>
          </cell>
          <cell r="B132">
            <v>145</v>
          </cell>
          <cell r="C132">
            <v>20</v>
          </cell>
          <cell r="D132">
            <v>401</v>
          </cell>
          <cell r="E132">
            <v>99</v>
          </cell>
          <cell r="F132" t="str">
            <v>N/A</v>
          </cell>
          <cell r="G132">
            <v>145</v>
          </cell>
          <cell r="H132" t="str">
            <v>Especialista en adquisiciones senior</v>
          </cell>
          <cell r="I132">
            <v>14175000</v>
          </cell>
          <cell r="J132">
            <v>1</v>
          </cell>
          <cell r="K132">
            <v>12</v>
          </cell>
          <cell r="L132">
            <v>170100000</v>
          </cell>
          <cell r="N132">
            <v>14175000</v>
          </cell>
          <cell r="O132">
            <v>14175000</v>
          </cell>
          <cell r="P132">
            <v>14175000</v>
          </cell>
          <cell r="Q132">
            <v>14175000</v>
          </cell>
          <cell r="R132">
            <v>14175000</v>
          </cell>
          <cell r="S132">
            <v>14175000</v>
          </cell>
          <cell r="T132">
            <v>14175000</v>
          </cell>
          <cell r="U132">
            <v>14175000</v>
          </cell>
          <cell r="V132">
            <v>14175000</v>
          </cell>
          <cell r="W132">
            <v>14175000</v>
          </cell>
          <cell r="X132">
            <v>14175000</v>
          </cell>
          <cell r="Y132">
            <v>14175000</v>
          </cell>
        </row>
        <row r="133">
          <cell r="A133">
            <v>4</v>
          </cell>
          <cell r="B133">
            <v>145</v>
          </cell>
          <cell r="C133">
            <v>20</v>
          </cell>
          <cell r="D133">
            <v>401</v>
          </cell>
          <cell r="E133">
            <v>99</v>
          </cell>
          <cell r="F133" t="str">
            <v>N/A</v>
          </cell>
          <cell r="G133">
            <v>145</v>
          </cell>
          <cell r="H133" t="str">
            <v xml:space="preserve">Especialista ambiental </v>
          </cell>
          <cell r="I133">
            <v>14175000</v>
          </cell>
          <cell r="J133">
            <v>1</v>
          </cell>
          <cell r="K133">
            <v>12</v>
          </cell>
          <cell r="L133">
            <v>170100000</v>
          </cell>
          <cell r="N133">
            <v>14175000</v>
          </cell>
          <cell r="O133">
            <v>14175000</v>
          </cell>
          <cell r="P133">
            <v>14175000</v>
          </cell>
          <cell r="Q133">
            <v>14175000</v>
          </cell>
          <cell r="R133">
            <v>14175000</v>
          </cell>
          <cell r="S133">
            <v>14175000</v>
          </cell>
          <cell r="T133">
            <v>14175000</v>
          </cell>
          <cell r="U133">
            <v>14175000</v>
          </cell>
          <cell r="V133">
            <v>14175000</v>
          </cell>
          <cell r="W133">
            <v>14175000</v>
          </cell>
          <cell r="X133">
            <v>14175000</v>
          </cell>
          <cell r="Y133">
            <v>14175000</v>
          </cell>
        </row>
        <row r="134">
          <cell r="A134">
            <v>4</v>
          </cell>
          <cell r="B134">
            <v>145</v>
          </cell>
          <cell r="C134">
            <v>20</v>
          </cell>
          <cell r="D134">
            <v>401</v>
          </cell>
          <cell r="E134">
            <v>99</v>
          </cell>
          <cell r="F134" t="str">
            <v>N/A</v>
          </cell>
          <cell r="G134">
            <v>145</v>
          </cell>
          <cell r="H134" t="str">
            <v>Especialista Social (RU)</v>
          </cell>
          <cell r="I134">
            <v>14175000</v>
          </cell>
          <cell r="J134">
            <v>1</v>
          </cell>
          <cell r="K134">
            <v>12</v>
          </cell>
          <cell r="L134">
            <v>170100000</v>
          </cell>
          <cell r="N134">
            <v>14175000</v>
          </cell>
          <cell r="O134">
            <v>14175000</v>
          </cell>
          <cell r="P134">
            <v>14175000</v>
          </cell>
          <cell r="Q134">
            <v>14175000</v>
          </cell>
          <cell r="R134">
            <v>14175000</v>
          </cell>
          <cell r="S134">
            <v>14175000</v>
          </cell>
          <cell r="T134">
            <v>14175000</v>
          </cell>
          <cell r="U134">
            <v>14175000</v>
          </cell>
          <cell r="V134">
            <v>14175000</v>
          </cell>
          <cell r="W134">
            <v>14175000</v>
          </cell>
          <cell r="X134">
            <v>14175000</v>
          </cell>
          <cell r="Y134">
            <v>14175000</v>
          </cell>
        </row>
        <row r="135">
          <cell r="A135">
            <v>4</v>
          </cell>
          <cell r="B135">
            <v>145</v>
          </cell>
          <cell r="C135">
            <v>20</v>
          </cell>
          <cell r="D135">
            <v>401</v>
          </cell>
          <cell r="E135">
            <v>99</v>
          </cell>
          <cell r="F135" t="str">
            <v>N/A</v>
          </cell>
          <cell r="G135">
            <v>145</v>
          </cell>
          <cell r="H135" t="str">
            <v>Especialista Urbanistico Arq</v>
          </cell>
          <cell r="I135">
            <v>14175000</v>
          </cell>
          <cell r="J135">
            <v>1</v>
          </cell>
          <cell r="K135">
            <v>12</v>
          </cell>
          <cell r="L135">
            <v>170100000</v>
          </cell>
          <cell r="N135">
            <v>14175000</v>
          </cell>
          <cell r="O135">
            <v>14175000</v>
          </cell>
          <cell r="P135">
            <v>14175000</v>
          </cell>
          <cell r="Q135">
            <v>14175000</v>
          </cell>
          <cell r="R135">
            <v>14175000</v>
          </cell>
          <cell r="S135">
            <v>14175000</v>
          </cell>
          <cell r="T135">
            <v>14175000</v>
          </cell>
          <cell r="U135">
            <v>14175000</v>
          </cell>
          <cell r="V135">
            <v>14175000</v>
          </cell>
          <cell r="W135">
            <v>14175000</v>
          </cell>
          <cell r="X135">
            <v>14175000</v>
          </cell>
          <cell r="Y135">
            <v>14175000</v>
          </cell>
        </row>
        <row r="136">
          <cell r="A136">
            <v>4</v>
          </cell>
          <cell r="B136">
            <v>145</v>
          </cell>
          <cell r="C136">
            <v>20</v>
          </cell>
          <cell r="D136">
            <v>401</v>
          </cell>
          <cell r="E136">
            <v>99</v>
          </cell>
          <cell r="F136" t="str">
            <v>N/A</v>
          </cell>
          <cell r="G136">
            <v>145</v>
          </cell>
          <cell r="H136" t="str">
            <v>Especialista en insfraestructura y obras civiles</v>
          </cell>
          <cell r="I136">
            <v>14175000</v>
          </cell>
          <cell r="J136">
            <v>1</v>
          </cell>
          <cell r="K136">
            <v>12</v>
          </cell>
          <cell r="L136">
            <v>170100000</v>
          </cell>
          <cell r="N136">
            <v>14175000</v>
          </cell>
          <cell r="O136">
            <v>14175000</v>
          </cell>
          <cell r="P136">
            <v>14175000</v>
          </cell>
          <cell r="Q136">
            <v>14175000</v>
          </cell>
          <cell r="R136">
            <v>14175000</v>
          </cell>
          <cell r="S136">
            <v>14175000</v>
          </cell>
          <cell r="T136">
            <v>14175000</v>
          </cell>
          <cell r="U136">
            <v>14175000</v>
          </cell>
          <cell r="V136">
            <v>14175000</v>
          </cell>
          <cell r="W136">
            <v>14175000</v>
          </cell>
          <cell r="X136">
            <v>14175000</v>
          </cell>
          <cell r="Y136">
            <v>14175000</v>
          </cell>
        </row>
        <row r="137">
          <cell r="A137">
            <v>4</v>
          </cell>
          <cell r="B137">
            <v>145</v>
          </cell>
          <cell r="C137">
            <v>20</v>
          </cell>
          <cell r="D137">
            <v>401</v>
          </cell>
          <cell r="E137">
            <v>99</v>
          </cell>
          <cell r="F137" t="str">
            <v>N/A</v>
          </cell>
          <cell r="G137">
            <v>145</v>
          </cell>
          <cell r="H137" t="str">
            <v>Asistente Especialista en Obras Civiles</v>
          </cell>
          <cell r="I137">
            <v>10266666.666666666</v>
          </cell>
          <cell r="J137">
            <v>1</v>
          </cell>
          <cell r="K137">
            <v>12</v>
          </cell>
          <cell r="L137">
            <v>123200000</v>
          </cell>
          <cell r="N137">
            <v>10266666.666666666</v>
          </cell>
          <cell r="O137">
            <v>10266666.666666666</v>
          </cell>
          <cell r="P137">
            <v>10266666.666666666</v>
          </cell>
          <cell r="Q137">
            <v>10266666.666666666</v>
          </cell>
          <cell r="R137">
            <v>10266666.666666666</v>
          </cell>
          <cell r="S137">
            <v>10266666.666666666</v>
          </cell>
          <cell r="T137">
            <v>10266666.666666666</v>
          </cell>
          <cell r="U137">
            <v>10266666.666666666</v>
          </cell>
          <cell r="V137">
            <v>10266666.666666666</v>
          </cell>
          <cell r="W137">
            <v>10266666.666666666</v>
          </cell>
          <cell r="X137">
            <v>10266666.666666666</v>
          </cell>
          <cell r="Y137">
            <v>10266666.666666666</v>
          </cell>
        </row>
        <row r="138">
          <cell r="A138">
            <v>4</v>
          </cell>
          <cell r="B138">
            <v>145</v>
          </cell>
          <cell r="C138">
            <v>20</v>
          </cell>
          <cell r="D138">
            <v>401</v>
          </cell>
          <cell r="E138">
            <v>99</v>
          </cell>
          <cell r="F138" t="str">
            <v>N/A</v>
          </cell>
          <cell r="G138">
            <v>145</v>
          </cell>
          <cell r="H138" t="str">
            <v xml:space="preserve">Coordinador Tecnico de la Unidad </v>
          </cell>
          <cell r="I138">
            <v>17325000</v>
          </cell>
          <cell r="J138">
            <v>1</v>
          </cell>
          <cell r="K138">
            <v>12</v>
          </cell>
          <cell r="L138">
            <v>207900000</v>
          </cell>
          <cell r="N138">
            <v>17325000</v>
          </cell>
          <cell r="O138">
            <v>17325000</v>
          </cell>
          <cell r="P138">
            <v>17325000</v>
          </cell>
          <cell r="Q138">
            <v>17325000</v>
          </cell>
          <cell r="R138">
            <v>17325000</v>
          </cell>
          <cell r="S138">
            <v>17325000</v>
          </cell>
          <cell r="T138">
            <v>17325000</v>
          </cell>
          <cell r="U138">
            <v>17325000</v>
          </cell>
          <cell r="V138">
            <v>17325000</v>
          </cell>
          <cell r="W138">
            <v>17325000</v>
          </cell>
          <cell r="X138">
            <v>17325000</v>
          </cell>
          <cell r="Y138">
            <v>17325000</v>
          </cell>
        </row>
        <row r="139">
          <cell r="A139">
            <v>4</v>
          </cell>
          <cell r="B139">
            <v>145</v>
          </cell>
          <cell r="C139">
            <v>20</v>
          </cell>
          <cell r="D139">
            <v>401</v>
          </cell>
          <cell r="E139">
            <v>99</v>
          </cell>
          <cell r="F139" t="str">
            <v>N/A</v>
          </cell>
          <cell r="G139">
            <v>145</v>
          </cell>
          <cell r="H139" t="str">
            <v xml:space="preserve">Asistente Tecnico de la Coordinación  </v>
          </cell>
          <cell r="I139">
            <v>10500000</v>
          </cell>
          <cell r="J139">
            <v>1</v>
          </cell>
          <cell r="K139">
            <v>12</v>
          </cell>
          <cell r="L139">
            <v>126000000</v>
          </cell>
          <cell r="N139">
            <v>10500000</v>
          </cell>
          <cell r="O139">
            <v>10500000</v>
          </cell>
          <cell r="P139">
            <v>10500000</v>
          </cell>
          <cell r="Q139">
            <v>10500000</v>
          </cell>
          <cell r="R139">
            <v>10500000</v>
          </cell>
          <cell r="S139">
            <v>10500000</v>
          </cell>
          <cell r="T139">
            <v>10500000</v>
          </cell>
          <cell r="U139">
            <v>10500000</v>
          </cell>
          <cell r="V139">
            <v>10500000</v>
          </cell>
          <cell r="W139">
            <v>10500000</v>
          </cell>
          <cell r="X139">
            <v>10500000</v>
          </cell>
          <cell r="Y139">
            <v>10500000</v>
          </cell>
        </row>
        <row r="140">
          <cell r="A140">
            <v>4</v>
          </cell>
          <cell r="B140">
            <v>145</v>
          </cell>
          <cell r="C140">
            <v>20</v>
          </cell>
          <cell r="D140">
            <v>401</v>
          </cell>
          <cell r="E140">
            <v>99</v>
          </cell>
          <cell r="F140" t="str">
            <v>N/A</v>
          </cell>
          <cell r="G140">
            <v>145</v>
          </cell>
          <cell r="H140" t="str">
            <v xml:space="preserve"> Especialista en Infraestructura vial senior</v>
          </cell>
          <cell r="I140">
            <v>14175000</v>
          </cell>
          <cell r="J140">
            <v>1</v>
          </cell>
          <cell r="K140">
            <v>12</v>
          </cell>
          <cell r="L140">
            <v>170100000</v>
          </cell>
          <cell r="N140">
            <v>14175000</v>
          </cell>
          <cell r="O140">
            <v>14175000</v>
          </cell>
          <cell r="P140">
            <v>14175000</v>
          </cell>
          <cell r="Q140">
            <v>14175000</v>
          </cell>
          <cell r="R140">
            <v>14175000</v>
          </cell>
          <cell r="S140">
            <v>14175000</v>
          </cell>
          <cell r="T140">
            <v>14175000</v>
          </cell>
          <cell r="U140">
            <v>14175000</v>
          </cell>
          <cell r="V140">
            <v>14175000</v>
          </cell>
          <cell r="W140">
            <v>14175000</v>
          </cell>
          <cell r="X140">
            <v>14175000</v>
          </cell>
          <cell r="Y140">
            <v>14175000</v>
          </cell>
        </row>
        <row r="141">
          <cell r="A141">
            <v>4</v>
          </cell>
          <cell r="B141">
            <v>145</v>
          </cell>
          <cell r="C141">
            <v>20</v>
          </cell>
          <cell r="D141">
            <v>401</v>
          </cell>
          <cell r="E141">
            <v>99</v>
          </cell>
          <cell r="F141" t="str">
            <v>N/A</v>
          </cell>
          <cell r="G141">
            <v>145</v>
          </cell>
          <cell r="H141" t="str">
            <v>Especialista en Infraestructura vial senior</v>
          </cell>
          <cell r="I141">
            <v>14175000</v>
          </cell>
          <cell r="J141">
            <v>1</v>
          </cell>
          <cell r="K141">
            <v>12</v>
          </cell>
          <cell r="L141">
            <v>170100000</v>
          </cell>
          <cell r="N141">
            <v>14175000</v>
          </cell>
          <cell r="O141">
            <v>14175000</v>
          </cell>
          <cell r="P141">
            <v>14175000</v>
          </cell>
          <cell r="Q141">
            <v>14175000</v>
          </cell>
          <cell r="R141">
            <v>14175000</v>
          </cell>
          <cell r="S141">
            <v>14175000</v>
          </cell>
          <cell r="T141">
            <v>14175000</v>
          </cell>
          <cell r="U141">
            <v>14175000</v>
          </cell>
          <cell r="V141">
            <v>14175000</v>
          </cell>
          <cell r="W141">
            <v>14175000</v>
          </cell>
          <cell r="X141">
            <v>14175000</v>
          </cell>
          <cell r="Y141">
            <v>14175000</v>
          </cell>
        </row>
        <row r="142">
          <cell r="A142">
            <v>4</v>
          </cell>
          <cell r="B142">
            <v>145</v>
          </cell>
          <cell r="C142">
            <v>20</v>
          </cell>
          <cell r="D142">
            <v>401</v>
          </cell>
          <cell r="E142">
            <v>99</v>
          </cell>
          <cell r="F142" t="str">
            <v>N/A</v>
          </cell>
          <cell r="G142">
            <v>145</v>
          </cell>
          <cell r="H142" t="str">
            <v>Especialista en Operaciones Sistema Transporte</v>
          </cell>
          <cell r="I142">
            <v>14175000</v>
          </cell>
          <cell r="J142">
            <v>1</v>
          </cell>
          <cell r="K142">
            <v>12</v>
          </cell>
          <cell r="L142">
            <v>170100000</v>
          </cell>
          <cell r="N142">
            <v>14175000</v>
          </cell>
          <cell r="O142">
            <v>14175000</v>
          </cell>
          <cell r="P142">
            <v>14175000</v>
          </cell>
          <cell r="Q142">
            <v>14175000</v>
          </cell>
          <cell r="R142">
            <v>14175000</v>
          </cell>
          <cell r="S142">
            <v>14175000</v>
          </cell>
          <cell r="T142">
            <v>14175000</v>
          </cell>
          <cell r="U142">
            <v>14175000</v>
          </cell>
          <cell r="V142">
            <v>14175000</v>
          </cell>
          <cell r="W142">
            <v>14175000</v>
          </cell>
          <cell r="X142">
            <v>14175000</v>
          </cell>
          <cell r="Y142">
            <v>14175000</v>
          </cell>
        </row>
        <row r="143">
          <cell r="A143">
            <v>4</v>
          </cell>
          <cell r="B143">
            <v>145</v>
          </cell>
          <cell r="C143">
            <v>20</v>
          </cell>
          <cell r="D143">
            <v>401</v>
          </cell>
          <cell r="E143">
            <v>99</v>
          </cell>
          <cell r="F143" t="str">
            <v>N/A</v>
          </cell>
          <cell r="G143">
            <v>145</v>
          </cell>
          <cell r="H143" t="str">
            <v xml:space="preserve">Asistente Especialista en Operaciones </v>
          </cell>
          <cell r="I143">
            <v>10266666.666666666</v>
          </cell>
          <cell r="J143">
            <v>1</v>
          </cell>
          <cell r="K143">
            <v>12</v>
          </cell>
          <cell r="L143">
            <v>123200000</v>
          </cell>
          <cell r="N143">
            <v>10266666.666666666</v>
          </cell>
          <cell r="O143">
            <v>10266666.666666666</v>
          </cell>
          <cell r="P143">
            <v>10266666.666666666</v>
          </cell>
          <cell r="Q143">
            <v>10266666.666666666</v>
          </cell>
          <cell r="R143">
            <v>10266666.666666666</v>
          </cell>
          <cell r="S143">
            <v>10266666.666666666</v>
          </cell>
          <cell r="T143">
            <v>10266666.666666666</v>
          </cell>
          <cell r="U143">
            <v>10266666.666666666</v>
          </cell>
          <cell r="V143">
            <v>10266666.666666666</v>
          </cell>
          <cell r="W143">
            <v>10266666.666666666</v>
          </cell>
          <cell r="X143">
            <v>10266666.666666666</v>
          </cell>
          <cell r="Y143">
            <v>10266666.666666666</v>
          </cell>
        </row>
        <row r="144">
          <cell r="A144">
            <v>4</v>
          </cell>
          <cell r="B144">
            <v>145</v>
          </cell>
          <cell r="C144">
            <v>20</v>
          </cell>
          <cell r="D144">
            <v>401</v>
          </cell>
          <cell r="E144">
            <v>99</v>
          </cell>
          <cell r="F144" t="str">
            <v>N/A</v>
          </cell>
          <cell r="G144">
            <v>145</v>
          </cell>
          <cell r="H144" t="str">
            <v xml:space="preserve">Especialista -Tecnológico </v>
          </cell>
          <cell r="I144">
            <v>14175000</v>
          </cell>
          <cell r="J144">
            <v>1</v>
          </cell>
          <cell r="K144">
            <v>12</v>
          </cell>
          <cell r="L144">
            <v>170100000</v>
          </cell>
          <cell r="N144">
            <v>14175000</v>
          </cell>
          <cell r="O144">
            <v>14175000</v>
          </cell>
          <cell r="P144">
            <v>14175000</v>
          </cell>
          <cell r="Q144">
            <v>14175000</v>
          </cell>
          <cell r="R144">
            <v>14175000</v>
          </cell>
          <cell r="S144">
            <v>14175000</v>
          </cell>
          <cell r="T144">
            <v>14175000</v>
          </cell>
          <cell r="U144">
            <v>14175000</v>
          </cell>
          <cell r="V144">
            <v>14175000</v>
          </cell>
          <cell r="W144">
            <v>14175000</v>
          </cell>
          <cell r="X144">
            <v>14175000</v>
          </cell>
          <cell r="Y144">
            <v>14175000</v>
          </cell>
        </row>
        <row r="145">
          <cell r="A145">
            <v>4</v>
          </cell>
          <cell r="B145">
            <v>145</v>
          </cell>
          <cell r="C145">
            <v>20</v>
          </cell>
          <cell r="D145">
            <v>401</v>
          </cell>
          <cell r="E145">
            <v>99</v>
          </cell>
          <cell r="F145" t="str">
            <v>N/A</v>
          </cell>
          <cell r="G145">
            <v>145</v>
          </cell>
          <cell r="H145" t="str">
            <v xml:space="preserve"> Asistente Especialista -Tecnológico </v>
          </cell>
          <cell r="I145">
            <v>10266666.666666666</v>
          </cell>
          <cell r="J145">
            <v>1</v>
          </cell>
          <cell r="K145">
            <v>12</v>
          </cell>
          <cell r="L145">
            <v>123200000</v>
          </cell>
          <cell r="N145">
            <v>10266666.666666666</v>
          </cell>
          <cell r="O145">
            <v>10266666.666666666</v>
          </cell>
          <cell r="P145">
            <v>10266666.666666666</v>
          </cell>
          <cell r="Q145">
            <v>10266666.666666666</v>
          </cell>
          <cell r="R145">
            <v>10266666.666666666</v>
          </cell>
          <cell r="S145">
            <v>10266666.666666666</v>
          </cell>
          <cell r="T145">
            <v>10266666.666666666</v>
          </cell>
          <cell r="U145">
            <v>10266666.666666666</v>
          </cell>
          <cell r="V145">
            <v>10266666.666666666</v>
          </cell>
          <cell r="W145">
            <v>10266666.666666666</v>
          </cell>
          <cell r="X145">
            <v>10266666.666666666</v>
          </cell>
          <cell r="Y145">
            <v>10266666.666666666</v>
          </cell>
        </row>
        <row r="146">
          <cell r="A146">
            <v>4</v>
          </cell>
          <cell r="B146">
            <v>145</v>
          </cell>
          <cell r="C146">
            <v>20</v>
          </cell>
          <cell r="D146">
            <v>401</v>
          </cell>
          <cell r="E146">
            <v>99</v>
          </cell>
          <cell r="F146" t="str">
            <v>N/A</v>
          </cell>
          <cell r="G146">
            <v>145</v>
          </cell>
          <cell r="H146" t="str">
            <v xml:space="preserve"> Especialista Social (BTR)</v>
          </cell>
          <cell r="I146">
            <v>14175000</v>
          </cell>
          <cell r="J146">
            <v>1</v>
          </cell>
          <cell r="K146">
            <v>12</v>
          </cell>
          <cell r="L146">
            <v>170100000</v>
          </cell>
          <cell r="N146">
            <v>14175000</v>
          </cell>
          <cell r="O146">
            <v>14175000</v>
          </cell>
          <cell r="P146">
            <v>14175000</v>
          </cell>
          <cell r="Q146">
            <v>14175000</v>
          </cell>
          <cell r="R146">
            <v>14175000</v>
          </cell>
          <cell r="S146">
            <v>14175000</v>
          </cell>
          <cell r="T146">
            <v>14175000</v>
          </cell>
          <cell r="U146">
            <v>14175000</v>
          </cell>
          <cell r="V146">
            <v>14175000</v>
          </cell>
          <cell r="W146">
            <v>14175000</v>
          </cell>
          <cell r="X146">
            <v>14175000</v>
          </cell>
          <cell r="Y146">
            <v>14175000</v>
          </cell>
        </row>
        <row r="147">
          <cell r="A147">
            <v>4</v>
          </cell>
          <cell r="B147">
            <v>145</v>
          </cell>
          <cell r="C147">
            <v>20</v>
          </cell>
          <cell r="D147">
            <v>401</v>
          </cell>
          <cell r="E147">
            <v>99</v>
          </cell>
          <cell r="F147" t="str">
            <v>N/A</v>
          </cell>
          <cell r="G147">
            <v>145</v>
          </cell>
          <cell r="H147" t="str">
            <v xml:space="preserve"> Especialista en adquisiones (BTR)</v>
          </cell>
          <cell r="I147">
            <v>11841666.666666666</v>
          </cell>
          <cell r="J147">
            <v>1</v>
          </cell>
          <cell r="K147">
            <v>12</v>
          </cell>
          <cell r="L147">
            <v>142100000</v>
          </cell>
          <cell r="N147">
            <v>11841666.666666666</v>
          </cell>
          <cell r="O147">
            <v>11841666.666666666</v>
          </cell>
          <cell r="P147">
            <v>11841666.666666666</v>
          </cell>
          <cell r="Q147">
            <v>11841666.666666666</v>
          </cell>
          <cell r="R147">
            <v>11841666.666666666</v>
          </cell>
          <cell r="S147">
            <v>11841666.666666666</v>
          </cell>
          <cell r="T147">
            <v>11841666.666666666</v>
          </cell>
          <cell r="U147">
            <v>11841666.666666666</v>
          </cell>
          <cell r="V147">
            <v>11841666.666666666</v>
          </cell>
          <cell r="W147">
            <v>11841666.666666666</v>
          </cell>
          <cell r="X147">
            <v>11841666.666666666</v>
          </cell>
          <cell r="Y147">
            <v>11841666.666666666</v>
          </cell>
        </row>
        <row r="148">
          <cell r="A148">
            <v>4</v>
          </cell>
          <cell r="B148">
            <v>145</v>
          </cell>
          <cell r="C148">
            <v>20</v>
          </cell>
          <cell r="D148">
            <v>401</v>
          </cell>
          <cell r="E148">
            <v>99</v>
          </cell>
          <cell r="F148" t="str">
            <v>N/A</v>
          </cell>
          <cell r="G148">
            <v>145</v>
          </cell>
          <cell r="H148" t="str">
            <v xml:space="preserve"> Especialista Economico-Financiero</v>
          </cell>
          <cell r="I148">
            <v>14175000</v>
          </cell>
          <cell r="J148">
            <v>1</v>
          </cell>
          <cell r="K148">
            <v>12</v>
          </cell>
          <cell r="L148">
            <v>170100000</v>
          </cell>
          <cell r="N148">
            <v>14175000</v>
          </cell>
          <cell r="O148">
            <v>14175000</v>
          </cell>
          <cell r="P148">
            <v>14175000</v>
          </cell>
          <cell r="Q148">
            <v>14175000</v>
          </cell>
          <cell r="R148">
            <v>14175000</v>
          </cell>
          <cell r="S148">
            <v>14175000</v>
          </cell>
          <cell r="T148">
            <v>14175000</v>
          </cell>
          <cell r="U148">
            <v>14175000</v>
          </cell>
          <cell r="V148">
            <v>14175000</v>
          </cell>
          <cell r="W148">
            <v>14175000</v>
          </cell>
          <cell r="X148">
            <v>14175000</v>
          </cell>
          <cell r="Y148">
            <v>14175000</v>
          </cell>
        </row>
        <row r="149">
          <cell r="A149">
            <v>4</v>
          </cell>
          <cell r="B149">
            <v>145</v>
          </cell>
          <cell r="C149">
            <v>20</v>
          </cell>
          <cell r="D149">
            <v>401</v>
          </cell>
          <cell r="E149">
            <v>99</v>
          </cell>
          <cell r="F149" t="str">
            <v>N/A</v>
          </cell>
          <cell r="G149">
            <v>145</v>
          </cell>
          <cell r="H149" t="str">
            <v xml:space="preserve"> Asistente Especialista Economico</v>
          </cell>
          <cell r="I149">
            <v>10266666.666666666</v>
          </cell>
          <cell r="J149">
            <v>1</v>
          </cell>
          <cell r="K149">
            <v>12</v>
          </cell>
          <cell r="L149">
            <v>123200000</v>
          </cell>
          <cell r="N149">
            <v>10266666.666666666</v>
          </cell>
          <cell r="O149">
            <v>10266666.666666666</v>
          </cell>
          <cell r="P149">
            <v>10266666.666666666</v>
          </cell>
          <cell r="Q149">
            <v>10266666.666666666</v>
          </cell>
          <cell r="R149">
            <v>10266666.666666666</v>
          </cell>
          <cell r="S149">
            <v>10266666.666666666</v>
          </cell>
          <cell r="T149">
            <v>10266666.666666666</v>
          </cell>
          <cell r="U149">
            <v>10266666.666666666</v>
          </cell>
          <cell r="V149">
            <v>10266666.666666666</v>
          </cell>
          <cell r="W149">
            <v>10266666.666666666</v>
          </cell>
          <cell r="X149">
            <v>10266666.666666666</v>
          </cell>
          <cell r="Y149">
            <v>10266666.666666666</v>
          </cell>
        </row>
        <row r="150">
          <cell r="A150">
            <v>4</v>
          </cell>
          <cell r="B150">
            <v>145</v>
          </cell>
          <cell r="C150">
            <v>20</v>
          </cell>
          <cell r="D150">
            <v>401</v>
          </cell>
          <cell r="E150">
            <v>99</v>
          </cell>
          <cell r="F150" t="str">
            <v>N/A</v>
          </cell>
          <cell r="G150">
            <v>145</v>
          </cell>
          <cell r="H150" t="str">
            <v xml:space="preserve"> Especialista Obras Civiles Senior</v>
          </cell>
          <cell r="I150">
            <v>14175000</v>
          </cell>
          <cell r="J150">
            <v>1</v>
          </cell>
          <cell r="K150">
            <v>12</v>
          </cell>
          <cell r="L150">
            <v>170100000</v>
          </cell>
          <cell r="N150">
            <v>14175000</v>
          </cell>
          <cell r="O150">
            <v>14175000</v>
          </cell>
          <cell r="P150">
            <v>14175000</v>
          </cell>
          <cell r="Q150">
            <v>14175000</v>
          </cell>
          <cell r="R150">
            <v>14175000</v>
          </cell>
          <cell r="S150">
            <v>14175000</v>
          </cell>
          <cell r="T150">
            <v>14175000</v>
          </cell>
          <cell r="U150">
            <v>14175000</v>
          </cell>
          <cell r="V150">
            <v>14175000</v>
          </cell>
          <cell r="W150">
            <v>14175000</v>
          </cell>
          <cell r="X150">
            <v>14175000</v>
          </cell>
          <cell r="Y150">
            <v>14175000</v>
          </cell>
        </row>
        <row r="151">
          <cell r="A151">
            <v>4</v>
          </cell>
          <cell r="B151">
            <v>145</v>
          </cell>
          <cell r="C151">
            <v>20</v>
          </cell>
          <cell r="D151">
            <v>401</v>
          </cell>
          <cell r="E151">
            <v>99</v>
          </cell>
          <cell r="F151" t="str">
            <v>N/A</v>
          </cell>
          <cell r="G151">
            <v>145</v>
          </cell>
          <cell r="H151" t="str">
            <v>Asistente Especialista en Obras Civiles</v>
          </cell>
          <cell r="I151">
            <v>10266666.666666666</v>
          </cell>
          <cell r="J151">
            <v>1</v>
          </cell>
          <cell r="K151">
            <v>12</v>
          </cell>
          <cell r="L151">
            <v>123200000</v>
          </cell>
          <cell r="N151">
            <v>10266666.666666666</v>
          </cell>
          <cell r="O151">
            <v>10266666.666666666</v>
          </cell>
          <cell r="P151">
            <v>10266666.666666666</v>
          </cell>
          <cell r="Q151">
            <v>10266666.666666666</v>
          </cell>
          <cell r="R151">
            <v>10266666.666666666</v>
          </cell>
          <cell r="S151">
            <v>10266666.666666666</v>
          </cell>
          <cell r="T151">
            <v>10266666.666666666</v>
          </cell>
          <cell r="U151">
            <v>10266666.666666666</v>
          </cell>
          <cell r="V151">
            <v>10266666.666666666</v>
          </cell>
          <cell r="W151">
            <v>10266666.666666666</v>
          </cell>
          <cell r="X151">
            <v>10266666.666666666</v>
          </cell>
          <cell r="Y151">
            <v>10266666.666666666</v>
          </cell>
        </row>
        <row r="152">
          <cell r="B152">
            <v>145</v>
          </cell>
          <cell r="C152">
            <v>20</v>
          </cell>
          <cell r="D152">
            <v>401</v>
          </cell>
          <cell r="E152">
            <v>99</v>
          </cell>
          <cell r="F152" t="str">
            <v>N/A</v>
          </cell>
          <cell r="G152">
            <v>145</v>
          </cell>
          <cell r="H152" t="str">
            <v>Especialista en Adquisiciones junior</v>
          </cell>
          <cell r="I152">
            <v>10736250</v>
          </cell>
          <cell r="J152">
            <v>1</v>
          </cell>
          <cell r="K152">
            <v>12</v>
          </cell>
          <cell r="L152">
            <v>128835000</v>
          </cell>
        </row>
        <row r="153">
          <cell r="B153">
            <v>145</v>
          </cell>
          <cell r="C153">
            <v>20</v>
          </cell>
          <cell r="D153">
            <v>401</v>
          </cell>
          <cell r="E153">
            <v>99</v>
          </cell>
          <cell r="F153" t="str">
            <v>N/A</v>
          </cell>
          <cell r="G153">
            <v>145</v>
          </cell>
          <cell r="H153" t="str">
            <v>Especialista Juridico</v>
          </cell>
          <cell r="I153">
            <v>14175000</v>
          </cell>
          <cell r="J153">
            <v>1</v>
          </cell>
          <cell r="K153">
            <v>12</v>
          </cell>
          <cell r="L153">
            <v>170100000</v>
          </cell>
        </row>
        <row r="154">
          <cell r="A154">
            <v>3</v>
          </cell>
          <cell r="B154">
            <v>145</v>
          </cell>
          <cell r="C154">
            <v>20</v>
          </cell>
          <cell r="D154">
            <v>401</v>
          </cell>
          <cell r="E154">
            <v>99</v>
          </cell>
          <cell r="F154" t="str">
            <v>N/A</v>
          </cell>
          <cell r="G154">
            <v>145</v>
          </cell>
          <cell r="H154" t="str">
            <v>Consultoría de Proyecto de Redes de Servicios Básicos</v>
          </cell>
          <cell r="I154">
            <v>81000000</v>
          </cell>
          <cell r="J154">
            <v>1</v>
          </cell>
          <cell r="K154">
            <v>1</v>
          </cell>
          <cell r="L154">
            <v>81000000</v>
          </cell>
          <cell r="Q154">
            <v>20250000</v>
          </cell>
          <cell r="S154">
            <v>20250000</v>
          </cell>
          <cell r="U154">
            <v>20250000</v>
          </cell>
          <cell r="W154">
            <v>20250000</v>
          </cell>
        </row>
        <row r="155">
          <cell r="B155">
            <v>145</v>
          </cell>
          <cell r="C155">
            <v>20</v>
          </cell>
          <cell r="D155">
            <v>401</v>
          </cell>
          <cell r="E155">
            <v>99</v>
          </cell>
          <cell r="F155" t="str">
            <v>N/A</v>
          </cell>
          <cell r="G155">
            <v>145</v>
          </cell>
          <cell r="H155" t="str">
            <v>Consultoria Diseno Ejecutivo del Centro Comunal y Mirador</v>
          </cell>
          <cell r="I155">
            <v>81000000</v>
          </cell>
          <cell r="J155">
            <v>1</v>
          </cell>
          <cell r="K155">
            <v>1</v>
          </cell>
          <cell r="L155">
            <v>81000000</v>
          </cell>
        </row>
        <row r="156">
          <cell r="B156">
            <v>145</v>
          </cell>
          <cell r="C156">
            <v>10</v>
          </cell>
          <cell r="D156">
            <v>1</v>
          </cell>
          <cell r="E156">
            <v>99</v>
          </cell>
          <cell r="F156" t="str">
            <v>HONORARIOS PROFESIONALES</v>
          </cell>
          <cell r="L156">
            <v>374813500</v>
          </cell>
          <cell r="N156">
            <v>28466958.33333334</v>
          </cell>
          <cell r="O156">
            <v>28466958.33333334</v>
          </cell>
          <cell r="P156">
            <v>28466958.33333334</v>
          </cell>
          <cell r="Q156">
            <v>28466958.33333334</v>
          </cell>
          <cell r="R156">
            <v>28466958.33333334</v>
          </cell>
          <cell r="S156">
            <v>28466958.33333334</v>
          </cell>
          <cell r="T156">
            <v>28466958.33333334</v>
          </cell>
          <cell r="U156">
            <v>28466958.33333334</v>
          </cell>
          <cell r="V156">
            <v>28466958.33333334</v>
          </cell>
          <cell r="W156">
            <v>28466958.33333334</v>
          </cell>
          <cell r="X156">
            <v>28466958.33333334</v>
          </cell>
          <cell r="Y156">
            <v>28466958.33333334</v>
          </cell>
        </row>
        <row r="157">
          <cell r="A157">
            <v>4</v>
          </cell>
          <cell r="B157">
            <v>145</v>
          </cell>
          <cell r="C157">
            <v>10</v>
          </cell>
          <cell r="D157">
            <v>1</v>
          </cell>
          <cell r="E157">
            <v>99</v>
          </cell>
          <cell r="F157" t="str">
            <v>N/A</v>
          </cell>
          <cell r="G157">
            <v>145</v>
          </cell>
          <cell r="H157" t="str">
            <v xml:space="preserve">Coordinador general de la Unidad </v>
          </cell>
          <cell r="I157">
            <v>2310000</v>
          </cell>
          <cell r="J157">
            <v>1</v>
          </cell>
          <cell r="K157">
            <v>12</v>
          </cell>
          <cell r="L157">
            <v>27720000</v>
          </cell>
          <cell r="N157">
            <v>2310000</v>
          </cell>
          <cell r="O157">
            <v>2310000</v>
          </cell>
          <cell r="P157">
            <v>2310000</v>
          </cell>
          <cell r="Q157">
            <v>2310000</v>
          </cell>
          <cell r="R157">
            <v>2310000</v>
          </cell>
          <cell r="S157">
            <v>2310000</v>
          </cell>
          <cell r="T157">
            <v>2310000</v>
          </cell>
          <cell r="U157">
            <v>2310000</v>
          </cell>
          <cell r="V157">
            <v>2310000</v>
          </cell>
          <cell r="W157">
            <v>2310000</v>
          </cell>
          <cell r="X157">
            <v>2310000</v>
          </cell>
          <cell r="Y157">
            <v>2310000</v>
          </cell>
        </row>
        <row r="158">
          <cell r="A158">
            <v>4</v>
          </cell>
          <cell r="B158">
            <v>145</v>
          </cell>
          <cell r="C158">
            <v>10</v>
          </cell>
          <cell r="D158">
            <v>1</v>
          </cell>
          <cell r="E158">
            <v>99</v>
          </cell>
          <cell r="F158" t="str">
            <v>N/A</v>
          </cell>
          <cell r="G158">
            <v>145</v>
          </cell>
          <cell r="H158" t="str">
            <v>Especialista en adquisiciones senior</v>
          </cell>
          <cell r="I158">
            <v>1417500</v>
          </cell>
          <cell r="J158">
            <v>1</v>
          </cell>
          <cell r="K158">
            <v>12</v>
          </cell>
          <cell r="L158">
            <v>17010000</v>
          </cell>
          <cell r="N158">
            <v>1417500</v>
          </cell>
          <cell r="O158">
            <v>1417500</v>
          </cell>
          <cell r="P158">
            <v>1417500</v>
          </cell>
          <cell r="Q158">
            <v>1417500</v>
          </cell>
          <cell r="R158">
            <v>1417500</v>
          </cell>
          <cell r="S158">
            <v>1417500</v>
          </cell>
          <cell r="T158">
            <v>1417500</v>
          </cell>
          <cell r="U158">
            <v>1417500</v>
          </cell>
          <cell r="V158">
            <v>1417500</v>
          </cell>
          <cell r="W158">
            <v>1417500</v>
          </cell>
          <cell r="X158">
            <v>1417500</v>
          </cell>
          <cell r="Y158">
            <v>1417500</v>
          </cell>
        </row>
        <row r="159">
          <cell r="A159">
            <v>4</v>
          </cell>
          <cell r="B159">
            <v>145</v>
          </cell>
          <cell r="C159">
            <v>10</v>
          </cell>
          <cell r="D159">
            <v>1</v>
          </cell>
          <cell r="E159">
            <v>99</v>
          </cell>
          <cell r="F159" t="str">
            <v>N/A</v>
          </cell>
          <cell r="G159">
            <v>145</v>
          </cell>
          <cell r="H159" t="str">
            <v xml:space="preserve">Especialista ambiental </v>
          </cell>
          <cell r="I159">
            <v>1417500</v>
          </cell>
          <cell r="J159">
            <v>1</v>
          </cell>
          <cell r="K159">
            <v>12</v>
          </cell>
          <cell r="L159">
            <v>17010000</v>
          </cell>
          <cell r="N159">
            <v>1417500</v>
          </cell>
          <cell r="O159">
            <v>1417500</v>
          </cell>
          <cell r="P159">
            <v>1417500</v>
          </cell>
          <cell r="Q159">
            <v>1417500</v>
          </cell>
          <cell r="R159">
            <v>1417500</v>
          </cell>
          <cell r="S159">
            <v>1417500</v>
          </cell>
          <cell r="T159">
            <v>1417500</v>
          </cell>
          <cell r="U159">
            <v>1417500</v>
          </cell>
          <cell r="V159">
            <v>1417500</v>
          </cell>
          <cell r="W159">
            <v>1417500</v>
          </cell>
          <cell r="X159">
            <v>1417500</v>
          </cell>
          <cell r="Y159">
            <v>1417500</v>
          </cell>
        </row>
        <row r="160">
          <cell r="A160">
            <v>4</v>
          </cell>
          <cell r="B160">
            <v>145</v>
          </cell>
          <cell r="C160">
            <v>10</v>
          </cell>
          <cell r="D160">
            <v>1</v>
          </cell>
          <cell r="E160">
            <v>99</v>
          </cell>
          <cell r="F160" t="str">
            <v>N/A</v>
          </cell>
          <cell r="G160">
            <v>145</v>
          </cell>
          <cell r="H160" t="str">
            <v>Especialista Social (RU)</v>
          </cell>
          <cell r="I160">
            <v>1417500</v>
          </cell>
          <cell r="J160">
            <v>1</v>
          </cell>
          <cell r="K160">
            <v>12</v>
          </cell>
          <cell r="L160">
            <v>17010000</v>
          </cell>
          <cell r="N160">
            <v>1417500</v>
          </cell>
          <cell r="O160">
            <v>1417500</v>
          </cell>
          <cell r="P160">
            <v>1417500</v>
          </cell>
          <cell r="Q160">
            <v>1417500</v>
          </cell>
          <cell r="R160">
            <v>1417500</v>
          </cell>
          <cell r="S160">
            <v>1417500</v>
          </cell>
          <cell r="T160">
            <v>1417500</v>
          </cell>
          <cell r="U160">
            <v>1417500</v>
          </cell>
          <cell r="V160">
            <v>1417500</v>
          </cell>
          <cell r="W160">
            <v>1417500</v>
          </cell>
          <cell r="X160">
            <v>1417500</v>
          </cell>
          <cell r="Y160">
            <v>1417500</v>
          </cell>
        </row>
        <row r="161">
          <cell r="A161">
            <v>4</v>
          </cell>
          <cell r="B161">
            <v>145</v>
          </cell>
          <cell r="C161">
            <v>10</v>
          </cell>
          <cell r="D161">
            <v>1</v>
          </cell>
          <cell r="E161">
            <v>99</v>
          </cell>
          <cell r="F161" t="str">
            <v>N/A</v>
          </cell>
          <cell r="G161">
            <v>145</v>
          </cell>
          <cell r="H161" t="str">
            <v>Especialista Urbanistico Arq</v>
          </cell>
          <cell r="I161">
            <v>1417500</v>
          </cell>
          <cell r="J161">
            <v>1</v>
          </cell>
          <cell r="K161">
            <v>12</v>
          </cell>
          <cell r="L161">
            <v>17010000</v>
          </cell>
          <cell r="N161">
            <v>1417500</v>
          </cell>
          <cell r="O161">
            <v>1417500</v>
          </cell>
          <cell r="P161">
            <v>1417500</v>
          </cell>
          <cell r="Q161">
            <v>1417500</v>
          </cell>
          <cell r="R161">
            <v>1417500</v>
          </cell>
          <cell r="S161">
            <v>1417500</v>
          </cell>
          <cell r="T161">
            <v>1417500</v>
          </cell>
          <cell r="U161">
            <v>1417500</v>
          </cell>
          <cell r="V161">
            <v>1417500</v>
          </cell>
          <cell r="W161">
            <v>1417500</v>
          </cell>
          <cell r="X161">
            <v>1417500</v>
          </cell>
          <cell r="Y161">
            <v>1417500</v>
          </cell>
        </row>
        <row r="162">
          <cell r="A162">
            <v>4</v>
          </cell>
          <cell r="B162">
            <v>145</v>
          </cell>
          <cell r="C162">
            <v>10</v>
          </cell>
          <cell r="D162">
            <v>1</v>
          </cell>
          <cell r="E162">
            <v>99</v>
          </cell>
          <cell r="F162" t="str">
            <v>N/A</v>
          </cell>
          <cell r="G162">
            <v>145</v>
          </cell>
          <cell r="H162" t="str">
            <v>Especialista en insfraestructura y obras civiles</v>
          </cell>
          <cell r="I162">
            <v>1417500</v>
          </cell>
          <cell r="J162">
            <v>1</v>
          </cell>
          <cell r="K162">
            <v>12</v>
          </cell>
          <cell r="L162">
            <v>17010000</v>
          </cell>
          <cell r="N162">
            <v>1417500</v>
          </cell>
          <cell r="O162">
            <v>1417500</v>
          </cell>
          <cell r="P162">
            <v>1417500</v>
          </cell>
          <cell r="Q162">
            <v>1417500</v>
          </cell>
          <cell r="R162">
            <v>1417500</v>
          </cell>
          <cell r="S162">
            <v>1417500</v>
          </cell>
          <cell r="T162">
            <v>1417500</v>
          </cell>
          <cell r="U162">
            <v>1417500</v>
          </cell>
          <cell r="V162">
            <v>1417500</v>
          </cell>
          <cell r="W162">
            <v>1417500</v>
          </cell>
          <cell r="X162">
            <v>1417500</v>
          </cell>
          <cell r="Y162">
            <v>1417500</v>
          </cell>
        </row>
        <row r="163">
          <cell r="A163">
            <v>4</v>
          </cell>
          <cell r="B163">
            <v>145</v>
          </cell>
          <cell r="C163">
            <v>10</v>
          </cell>
          <cell r="D163">
            <v>1</v>
          </cell>
          <cell r="E163">
            <v>99</v>
          </cell>
          <cell r="F163" t="str">
            <v>N/A</v>
          </cell>
          <cell r="G163">
            <v>145</v>
          </cell>
          <cell r="H163" t="str">
            <v xml:space="preserve">Coordinador Tecnico de la Unidad </v>
          </cell>
          <cell r="I163">
            <v>1732500</v>
          </cell>
          <cell r="J163">
            <v>1</v>
          </cell>
          <cell r="K163">
            <v>12</v>
          </cell>
          <cell r="L163">
            <v>20790000</v>
          </cell>
          <cell r="N163">
            <v>1732500</v>
          </cell>
          <cell r="O163">
            <v>1732500</v>
          </cell>
          <cell r="P163">
            <v>1732500</v>
          </cell>
          <cell r="Q163">
            <v>1732500</v>
          </cell>
          <cell r="R163">
            <v>1732500</v>
          </cell>
          <cell r="S163">
            <v>1732500</v>
          </cell>
          <cell r="T163">
            <v>1732500</v>
          </cell>
          <cell r="U163">
            <v>1732500</v>
          </cell>
          <cell r="V163">
            <v>1732500</v>
          </cell>
          <cell r="W163">
            <v>1732500</v>
          </cell>
          <cell r="X163">
            <v>1732500</v>
          </cell>
          <cell r="Y163">
            <v>1732500</v>
          </cell>
        </row>
        <row r="164">
          <cell r="A164">
            <v>4</v>
          </cell>
          <cell r="B164">
            <v>145</v>
          </cell>
          <cell r="C164">
            <v>10</v>
          </cell>
          <cell r="D164">
            <v>1</v>
          </cell>
          <cell r="E164">
            <v>99</v>
          </cell>
          <cell r="F164" t="str">
            <v>N/A</v>
          </cell>
          <cell r="G164">
            <v>145</v>
          </cell>
          <cell r="H164" t="str">
            <v xml:space="preserve">Asistente Tecnico de la Coordinación  </v>
          </cell>
          <cell r="I164">
            <v>1050000</v>
          </cell>
          <cell r="J164">
            <v>1</v>
          </cell>
          <cell r="K164">
            <v>12</v>
          </cell>
          <cell r="L164">
            <v>12600000</v>
          </cell>
          <cell r="N164">
            <v>1050000</v>
          </cell>
          <cell r="O164">
            <v>1050000</v>
          </cell>
          <cell r="P164">
            <v>1050000</v>
          </cell>
          <cell r="Q164">
            <v>1050000</v>
          </cell>
          <cell r="R164">
            <v>1050000</v>
          </cell>
          <cell r="S164">
            <v>1050000</v>
          </cell>
          <cell r="T164">
            <v>1050000</v>
          </cell>
          <cell r="U164">
            <v>1050000</v>
          </cell>
          <cell r="V164">
            <v>1050000</v>
          </cell>
          <cell r="W164">
            <v>1050000</v>
          </cell>
          <cell r="X164">
            <v>1050000</v>
          </cell>
          <cell r="Y164">
            <v>1050000</v>
          </cell>
        </row>
        <row r="165">
          <cell r="A165">
            <v>4</v>
          </cell>
          <cell r="B165">
            <v>145</v>
          </cell>
          <cell r="C165">
            <v>10</v>
          </cell>
          <cell r="D165">
            <v>1</v>
          </cell>
          <cell r="E165">
            <v>99</v>
          </cell>
          <cell r="F165" t="str">
            <v>N/A</v>
          </cell>
          <cell r="G165">
            <v>145</v>
          </cell>
          <cell r="H165" t="str">
            <v xml:space="preserve"> Especialista en Infraestructura vial senior</v>
          </cell>
          <cell r="I165">
            <v>1417500</v>
          </cell>
          <cell r="J165">
            <v>1</v>
          </cell>
          <cell r="K165">
            <v>12</v>
          </cell>
          <cell r="L165">
            <v>17010000</v>
          </cell>
          <cell r="N165">
            <v>1417500</v>
          </cell>
          <cell r="O165">
            <v>1417500</v>
          </cell>
          <cell r="P165">
            <v>1417500</v>
          </cell>
          <cell r="Q165">
            <v>1417500</v>
          </cell>
          <cell r="R165">
            <v>1417500</v>
          </cell>
          <cell r="S165">
            <v>1417500</v>
          </cell>
          <cell r="T165">
            <v>1417500</v>
          </cell>
          <cell r="U165">
            <v>1417500</v>
          </cell>
          <cell r="V165">
            <v>1417500</v>
          </cell>
          <cell r="W165">
            <v>1417500</v>
          </cell>
          <cell r="X165">
            <v>1417500</v>
          </cell>
          <cell r="Y165">
            <v>1417500</v>
          </cell>
        </row>
        <row r="166">
          <cell r="A166">
            <v>4</v>
          </cell>
          <cell r="B166">
            <v>145</v>
          </cell>
          <cell r="C166">
            <v>10</v>
          </cell>
          <cell r="D166">
            <v>1</v>
          </cell>
          <cell r="E166">
            <v>99</v>
          </cell>
          <cell r="F166" t="str">
            <v>N/A</v>
          </cell>
          <cell r="G166">
            <v>145</v>
          </cell>
          <cell r="H166" t="str">
            <v>Especialista en Infraestructura vial senior</v>
          </cell>
          <cell r="I166">
            <v>1417500</v>
          </cell>
          <cell r="J166">
            <v>1</v>
          </cell>
          <cell r="K166">
            <v>12</v>
          </cell>
          <cell r="L166">
            <v>17010000</v>
          </cell>
          <cell r="N166">
            <v>1417500</v>
          </cell>
          <cell r="O166">
            <v>1417500</v>
          </cell>
          <cell r="P166">
            <v>1417500</v>
          </cell>
          <cell r="Q166">
            <v>1417500</v>
          </cell>
          <cell r="R166">
            <v>1417500</v>
          </cell>
          <cell r="S166">
            <v>1417500</v>
          </cell>
          <cell r="T166">
            <v>1417500</v>
          </cell>
          <cell r="U166">
            <v>1417500</v>
          </cell>
          <cell r="V166">
            <v>1417500</v>
          </cell>
          <cell r="W166">
            <v>1417500</v>
          </cell>
          <cell r="X166">
            <v>1417500</v>
          </cell>
          <cell r="Y166">
            <v>1417500</v>
          </cell>
        </row>
        <row r="167">
          <cell r="A167">
            <v>4</v>
          </cell>
          <cell r="B167">
            <v>145</v>
          </cell>
          <cell r="C167">
            <v>10</v>
          </cell>
          <cell r="D167">
            <v>1</v>
          </cell>
          <cell r="E167">
            <v>99</v>
          </cell>
          <cell r="F167" t="str">
            <v>N/A</v>
          </cell>
          <cell r="G167">
            <v>145</v>
          </cell>
          <cell r="H167" t="str">
            <v>Especialista en Operaciones Sistema Transporte</v>
          </cell>
          <cell r="I167">
            <v>1417500</v>
          </cell>
          <cell r="J167">
            <v>1</v>
          </cell>
          <cell r="K167">
            <v>12</v>
          </cell>
          <cell r="L167">
            <v>17010000</v>
          </cell>
          <cell r="N167">
            <v>1417500</v>
          </cell>
          <cell r="O167">
            <v>1417500</v>
          </cell>
          <cell r="P167">
            <v>1417500</v>
          </cell>
          <cell r="Q167">
            <v>1417500</v>
          </cell>
          <cell r="R167">
            <v>1417500</v>
          </cell>
          <cell r="S167">
            <v>1417500</v>
          </cell>
          <cell r="T167">
            <v>1417500</v>
          </cell>
          <cell r="U167">
            <v>1417500</v>
          </cell>
          <cell r="V167">
            <v>1417500</v>
          </cell>
          <cell r="W167">
            <v>1417500</v>
          </cell>
          <cell r="X167">
            <v>1417500</v>
          </cell>
          <cell r="Y167">
            <v>1417500</v>
          </cell>
        </row>
        <row r="168">
          <cell r="A168">
            <v>4</v>
          </cell>
          <cell r="B168">
            <v>145</v>
          </cell>
          <cell r="C168">
            <v>10</v>
          </cell>
          <cell r="D168">
            <v>1</v>
          </cell>
          <cell r="E168">
            <v>99</v>
          </cell>
          <cell r="F168" t="str">
            <v>N/A</v>
          </cell>
          <cell r="G168">
            <v>145</v>
          </cell>
          <cell r="H168" t="str">
            <v xml:space="preserve">Asistente Especialista en Operaciones </v>
          </cell>
          <cell r="I168">
            <v>1026666.6666666666</v>
          </cell>
          <cell r="J168">
            <v>1</v>
          </cell>
          <cell r="K168">
            <v>12</v>
          </cell>
          <cell r="L168">
            <v>12320000</v>
          </cell>
          <cell r="N168">
            <v>1026666.6666666666</v>
          </cell>
          <cell r="O168">
            <v>1026666.6666666666</v>
          </cell>
          <cell r="P168">
            <v>1026666.6666666666</v>
          </cell>
          <cell r="Q168">
            <v>1026666.6666666666</v>
          </cell>
          <cell r="R168">
            <v>1026666.6666666666</v>
          </cell>
          <cell r="S168">
            <v>1026666.6666666666</v>
          </cell>
          <cell r="T168">
            <v>1026666.6666666666</v>
          </cell>
          <cell r="U168">
            <v>1026666.6666666666</v>
          </cell>
          <cell r="V168">
            <v>1026666.6666666666</v>
          </cell>
          <cell r="W168">
            <v>1026666.6666666666</v>
          </cell>
          <cell r="X168">
            <v>1026666.6666666666</v>
          </cell>
          <cell r="Y168">
            <v>1026666.6666666666</v>
          </cell>
        </row>
        <row r="169">
          <cell r="A169">
            <v>4</v>
          </cell>
          <cell r="B169">
            <v>145</v>
          </cell>
          <cell r="C169">
            <v>10</v>
          </cell>
          <cell r="D169">
            <v>1</v>
          </cell>
          <cell r="E169">
            <v>99</v>
          </cell>
          <cell r="F169" t="str">
            <v>N/A</v>
          </cell>
          <cell r="G169">
            <v>145</v>
          </cell>
          <cell r="H169" t="str">
            <v xml:space="preserve">Especialista -Tecnológico </v>
          </cell>
          <cell r="I169">
            <v>1417500</v>
          </cell>
          <cell r="J169">
            <v>1</v>
          </cell>
          <cell r="K169">
            <v>12</v>
          </cell>
          <cell r="L169">
            <v>17010000</v>
          </cell>
          <cell r="N169">
            <v>1417500</v>
          </cell>
          <cell r="O169">
            <v>1417500</v>
          </cell>
          <cell r="P169">
            <v>1417500</v>
          </cell>
          <cell r="Q169">
            <v>1417500</v>
          </cell>
          <cell r="R169">
            <v>1417500</v>
          </cell>
          <cell r="S169">
            <v>1417500</v>
          </cell>
          <cell r="T169">
            <v>1417500</v>
          </cell>
          <cell r="U169">
            <v>1417500</v>
          </cell>
          <cell r="V169">
            <v>1417500</v>
          </cell>
          <cell r="W169">
            <v>1417500</v>
          </cell>
          <cell r="X169">
            <v>1417500</v>
          </cell>
          <cell r="Y169">
            <v>1417500</v>
          </cell>
        </row>
        <row r="170">
          <cell r="A170">
            <v>4</v>
          </cell>
          <cell r="B170">
            <v>145</v>
          </cell>
          <cell r="C170">
            <v>10</v>
          </cell>
          <cell r="D170">
            <v>1</v>
          </cell>
          <cell r="E170">
            <v>99</v>
          </cell>
          <cell r="F170" t="str">
            <v>N/A</v>
          </cell>
          <cell r="G170">
            <v>145</v>
          </cell>
          <cell r="H170" t="str">
            <v xml:space="preserve"> Asistente Especialista -Tecnológico </v>
          </cell>
          <cell r="I170">
            <v>1026666.6666666666</v>
          </cell>
          <cell r="J170">
            <v>1</v>
          </cell>
          <cell r="K170">
            <v>12</v>
          </cell>
          <cell r="L170">
            <v>12320000</v>
          </cell>
          <cell r="N170">
            <v>1026666.6666666666</v>
          </cell>
          <cell r="O170">
            <v>1026666.6666666666</v>
          </cell>
          <cell r="P170">
            <v>1026666.6666666666</v>
          </cell>
          <cell r="Q170">
            <v>1026666.6666666666</v>
          </cell>
          <cell r="R170">
            <v>1026666.6666666666</v>
          </cell>
          <cell r="S170">
            <v>1026666.6666666666</v>
          </cell>
          <cell r="T170">
            <v>1026666.6666666666</v>
          </cell>
          <cell r="U170">
            <v>1026666.6666666666</v>
          </cell>
          <cell r="V170">
            <v>1026666.6666666666</v>
          </cell>
          <cell r="W170">
            <v>1026666.6666666666</v>
          </cell>
          <cell r="X170">
            <v>1026666.6666666666</v>
          </cell>
          <cell r="Y170">
            <v>1026666.6666666666</v>
          </cell>
        </row>
        <row r="171">
          <cell r="A171">
            <v>4</v>
          </cell>
          <cell r="B171">
            <v>145</v>
          </cell>
          <cell r="C171">
            <v>10</v>
          </cell>
          <cell r="D171">
            <v>1</v>
          </cell>
          <cell r="E171">
            <v>99</v>
          </cell>
          <cell r="F171" t="str">
            <v>N/A</v>
          </cell>
          <cell r="G171">
            <v>145</v>
          </cell>
          <cell r="H171" t="str">
            <v xml:space="preserve"> Especialista Social (BTR)</v>
          </cell>
          <cell r="I171">
            <v>1417500</v>
          </cell>
          <cell r="J171">
            <v>1</v>
          </cell>
          <cell r="K171">
            <v>12</v>
          </cell>
          <cell r="L171">
            <v>17010000</v>
          </cell>
          <cell r="N171">
            <v>1417500</v>
          </cell>
          <cell r="O171">
            <v>1417500</v>
          </cell>
          <cell r="P171">
            <v>1417500</v>
          </cell>
          <cell r="Q171">
            <v>1417500</v>
          </cell>
          <cell r="R171">
            <v>1417500</v>
          </cell>
          <cell r="S171">
            <v>1417500</v>
          </cell>
          <cell r="T171">
            <v>1417500</v>
          </cell>
          <cell r="U171">
            <v>1417500</v>
          </cell>
          <cell r="V171">
            <v>1417500</v>
          </cell>
          <cell r="W171">
            <v>1417500</v>
          </cell>
          <cell r="X171">
            <v>1417500</v>
          </cell>
          <cell r="Y171">
            <v>1417500</v>
          </cell>
        </row>
        <row r="172">
          <cell r="A172">
            <v>4</v>
          </cell>
          <cell r="B172">
            <v>145</v>
          </cell>
          <cell r="C172">
            <v>10</v>
          </cell>
          <cell r="D172">
            <v>1</v>
          </cell>
          <cell r="E172">
            <v>99</v>
          </cell>
          <cell r="F172" t="str">
            <v>N/A</v>
          </cell>
          <cell r="G172">
            <v>145</v>
          </cell>
          <cell r="H172" t="str">
            <v xml:space="preserve"> Especialista en adquisiones (BTR)</v>
          </cell>
          <cell r="I172">
            <v>1184166.6666666667</v>
          </cell>
          <cell r="J172">
            <v>1</v>
          </cell>
          <cell r="K172">
            <v>12</v>
          </cell>
          <cell r="L172">
            <v>14210000</v>
          </cell>
          <cell r="N172">
            <v>1184166.6666666667</v>
          </cell>
          <cell r="O172">
            <v>1184166.6666666667</v>
          </cell>
          <cell r="P172">
            <v>1184166.6666666667</v>
          </cell>
          <cell r="Q172">
            <v>1184166.6666666667</v>
          </cell>
          <cell r="R172">
            <v>1184166.6666666667</v>
          </cell>
          <cell r="S172">
            <v>1184166.6666666667</v>
          </cell>
          <cell r="T172">
            <v>1184166.6666666667</v>
          </cell>
          <cell r="U172">
            <v>1184166.6666666667</v>
          </cell>
          <cell r="V172">
            <v>1184166.6666666667</v>
          </cell>
          <cell r="W172">
            <v>1184166.6666666667</v>
          </cell>
          <cell r="X172">
            <v>1184166.6666666667</v>
          </cell>
          <cell r="Y172">
            <v>1184166.6666666667</v>
          </cell>
        </row>
        <row r="173">
          <cell r="A173">
            <v>4</v>
          </cell>
          <cell r="B173">
            <v>145</v>
          </cell>
          <cell r="C173">
            <v>10</v>
          </cell>
          <cell r="D173">
            <v>1</v>
          </cell>
          <cell r="E173">
            <v>99</v>
          </cell>
          <cell r="F173" t="str">
            <v>N/A</v>
          </cell>
          <cell r="G173">
            <v>145</v>
          </cell>
          <cell r="H173" t="str">
            <v xml:space="preserve"> Especialista Economico-Financiero</v>
          </cell>
          <cell r="I173">
            <v>1417500</v>
          </cell>
          <cell r="J173">
            <v>1</v>
          </cell>
          <cell r="K173">
            <v>12</v>
          </cell>
          <cell r="L173">
            <v>17010000</v>
          </cell>
          <cell r="N173">
            <v>1417500</v>
          </cell>
          <cell r="O173">
            <v>1417500</v>
          </cell>
          <cell r="P173">
            <v>1417500</v>
          </cell>
          <cell r="Q173">
            <v>1417500</v>
          </cell>
          <cell r="R173">
            <v>1417500</v>
          </cell>
          <cell r="S173">
            <v>1417500</v>
          </cell>
          <cell r="T173">
            <v>1417500</v>
          </cell>
          <cell r="U173">
            <v>1417500</v>
          </cell>
          <cell r="V173">
            <v>1417500</v>
          </cell>
          <cell r="W173">
            <v>1417500</v>
          </cell>
          <cell r="X173">
            <v>1417500</v>
          </cell>
          <cell r="Y173">
            <v>1417500</v>
          </cell>
        </row>
        <row r="174">
          <cell r="A174">
            <v>4</v>
          </cell>
          <cell r="B174">
            <v>145</v>
          </cell>
          <cell r="C174">
            <v>10</v>
          </cell>
          <cell r="D174">
            <v>1</v>
          </cell>
          <cell r="E174">
            <v>99</v>
          </cell>
          <cell r="F174" t="str">
            <v>N/A</v>
          </cell>
          <cell r="G174">
            <v>145</v>
          </cell>
          <cell r="H174" t="str">
            <v xml:space="preserve"> Asistente Especialista Economico</v>
          </cell>
          <cell r="I174">
            <v>1026666.6666666666</v>
          </cell>
          <cell r="J174">
            <v>1</v>
          </cell>
          <cell r="K174">
            <v>12</v>
          </cell>
          <cell r="L174">
            <v>12320000</v>
          </cell>
          <cell r="N174">
            <v>1026666.6666666666</v>
          </cell>
          <cell r="O174">
            <v>1026666.6666666666</v>
          </cell>
          <cell r="P174">
            <v>1026666.6666666666</v>
          </cell>
          <cell r="Q174">
            <v>1026666.6666666666</v>
          </cell>
          <cell r="R174">
            <v>1026666.6666666666</v>
          </cell>
          <cell r="S174">
            <v>1026666.6666666666</v>
          </cell>
          <cell r="T174">
            <v>1026666.6666666666</v>
          </cell>
          <cell r="U174">
            <v>1026666.6666666666</v>
          </cell>
          <cell r="V174">
            <v>1026666.6666666666</v>
          </cell>
          <cell r="W174">
            <v>1026666.6666666666</v>
          </cell>
          <cell r="X174">
            <v>1026666.6666666666</v>
          </cell>
          <cell r="Y174">
            <v>1026666.6666666666</v>
          </cell>
        </row>
        <row r="175">
          <cell r="A175">
            <v>4</v>
          </cell>
          <cell r="B175">
            <v>145</v>
          </cell>
          <cell r="C175">
            <v>10</v>
          </cell>
          <cell r="D175">
            <v>1</v>
          </cell>
          <cell r="E175">
            <v>99</v>
          </cell>
          <cell r="F175" t="str">
            <v>N/A</v>
          </cell>
          <cell r="G175">
            <v>145</v>
          </cell>
          <cell r="H175" t="str">
            <v xml:space="preserve"> Especialista Obras Civiles Senior</v>
          </cell>
          <cell r="I175">
            <v>1417500</v>
          </cell>
          <cell r="J175">
            <v>1</v>
          </cell>
          <cell r="K175">
            <v>12</v>
          </cell>
          <cell r="L175">
            <v>17010000</v>
          </cell>
          <cell r="N175">
            <v>1417500</v>
          </cell>
          <cell r="O175">
            <v>1417500</v>
          </cell>
          <cell r="P175">
            <v>1417500</v>
          </cell>
          <cell r="Q175">
            <v>1417500</v>
          </cell>
          <cell r="R175">
            <v>1417500</v>
          </cell>
          <cell r="S175">
            <v>1417500</v>
          </cell>
          <cell r="T175">
            <v>1417500</v>
          </cell>
          <cell r="U175">
            <v>1417500</v>
          </cell>
          <cell r="V175">
            <v>1417500</v>
          </cell>
          <cell r="W175">
            <v>1417500</v>
          </cell>
          <cell r="X175">
            <v>1417500</v>
          </cell>
          <cell r="Y175">
            <v>1417500</v>
          </cell>
        </row>
        <row r="176">
          <cell r="A176">
            <v>4</v>
          </cell>
          <cell r="B176">
            <v>145</v>
          </cell>
          <cell r="C176">
            <v>10</v>
          </cell>
          <cell r="D176">
            <v>1</v>
          </cell>
          <cell r="E176">
            <v>99</v>
          </cell>
          <cell r="F176" t="str">
            <v>N/A</v>
          </cell>
          <cell r="G176">
            <v>145</v>
          </cell>
          <cell r="H176" t="str">
            <v>Asistente Especialista en Obras Civiles</v>
          </cell>
          <cell r="I176">
            <v>1026666.6666666666</v>
          </cell>
          <cell r="J176">
            <v>1</v>
          </cell>
          <cell r="K176">
            <v>12</v>
          </cell>
          <cell r="L176">
            <v>12320000</v>
          </cell>
          <cell r="N176">
            <v>1026666.6666666666</v>
          </cell>
          <cell r="O176">
            <v>1026666.6666666666</v>
          </cell>
          <cell r="P176">
            <v>1026666.6666666666</v>
          </cell>
          <cell r="Q176">
            <v>1026666.6666666666</v>
          </cell>
          <cell r="R176">
            <v>1026666.6666666666</v>
          </cell>
          <cell r="S176">
            <v>1026666.6666666666</v>
          </cell>
          <cell r="T176">
            <v>1026666.6666666666</v>
          </cell>
          <cell r="U176">
            <v>1026666.6666666666</v>
          </cell>
          <cell r="V176">
            <v>1026666.6666666666</v>
          </cell>
          <cell r="W176">
            <v>1026666.6666666666</v>
          </cell>
          <cell r="X176">
            <v>1026666.6666666666</v>
          </cell>
          <cell r="Y176">
            <v>1026666.6666666666</v>
          </cell>
        </row>
        <row r="177">
          <cell r="A177">
            <v>4</v>
          </cell>
          <cell r="B177">
            <v>145</v>
          </cell>
          <cell r="C177">
            <v>10</v>
          </cell>
          <cell r="D177">
            <v>1</v>
          </cell>
          <cell r="E177">
            <v>99</v>
          </cell>
          <cell r="F177" t="str">
            <v>N/A</v>
          </cell>
          <cell r="G177">
            <v>145</v>
          </cell>
          <cell r="H177" t="str">
            <v>Especialista en Adquisiciones junior</v>
          </cell>
          <cell r="I177">
            <v>1073625</v>
          </cell>
          <cell r="J177">
            <v>1</v>
          </cell>
          <cell r="K177">
            <v>12</v>
          </cell>
          <cell r="L177">
            <v>12883500</v>
          </cell>
          <cell r="N177">
            <v>1073625</v>
          </cell>
          <cell r="O177">
            <v>1073625</v>
          </cell>
          <cell r="P177">
            <v>1073625</v>
          </cell>
          <cell r="Q177">
            <v>1073625</v>
          </cell>
          <cell r="R177">
            <v>1073625</v>
          </cell>
          <cell r="S177">
            <v>1073625</v>
          </cell>
          <cell r="T177">
            <v>1073625</v>
          </cell>
          <cell r="U177">
            <v>1073625</v>
          </cell>
          <cell r="V177">
            <v>1073625</v>
          </cell>
          <cell r="W177">
            <v>1073625</v>
          </cell>
          <cell r="X177">
            <v>1073625</v>
          </cell>
          <cell r="Y177">
            <v>1073625</v>
          </cell>
        </row>
        <row r="178">
          <cell r="B178">
            <v>145</v>
          </cell>
          <cell r="C178">
            <v>10</v>
          </cell>
          <cell r="D178">
            <v>1</v>
          </cell>
          <cell r="E178">
            <v>99</v>
          </cell>
          <cell r="F178" t="str">
            <v>N/A</v>
          </cell>
          <cell r="G178">
            <v>145</v>
          </cell>
          <cell r="H178" t="str">
            <v>Especialista Juridico</v>
          </cell>
          <cell r="I178">
            <v>1417500</v>
          </cell>
          <cell r="J178">
            <v>1</v>
          </cell>
          <cell r="K178">
            <v>12</v>
          </cell>
          <cell r="L178">
            <v>17010000</v>
          </cell>
        </row>
        <row r="179">
          <cell r="A179">
            <v>3</v>
          </cell>
          <cell r="B179">
            <v>145</v>
          </cell>
          <cell r="C179">
            <v>10</v>
          </cell>
          <cell r="D179">
            <v>1</v>
          </cell>
          <cell r="E179">
            <v>99</v>
          </cell>
          <cell r="F179" t="str">
            <v>N/A</v>
          </cell>
          <cell r="G179">
            <v>145</v>
          </cell>
          <cell r="H179" t="str">
            <v>Consultoría de Proyecto de Redes de Servicios Básicos</v>
          </cell>
          <cell r="I179">
            <v>8100000</v>
          </cell>
          <cell r="J179">
            <v>1</v>
          </cell>
          <cell r="K179">
            <v>1</v>
          </cell>
          <cell r="L179">
            <v>8100000</v>
          </cell>
          <cell r="Q179">
            <v>2025000</v>
          </cell>
          <cell r="S179">
            <v>2025000</v>
          </cell>
          <cell r="U179">
            <v>2025000</v>
          </cell>
          <cell r="W179">
            <v>2025000</v>
          </cell>
        </row>
        <row r="180">
          <cell r="B180">
            <v>145</v>
          </cell>
          <cell r="C180">
            <v>20</v>
          </cell>
          <cell r="D180">
            <v>401</v>
          </cell>
          <cell r="E180">
            <v>99</v>
          </cell>
          <cell r="F180" t="str">
            <v>N/A</v>
          </cell>
          <cell r="G180">
            <v>145</v>
          </cell>
          <cell r="H180" t="str">
            <v>Consultoria Diseno Ejecutivo del Centro Comunal y Mirador</v>
          </cell>
          <cell r="I180">
            <v>8100000</v>
          </cell>
          <cell r="J180">
            <v>1</v>
          </cell>
          <cell r="K180">
            <v>1</v>
          </cell>
          <cell r="L180">
            <v>8100000</v>
          </cell>
        </row>
        <row r="181">
          <cell r="B181">
            <v>230</v>
          </cell>
          <cell r="C181">
            <v>20</v>
          </cell>
          <cell r="D181">
            <v>401</v>
          </cell>
          <cell r="E181">
            <v>99</v>
          </cell>
          <cell r="F181" t="str">
            <v>PASAJES Y VIATICOS</v>
          </cell>
          <cell r="L181">
            <v>0</v>
          </cell>
          <cell r="N181">
            <v>0</v>
          </cell>
          <cell r="O181">
            <v>0</v>
          </cell>
          <cell r="P181">
            <v>0</v>
          </cell>
          <cell r="Q181">
            <v>0</v>
          </cell>
          <cell r="R181">
            <v>0</v>
          </cell>
          <cell r="S181">
            <v>0</v>
          </cell>
          <cell r="T181">
            <v>0</v>
          </cell>
          <cell r="U181">
            <v>0</v>
          </cell>
          <cell r="V181">
            <v>0</v>
          </cell>
          <cell r="W181">
            <v>0</v>
          </cell>
          <cell r="X181">
            <v>0</v>
          </cell>
          <cell r="Y181">
            <v>0</v>
          </cell>
        </row>
        <row r="182">
          <cell r="A182">
            <v>4</v>
          </cell>
          <cell r="B182">
            <v>230</v>
          </cell>
          <cell r="C182">
            <v>20</v>
          </cell>
          <cell r="D182">
            <v>401</v>
          </cell>
          <cell r="E182">
            <v>99</v>
          </cell>
          <cell r="G182">
            <v>145</v>
          </cell>
          <cell r="H182" t="str">
            <v>Pasajes y Viáticos</v>
          </cell>
          <cell r="I182">
            <v>50000000</v>
          </cell>
          <cell r="J182">
            <v>0</v>
          </cell>
          <cell r="K182">
            <v>1</v>
          </cell>
          <cell r="L182">
            <v>0</v>
          </cell>
          <cell r="Q182">
            <v>0</v>
          </cell>
          <cell r="S182">
            <v>0</v>
          </cell>
          <cell r="U182">
            <v>0</v>
          </cell>
          <cell r="W182">
            <v>0</v>
          </cell>
        </row>
        <row r="183">
          <cell r="B183">
            <v>230</v>
          </cell>
          <cell r="C183">
            <v>10</v>
          </cell>
          <cell r="D183">
            <v>1</v>
          </cell>
          <cell r="E183">
            <v>99</v>
          </cell>
          <cell r="F183" t="str">
            <v>PASAJES Y VIATICOS</v>
          </cell>
          <cell r="L183">
            <v>0</v>
          </cell>
          <cell r="N183">
            <v>0</v>
          </cell>
          <cell r="O183">
            <v>0</v>
          </cell>
          <cell r="P183">
            <v>0</v>
          </cell>
          <cell r="Q183">
            <v>0</v>
          </cell>
          <cell r="R183">
            <v>0</v>
          </cell>
          <cell r="S183">
            <v>0</v>
          </cell>
          <cell r="T183">
            <v>0</v>
          </cell>
          <cell r="U183">
            <v>0</v>
          </cell>
          <cell r="V183">
            <v>0</v>
          </cell>
          <cell r="W183">
            <v>0</v>
          </cell>
          <cell r="X183">
            <v>0</v>
          </cell>
          <cell r="Y183">
            <v>0</v>
          </cell>
        </row>
        <row r="184">
          <cell r="A184">
            <v>4</v>
          </cell>
          <cell r="B184">
            <v>230</v>
          </cell>
          <cell r="C184">
            <v>10</v>
          </cell>
          <cell r="D184">
            <v>1</v>
          </cell>
          <cell r="E184">
            <v>99</v>
          </cell>
          <cell r="G184">
            <v>145</v>
          </cell>
          <cell r="H184" t="str">
            <v>Pasajes y Viáticos</v>
          </cell>
          <cell r="I184">
            <v>5000000</v>
          </cell>
          <cell r="J184">
            <v>0</v>
          </cell>
          <cell r="K184">
            <v>1</v>
          </cell>
          <cell r="L184">
            <v>0</v>
          </cell>
          <cell r="Q184">
            <v>0</v>
          </cell>
          <cell r="S184">
            <v>0</v>
          </cell>
          <cell r="U184">
            <v>0</v>
          </cell>
          <cell r="W184">
            <v>0</v>
          </cell>
        </row>
        <row r="185">
          <cell r="B185">
            <v>250</v>
          </cell>
          <cell r="C185">
            <v>10</v>
          </cell>
          <cell r="D185">
            <v>1</v>
          </cell>
          <cell r="E185">
            <v>99</v>
          </cell>
          <cell r="F185" t="str">
            <v>ALQUILERES Y DERECHOS</v>
          </cell>
          <cell r="L185">
            <v>360000000</v>
          </cell>
          <cell r="N185">
            <v>0</v>
          </cell>
          <cell r="O185">
            <v>0</v>
          </cell>
          <cell r="P185">
            <v>360000000</v>
          </cell>
          <cell r="Q185">
            <v>0</v>
          </cell>
          <cell r="R185">
            <v>0</v>
          </cell>
          <cell r="S185">
            <v>0</v>
          </cell>
          <cell r="T185">
            <v>0</v>
          </cell>
          <cell r="U185">
            <v>0</v>
          </cell>
          <cell r="V185">
            <v>0</v>
          </cell>
          <cell r="W185">
            <v>0</v>
          </cell>
          <cell r="X185">
            <v>0</v>
          </cell>
          <cell r="Y185">
            <v>0</v>
          </cell>
        </row>
        <row r="186">
          <cell r="A186">
            <v>4</v>
          </cell>
          <cell r="B186">
            <v>250</v>
          </cell>
          <cell r="C186">
            <v>10</v>
          </cell>
          <cell r="D186">
            <v>1</v>
          </cell>
          <cell r="E186">
            <v>99</v>
          </cell>
          <cell r="F186">
            <v>80131502</v>
          </cell>
          <cell r="G186">
            <v>145</v>
          </cell>
          <cell r="H186" t="str">
            <v>Alquileres y Derechos - UEP</v>
          </cell>
          <cell r="I186">
            <v>180000000</v>
          </cell>
          <cell r="J186">
            <v>2</v>
          </cell>
          <cell r="K186">
            <v>1</v>
          </cell>
          <cell r="L186">
            <v>360000000</v>
          </cell>
          <cell r="P186">
            <v>360000000</v>
          </cell>
        </row>
        <row r="187">
          <cell r="B187">
            <v>260</v>
          </cell>
          <cell r="C187">
            <v>20</v>
          </cell>
          <cell r="D187">
            <v>401</v>
          </cell>
          <cell r="E187">
            <v>99</v>
          </cell>
          <cell r="F187" t="str">
            <v>SERVICIOS TECNICOS Y PROFESIONALES</v>
          </cell>
          <cell r="L187">
            <v>4962351477.090909</v>
          </cell>
          <cell r="N187">
            <v>0</v>
          </cell>
          <cell r="O187">
            <v>0</v>
          </cell>
          <cell r="P187">
            <v>61363636.36363636</v>
          </cell>
          <cell r="Q187">
            <v>1366383426.0909092</v>
          </cell>
          <cell r="R187">
            <v>61363636.36363636</v>
          </cell>
          <cell r="S187">
            <v>1366383426.0909092</v>
          </cell>
          <cell r="T187">
            <v>0</v>
          </cell>
          <cell r="U187">
            <v>773202426.09090912</v>
          </cell>
          <cell r="V187">
            <v>0</v>
          </cell>
          <cell r="W187">
            <v>773202426.09090912</v>
          </cell>
          <cell r="X187">
            <v>0</v>
          </cell>
          <cell r="Y187">
            <v>0</v>
          </cell>
        </row>
        <row r="188">
          <cell r="A188">
            <v>3</v>
          </cell>
          <cell r="B188">
            <v>260</v>
          </cell>
          <cell r="C188">
            <v>20</v>
          </cell>
          <cell r="D188">
            <v>401</v>
          </cell>
          <cell r="E188">
            <v>99</v>
          </cell>
          <cell r="F188">
            <v>80101507</v>
          </cell>
          <cell r="G188">
            <v>59</v>
          </cell>
          <cell r="H188" t="str">
            <v xml:space="preserve"> Consultoria de  desagüe pluvial, cloacal, agua potable y redes eléctricas, telefonia y fibra optica</v>
          </cell>
          <cell r="I188">
            <v>122727272.72727272</v>
          </cell>
          <cell r="J188">
            <v>1</v>
          </cell>
          <cell r="K188">
            <v>1</v>
          </cell>
          <cell r="L188">
            <v>122727272.72727272</v>
          </cell>
          <cell r="M188" t="str">
            <v>2</v>
          </cell>
          <cell r="P188">
            <v>61363636.36363636</v>
          </cell>
          <cell r="Q188">
            <v>0</v>
          </cell>
          <cell r="R188">
            <v>61363636.36363636</v>
          </cell>
          <cell r="S188">
            <v>0</v>
          </cell>
          <cell r="U188">
            <v>0</v>
          </cell>
        </row>
        <row r="189">
          <cell r="A189">
            <v>3</v>
          </cell>
          <cell r="B189">
            <v>260</v>
          </cell>
          <cell r="C189">
            <v>20</v>
          </cell>
          <cell r="D189">
            <v>401</v>
          </cell>
          <cell r="E189">
            <v>99</v>
          </cell>
          <cell r="F189">
            <v>80101507</v>
          </cell>
          <cell r="G189">
            <v>59</v>
          </cell>
          <cell r="H189" t="str">
            <v>Consultoria Mejoramiento Vial: vehicular y peatonal</v>
          </cell>
          <cell r="I189">
            <v>122727272.72727272</v>
          </cell>
          <cell r="J189">
            <v>1</v>
          </cell>
          <cell r="K189">
            <v>1</v>
          </cell>
          <cell r="L189">
            <v>122727272.72727272</v>
          </cell>
          <cell r="Q189">
            <v>30681818.18181818</v>
          </cell>
          <cell r="S189">
            <v>30681818.18181818</v>
          </cell>
          <cell r="U189">
            <v>30681818.18181818</v>
          </cell>
          <cell r="W189">
            <v>30681818.18181818</v>
          </cell>
        </row>
        <row r="190">
          <cell r="A190">
            <v>3</v>
          </cell>
          <cell r="B190">
            <v>260</v>
          </cell>
          <cell r="C190">
            <v>20</v>
          </cell>
          <cell r="D190">
            <v>401</v>
          </cell>
          <cell r="E190">
            <v>99</v>
          </cell>
          <cell r="F190">
            <v>80101507</v>
          </cell>
          <cell r="G190">
            <v>59</v>
          </cell>
          <cell r="H190" t="str">
            <v xml:space="preserve">Fiscalizacion Enlace vial de los tres Poderes del Estado e infraestructura de servicios básicos </v>
          </cell>
          <cell r="I190">
            <v>710181818</v>
          </cell>
          <cell r="J190">
            <v>1</v>
          </cell>
          <cell r="K190">
            <v>1</v>
          </cell>
          <cell r="L190">
            <v>710181818</v>
          </cell>
          <cell r="Q190">
            <v>177545454.5</v>
          </cell>
          <cell r="S190">
            <v>177545454.5</v>
          </cell>
          <cell r="U190">
            <v>177545454.5</v>
          </cell>
          <cell r="W190">
            <v>177545454.5</v>
          </cell>
        </row>
        <row r="191">
          <cell r="A191">
            <v>3</v>
          </cell>
          <cell r="B191">
            <v>260</v>
          </cell>
          <cell r="C191">
            <v>20</v>
          </cell>
          <cell r="D191">
            <v>401</v>
          </cell>
          <cell r="E191">
            <v>99</v>
          </cell>
          <cell r="F191">
            <v>80101507</v>
          </cell>
          <cell r="G191">
            <v>59</v>
          </cell>
          <cell r="H191" t="str">
            <v>Fiscalizacion Restauración de Edificios Históricos de uso Público</v>
          </cell>
          <cell r="I191">
            <v>122727272.72727272</v>
          </cell>
          <cell r="J191">
            <v>1</v>
          </cell>
          <cell r="K191">
            <v>1</v>
          </cell>
          <cell r="L191">
            <v>122727272.72727272</v>
          </cell>
          <cell r="Q191">
            <v>30681818.18181818</v>
          </cell>
          <cell r="S191">
            <v>30681818.18181818</v>
          </cell>
          <cell r="U191">
            <v>30681818.18181818</v>
          </cell>
          <cell r="W191">
            <v>30681818.18181818</v>
          </cell>
        </row>
        <row r="192">
          <cell r="A192">
            <v>3</v>
          </cell>
          <cell r="B192">
            <v>260</v>
          </cell>
          <cell r="C192">
            <v>20</v>
          </cell>
          <cell r="D192">
            <v>401</v>
          </cell>
          <cell r="E192">
            <v>99</v>
          </cell>
          <cell r="F192">
            <v>80101507</v>
          </cell>
          <cell r="G192">
            <v>59</v>
          </cell>
          <cell r="H192" t="str">
            <v>Consultoría de Proyecto de Redes de Servicios Básicos</v>
          </cell>
          <cell r="I192">
            <v>81000000</v>
          </cell>
          <cell r="J192">
            <v>0</v>
          </cell>
          <cell r="K192">
            <v>1</v>
          </cell>
          <cell r="L192">
            <v>0</v>
          </cell>
          <cell r="Q192">
            <v>0</v>
          </cell>
          <cell r="S192">
            <v>0</v>
          </cell>
          <cell r="U192">
            <v>0</v>
          </cell>
          <cell r="W192">
            <v>0</v>
          </cell>
        </row>
        <row r="193">
          <cell r="A193">
            <v>3</v>
          </cell>
          <cell r="B193">
            <v>260</v>
          </cell>
          <cell r="C193">
            <v>20</v>
          </cell>
          <cell r="D193">
            <v>303</v>
          </cell>
          <cell r="E193">
            <v>0</v>
          </cell>
          <cell r="F193">
            <v>80101507</v>
          </cell>
          <cell r="G193">
            <v>59</v>
          </cell>
          <cell r="H193" t="str">
            <v>Fiscalizadoras Corredor troncal (34 Kms de carriles segregados) que incluye redes de servicios públicos</v>
          </cell>
          <cell r="I193">
            <v>2290909090.909091</v>
          </cell>
          <cell r="J193">
            <v>0</v>
          </cell>
          <cell r="K193">
            <v>1</v>
          </cell>
          <cell r="L193">
            <v>0</v>
          </cell>
          <cell r="Q193">
            <v>0</v>
          </cell>
          <cell r="S193">
            <v>0</v>
          </cell>
          <cell r="U193">
            <v>0</v>
          </cell>
          <cell r="W193">
            <v>0</v>
          </cell>
        </row>
        <row r="194">
          <cell r="A194">
            <v>3</v>
          </cell>
          <cell r="B194">
            <v>260</v>
          </cell>
          <cell r="C194">
            <v>20</v>
          </cell>
          <cell r="D194">
            <v>401</v>
          </cell>
          <cell r="E194">
            <v>99</v>
          </cell>
          <cell r="F194">
            <v>80101507</v>
          </cell>
          <cell r="G194">
            <v>59</v>
          </cell>
          <cell r="H194" t="str">
            <v>Fiscalización Vías alimentadoras - 100 Kms de vías alimentadoras con pavimento de todo tiempo</v>
          </cell>
          <cell r="I194">
            <v>1309090909.090909</v>
          </cell>
          <cell r="J194">
            <v>0</v>
          </cell>
          <cell r="K194">
            <v>1</v>
          </cell>
          <cell r="L194">
            <v>0</v>
          </cell>
          <cell r="Q194">
            <v>0</v>
          </cell>
          <cell r="S194">
            <v>0</v>
          </cell>
          <cell r="U194">
            <v>0</v>
          </cell>
          <cell r="W194">
            <v>0</v>
          </cell>
        </row>
        <row r="195">
          <cell r="A195">
            <v>3</v>
          </cell>
          <cell r="B195">
            <v>260</v>
          </cell>
          <cell r="C195">
            <v>20</v>
          </cell>
          <cell r="D195">
            <v>401</v>
          </cell>
          <cell r="E195">
            <v>99</v>
          </cell>
          <cell r="F195">
            <v>80101507</v>
          </cell>
          <cell r="G195">
            <v>59</v>
          </cell>
          <cell r="H195" t="str">
            <v xml:space="preserve"> Fiscalizaciones Terminales de Integración y Patios - Tres terminales de Integración, San Lorenzo (1) y Asunción (2) y dos patios</v>
          </cell>
          <cell r="I195">
            <v>265909500</v>
          </cell>
          <cell r="J195">
            <v>1</v>
          </cell>
          <cell r="K195">
            <v>1</v>
          </cell>
          <cell r="L195">
            <v>265909500</v>
          </cell>
          <cell r="Q195">
            <v>66477375</v>
          </cell>
          <cell r="S195">
            <v>66477375</v>
          </cell>
          <cell r="U195">
            <v>66477375</v>
          </cell>
          <cell r="W195">
            <v>66477375</v>
          </cell>
        </row>
        <row r="196">
          <cell r="A196">
            <v>3</v>
          </cell>
          <cell r="B196">
            <v>260</v>
          </cell>
          <cell r="C196">
            <v>20</v>
          </cell>
          <cell r="D196">
            <v>401</v>
          </cell>
          <cell r="E196">
            <v>99</v>
          </cell>
          <cell r="F196">
            <v>80101507</v>
          </cell>
          <cell r="G196">
            <v>59</v>
          </cell>
          <cell r="H196" t="str">
            <v>Fiscalización para la Concesión de Transporte</v>
          </cell>
          <cell r="I196">
            <v>409090909.09090912</v>
          </cell>
          <cell r="J196">
            <v>0</v>
          </cell>
          <cell r="K196">
            <v>1</v>
          </cell>
          <cell r="L196">
            <v>0</v>
          </cell>
          <cell r="Q196">
            <v>0</v>
          </cell>
          <cell r="S196">
            <v>0</v>
          </cell>
        </row>
        <row r="197">
          <cell r="A197">
            <v>3</v>
          </cell>
          <cell r="B197">
            <v>260</v>
          </cell>
          <cell r="C197">
            <v>20</v>
          </cell>
          <cell r="D197">
            <v>401</v>
          </cell>
          <cell r="E197">
            <v>99</v>
          </cell>
          <cell r="F197">
            <v>80101507</v>
          </cell>
          <cell r="G197">
            <v>59</v>
          </cell>
          <cell r="H197" t="str">
            <v>Fiscalización de la Concesión de Billetaje</v>
          </cell>
          <cell r="I197">
            <v>572727272.72727275</v>
          </cell>
          <cell r="J197">
            <v>0</v>
          </cell>
          <cell r="K197">
            <v>1</v>
          </cell>
          <cell r="L197">
            <v>0</v>
          </cell>
          <cell r="Q197">
            <v>0</v>
          </cell>
          <cell r="S197">
            <v>0</v>
          </cell>
        </row>
        <row r="198">
          <cell r="A198">
            <v>3</v>
          </cell>
          <cell r="B198">
            <v>260</v>
          </cell>
          <cell r="C198">
            <v>20</v>
          </cell>
          <cell r="D198">
            <v>401</v>
          </cell>
          <cell r="E198">
            <v>99</v>
          </cell>
          <cell r="F198">
            <v>80101507</v>
          </cell>
          <cell r="G198">
            <v>59</v>
          </cell>
          <cell r="H198" t="str">
            <v>Asesoría para la implementación del sistema (Planeación Nacional de Colombia)</v>
          </cell>
          <cell r="I198">
            <v>163636363.63636363</v>
          </cell>
          <cell r="J198">
            <v>0</v>
          </cell>
          <cell r="K198">
            <v>1</v>
          </cell>
          <cell r="L198">
            <v>0</v>
          </cell>
          <cell r="Q198">
            <v>0</v>
          </cell>
          <cell r="S198">
            <v>0</v>
          </cell>
        </row>
        <row r="199">
          <cell r="A199">
            <v>3</v>
          </cell>
          <cell r="B199">
            <v>260</v>
          </cell>
          <cell r="C199">
            <v>20</v>
          </cell>
          <cell r="D199">
            <v>401</v>
          </cell>
          <cell r="E199">
            <v>99</v>
          </cell>
          <cell r="F199">
            <v>80101507</v>
          </cell>
          <cell r="G199">
            <v>59</v>
          </cell>
          <cell r="H199" t="str">
            <v>Desarrollo de capacidad de investigación en la Universidad</v>
          </cell>
          <cell r="I199">
            <v>204545454.54545456</v>
          </cell>
          <cell r="J199">
            <v>0</v>
          </cell>
          <cell r="K199">
            <v>1</v>
          </cell>
          <cell r="L199">
            <v>0</v>
          </cell>
          <cell r="Q199">
            <v>0</v>
          </cell>
          <cell r="S199">
            <v>0</v>
          </cell>
        </row>
        <row r="200">
          <cell r="A200">
            <v>3</v>
          </cell>
          <cell r="B200">
            <v>260</v>
          </cell>
          <cell r="C200">
            <v>20</v>
          </cell>
          <cell r="D200">
            <v>401</v>
          </cell>
          <cell r="E200">
            <v>99</v>
          </cell>
          <cell r="F200">
            <v>80101507</v>
          </cell>
          <cell r="G200">
            <v>59</v>
          </cell>
          <cell r="H200" t="str">
            <v>Campañas comunicacionales</v>
          </cell>
          <cell r="I200">
            <v>1186362000</v>
          </cell>
          <cell r="J200">
            <v>1</v>
          </cell>
          <cell r="K200">
            <v>1</v>
          </cell>
          <cell r="L200">
            <v>1186362000</v>
          </cell>
          <cell r="Q200">
            <v>593181000</v>
          </cell>
          <cell r="S200">
            <v>593181000</v>
          </cell>
        </row>
        <row r="201">
          <cell r="A201">
            <v>3</v>
          </cell>
          <cell r="B201">
            <v>260</v>
          </cell>
          <cell r="C201">
            <v>20</v>
          </cell>
          <cell r="D201">
            <v>401</v>
          </cell>
          <cell r="E201">
            <v>99</v>
          </cell>
          <cell r="F201">
            <v>80101507</v>
          </cell>
          <cell r="G201">
            <v>59</v>
          </cell>
          <cell r="H201" t="str">
            <v xml:space="preserve"> Programa, Manuales y Propuesta de Normativa para la Optimización de Flota </v>
          </cell>
          <cell r="I201">
            <v>65454545.454545446</v>
          </cell>
          <cell r="J201">
            <v>0</v>
          </cell>
          <cell r="K201">
            <v>1</v>
          </cell>
          <cell r="L201">
            <v>0</v>
          </cell>
          <cell r="Q201">
            <v>0</v>
          </cell>
          <cell r="S201">
            <v>0</v>
          </cell>
        </row>
        <row r="202">
          <cell r="A202">
            <v>3</v>
          </cell>
          <cell r="B202">
            <v>260</v>
          </cell>
          <cell r="C202">
            <v>20</v>
          </cell>
          <cell r="D202">
            <v>401</v>
          </cell>
          <cell r="E202">
            <v>99</v>
          </cell>
          <cell r="F202">
            <v>80101507</v>
          </cell>
          <cell r="G202">
            <v>59</v>
          </cell>
          <cell r="H202" t="str">
            <v>Implementación de soluciones en los Mercados y Vendedores Informales</v>
          </cell>
          <cell r="I202">
            <v>1080000000</v>
          </cell>
          <cell r="J202">
            <v>1</v>
          </cell>
          <cell r="K202">
            <v>1</v>
          </cell>
          <cell r="L202">
            <v>1080000000</v>
          </cell>
          <cell r="Q202">
            <v>270000000</v>
          </cell>
          <cell r="S202">
            <v>270000000</v>
          </cell>
          <cell r="U202">
            <v>270000000</v>
          </cell>
          <cell r="W202">
            <v>270000000</v>
          </cell>
        </row>
        <row r="203">
          <cell r="A203">
            <v>3</v>
          </cell>
          <cell r="B203">
            <v>260</v>
          </cell>
          <cell r="C203">
            <v>20</v>
          </cell>
          <cell r="D203">
            <v>401</v>
          </cell>
          <cell r="E203">
            <v>99</v>
          </cell>
          <cell r="F203">
            <v>80101507</v>
          </cell>
          <cell r="G203">
            <v>59</v>
          </cell>
          <cell r="H203" t="str">
            <v>Monitoreo de impactos sociales del proyecto</v>
          </cell>
          <cell r="I203">
            <v>61364250</v>
          </cell>
          <cell r="J203">
            <v>1</v>
          </cell>
          <cell r="K203">
            <v>1</v>
          </cell>
          <cell r="L203">
            <v>61364250</v>
          </cell>
          <cell r="Q203">
            <v>15341062.5</v>
          </cell>
          <cell r="S203">
            <v>15341062.5</v>
          </cell>
          <cell r="U203">
            <v>15341062.5</v>
          </cell>
          <cell r="W203">
            <v>15341062.5</v>
          </cell>
        </row>
        <row r="204">
          <cell r="A204">
            <v>3</v>
          </cell>
          <cell r="B204">
            <v>260</v>
          </cell>
          <cell r="C204">
            <v>20</v>
          </cell>
          <cell r="D204">
            <v>401</v>
          </cell>
          <cell r="E204">
            <v>99</v>
          </cell>
          <cell r="F204">
            <v>80101507</v>
          </cell>
          <cell r="G204">
            <v>59</v>
          </cell>
          <cell r="H204" t="str">
            <v xml:space="preserve"> Consultorías externas para la UEEP</v>
          </cell>
          <cell r="I204">
            <v>545809090.90909088</v>
          </cell>
          <cell r="J204">
            <v>1</v>
          </cell>
          <cell r="K204">
            <v>1</v>
          </cell>
          <cell r="L204">
            <v>545809090.90909088</v>
          </cell>
          <cell r="Q204">
            <v>136452272.72727272</v>
          </cell>
          <cell r="S204">
            <v>136452272.72727272</v>
          </cell>
          <cell r="U204">
            <v>136452272.72727272</v>
          </cell>
          <cell r="W204">
            <v>136452272.72727272</v>
          </cell>
        </row>
        <row r="205">
          <cell r="A205">
            <v>3</v>
          </cell>
          <cell r="B205">
            <v>260</v>
          </cell>
          <cell r="C205">
            <v>20</v>
          </cell>
          <cell r="D205">
            <v>401</v>
          </cell>
          <cell r="E205">
            <v>99</v>
          </cell>
          <cell r="F205">
            <v>80101507</v>
          </cell>
          <cell r="G205">
            <v>59</v>
          </cell>
          <cell r="H205" t="str">
            <v>Consultoría de apoyo para supervisiones</v>
          </cell>
          <cell r="I205">
            <v>122727272.7272727</v>
          </cell>
          <cell r="J205">
            <v>0</v>
          </cell>
          <cell r="K205">
            <v>1</v>
          </cell>
          <cell r="L205">
            <v>0</v>
          </cell>
          <cell r="Q205">
            <v>0</v>
          </cell>
          <cell r="S205">
            <v>0</v>
          </cell>
          <cell r="U205">
            <v>0</v>
          </cell>
          <cell r="W205">
            <v>0</v>
          </cell>
        </row>
        <row r="206">
          <cell r="A206">
            <v>3</v>
          </cell>
          <cell r="B206">
            <v>260</v>
          </cell>
          <cell r="C206">
            <v>20</v>
          </cell>
          <cell r="D206">
            <v>401</v>
          </cell>
          <cell r="E206">
            <v>99</v>
          </cell>
          <cell r="F206">
            <v>80101507</v>
          </cell>
          <cell r="G206">
            <v>59</v>
          </cell>
          <cell r="H206" t="str">
            <v xml:space="preserve"> Contratación de firma independiente para auditoría de Estados Financieros del Programa</v>
          </cell>
          <cell r="I206">
            <v>184090500</v>
          </cell>
          <cell r="J206">
            <v>1</v>
          </cell>
          <cell r="K206">
            <v>1</v>
          </cell>
          <cell r="L206">
            <v>184090500</v>
          </cell>
          <cell r="Q206">
            <v>46022625</v>
          </cell>
          <cell r="S206">
            <v>46022625</v>
          </cell>
          <cell r="U206">
            <v>46022625</v>
          </cell>
          <cell r="W206">
            <v>46022625</v>
          </cell>
        </row>
        <row r="207">
          <cell r="B207">
            <v>260</v>
          </cell>
          <cell r="C207">
            <v>20</v>
          </cell>
          <cell r="D207">
            <v>1</v>
          </cell>
          <cell r="E207">
            <v>99</v>
          </cell>
          <cell r="F207">
            <v>80101507</v>
          </cell>
          <cell r="H207" t="str">
            <v xml:space="preserve">Fiscalizacion de obras de mejoramiento urbano </v>
          </cell>
          <cell r="I207">
            <v>16362000</v>
          </cell>
          <cell r="J207">
            <v>2</v>
          </cell>
          <cell r="K207">
            <v>1</v>
          </cell>
          <cell r="L207">
            <v>32724000</v>
          </cell>
        </row>
        <row r="208">
          <cell r="B208">
            <v>260</v>
          </cell>
          <cell r="C208">
            <v>20</v>
          </cell>
          <cell r="D208">
            <v>401</v>
          </cell>
          <cell r="E208">
            <v>99</v>
          </cell>
          <cell r="F208">
            <v>80101507</v>
          </cell>
          <cell r="G208">
            <v>59</v>
          </cell>
          <cell r="H208" t="str">
            <v>Consulrotia para estudios prediales y catastro</v>
          </cell>
          <cell r="I208">
            <v>315000000</v>
          </cell>
          <cell r="J208">
            <v>1</v>
          </cell>
          <cell r="K208">
            <v>1</v>
          </cell>
          <cell r="L208">
            <v>315000000</v>
          </cell>
        </row>
        <row r="209">
          <cell r="A209">
            <v>2</v>
          </cell>
          <cell r="B209">
            <v>260</v>
          </cell>
          <cell r="C209">
            <v>10</v>
          </cell>
          <cell r="D209">
            <v>1</v>
          </cell>
          <cell r="E209">
            <v>99</v>
          </cell>
          <cell r="F209">
            <v>80101507</v>
          </cell>
          <cell r="G209">
            <v>59</v>
          </cell>
          <cell r="H209" t="str">
            <v>Líneas de base de la calidad del aire y de los niveles de ruidos en el corredor</v>
          </cell>
          <cell r="I209">
            <v>212728500</v>
          </cell>
          <cell r="J209">
            <v>1</v>
          </cell>
          <cell r="K209">
            <v>1</v>
          </cell>
          <cell r="L209">
            <v>212728500</v>
          </cell>
          <cell r="Q209">
            <v>53182125</v>
          </cell>
          <cell r="S209">
            <v>53182125</v>
          </cell>
          <cell r="U209">
            <v>53182125</v>
          </cell>
          <cell r="W209">
            <v>53182125</v>
          </cell>
        </row>
        <row r="210">
          <cell r="B210">
            <v>260</v>
          </cell>
          <cell r="C210">
            <v>10</v>
          </cell>
          <cell r="D210">
            <v>1</v>
          </cell>
          <cell r="E210">
            <v>99</v>
          </cell>
          <cell r="F210" t="str">
            <v>SERVICIOS TECNICOS Y PROFESIONALES</v>
          </cell>
          <cell r="L210">
            <v>547780725</v>
          </cell>
          <cell r="N210">
            <v>0</v>
          </cell>
          <cell r="O210">
            <v>0</v>
          </cell>
          <cell r="P210">
            <v>6136363.6363636367</v>
          </cell>
          <cell r="Q210">
            <v>149933786.93181819</v>
          </cell>
          <cell r="R210">
            <v>6136363.6363636367</v>
          </cell>
          <cell r="S210">
            <v>149933786.93181819</v>
          </cell>
          <cell r="T210">
            <v>0</v>
          </cell>
          <cell r="U210">
            <v>90615686.931818187</v>
          </cell>
          <cell r="V210">
            <v>0</v>
          </cell>
          <cell r="W210">
            <v>90615686.931818187</v>
          </cell>
          <cell r="X210">
            <v>0</v>
          </cell>
          <cell r="Y210">
            <v>0</v>
          </cell>
        </row>
        <row r="211">
          <cell r="A211">
            <v>3</v>
          </cell>
          <cell r="B211">
            <v>260</v>
          </cell>
          <cell r="C211">
            <v>10</v>
          </cell>
          <cell r="D211">
            <v>1</v>
          </cell>
          <cell r="E211">
            <v>99</v>
          </cell>
          <cell r="F211">
            <v>80101507</v>
          </cell>
          <cell r="G211">
            <v>59</v>
          </cell>
          <cell r="H211" t="str">
            <v xml:space="preserve"> Consultoria de  desagüe pluvial, cloacal, agua potable y redes eléctricas, telefonia y fibra optica</v>
          </cell>
          <cell r="I211">
            <v>12272727.272727273</v>
          </cell>
          <cell r="J211">
            <v>1</v>
          </cell>
          <cell r="K211">
            <v>1</v>
          </cell>
          <cell r="L211">
            <v>12272727.272727273</v>
          </cell>
          <cell r="M211" t="str">
            <v>2</v>
          </cell>
          <cell r="P211">
            <v>6136363.6363636367</v>
          </cell>
          <cell r="Q211">
            <v>0</v>
          </cell>
          <cell r="R211">
            <v>6136363.6363636367</v>
          </cell>
          <cell r="S211">
            <v>0</v>
          </cell>
          <cell r="U211">
            <v>0</v>
          </cell>
        </row>
        <row r="212">
          <cell r="A212">
            <v>3</v>
          </cell>
          <cell r="B212">
            <v>260</v>
          </cell>
          <cell r="C212">
            <v>10</v>
          </cell>
          <cell r="D212">
            <v>1</v>
          </cell>
          <cell r="E212">
            <v>99</v>
          </cell>
          <cell r="F212">
            <v>80101507</v>
          </cell>
          <cell r="G212">
            <v>59</v>
          </cell>
          <cell r="H212" t="str">
            <v>Consultoria Mejoramiento Vial: vehicular y peatonal</v>
          </cell>
          <cell r="I212">
            <v>12272727.272727273</v>
          </cell>
          <cell r="J212">
            <v>1</v>
          </cell>
          <cell r="K212">
            <v>1</v>
          </cell>
          <cell r="L212">
            <v>12272727.272727273</v>
          </cell>
          <cell r="M212" t="str">
            <v>2</v>
          </cell>
          <cell r="Q212">
            <v>3068181.8181818184</v>
          </cell>
          <cell r="S212">
            <v>3068181.8181818184</v>
          </cell>
          <cell r="U212">
            <v>3068181.8181818184</v>
          </cell>
          <cell r="W212">
            <v>3068181.8181818184</v>
          </cell>
        </row>
        <row r="213">
          <cell r="A213">
            <v>3</v>
          </cell>
          <cell r="B213">
            <v>260</v>
          </cell>
          <cell r="C213">
            <v>10</v>
          </cell>
          <cell r="D213">
            <v>1</v>
          </cell>
          <cell r="E213">
            <v>99</v>
          </cell>
          <cell r="F213">
            <v>80101507</v>
          </cell>
          <cell r="G213">
            <v>59</v>
          </cell>
          <cell r="H213" t="str">
            <v xml:space="preserve">Fiscalizacion  Enlace vial de los tres Poderes del Estado e infraestructura de servicios básicos </v>
          </cell>
          <cell r="I213">
            <v>71018181.818181813</v>
          </cell>
          <cell r="J213">
            <v>1</v>
          </cell>
          <cell r="K213">
            <v>1</v>
          </cell>
          <cell r="L213">
            <v>71018181.818181813</v>
          </cell>
          <cell r="Q213">
            <v>17754545.454545453</v>
          </cell>
          <cell r="S213">
            <v>17754545.454545453</v>
          </cell>
          <cell r="U213">
            <v>17754545.454545453</v>
          </cell>
          <cell r="W213">
            <v>17754545.454545453</v>
          </cell>
        </row>
        <row r="214">
          <cell r="A214">
            <v>3</v>
          </cell>
          <cell r="B214">
            <v>260</v>
          </cell>
          <cell r="C214">
            <v>10</v>
          </cell>
          <cell r="D214">
            <v>1</v>
          </cell>
          <cell r="E214">
            <v>99</v>
          </cell>
          <cell r="F214">
            <v>80101507</v>
          </cell>
          <cell r="G214">
            <v>59</v>
          </cell>
          <cell r="H214" t="str">
            <v>Fiscalizacion Restauración de Edificios Históricos de uso Público</v>
          </cell>
          <cell r="I214">
            <v>12272727.272727273</v>
          </cell>
          <cell r="J214">
            <v>1</v>
          </cell>
          <cell r="K214">
            <v>1</v>
          </cell>
          <cell r="L214">
            <v>12272727.272727273</v>
          </cell>
          <cell r="Q214">
            <v>3068181.8181818184</v>
          </cell>
          <cell r="S214">
            <v>3068181.8181818184</v>
          </cell>
          <cell r="U214">
            <v>3068181.8181818184</v>
          </cell>
          <cell r="W214">
            <v>3068181.8181818184</v>
          </cell>
        </row>
        <row r="215">
          <cell r="A215">
            <v>3</v>
          </cell>
          <cell r="B215">
            <v>260</v>
          </cell>
          <cell r="C215">
            <v>10</v>
          </cell>
          <cell r="D215">
            <v>1</v>
          </cell>
          <cell r="E215">
            <v>99</v>
          </cell>
          <cell r="F215">
            <v>80101507</v>
          </cell>
          <cell r="G215">
            <v>59</v>
          </cell>
          <cell r="H215" t="str">
            <v>Consultoría de Proyecto de Redes de Servicios Básicos</v>
          </cell>
          <cell r="I215">
            <v>9000000</v>
          </cell>
          <cell r="J215">
            <v>0</v>
          </cell>
          <cell r="K215">
            <v>1</v>
          </cell>
          <cell r="L215">
            <v>0</v>
          </cell>
          <cell r="Q215">
            <v>0</v>
          </cell>
          <cell r="S215">
            <v>0</v>
          </cell>
          <cell r="U215">
            <v>0</v>
          </cell>
          <cell r="W215">
            <v>0</v>
          </cell>
        </row>
        <row r="216">
          <cell r="A216">
            <v>3</v>
          </cell>
          <cell r="B216">
            <v>260</v>
          </cell>
          <cell r="C216">
            <v>10</v>
          </cell>
          <cell r="D216">
            <v>1</v>
          </cell>
          <cell r="E216">
            <v>99</v>
          </cell>
          <cell r="F216">
            <v>80101507</v>
          </cell>
          <cell r="G216">
            <v>59</v>
          </cell>
          <cell r="H216" t="str">
            <v>Fiscalizadoras Corredor troncal (34 Kms de carriles segregados) que incluye redes de servicios públicos</v>
          </cell>
          <cell r="I216">
            <v>229090909.09090909</v>
          </cell>
          <cell r="J216">
            <v>0</v>
          </cell>
          <cell r="K216">
            <v>1</v>
          </cell>
          <cell r="L216">
            <v>0</v>
          </cell>
          <cell r="Q216">
            <v>0</v>
          </cell>
          <cell r="S216">
            <v>0</v>
          </cell>
          <cell r="U216">
            <v>0</v>
          </cell>
          <cell r="W216">
            <v>0</v>
          </cell>
        </row>
        <row r="217">
          <cell r="A217">
            <v>3</v>
          </cell>
          <cell r="B217">
            <v>260</v>
          </cell>
          <cell r="C217">
            <v>10</v>
          </cell>
          <cell r="D217">
            <v>1</v>
          </cell>
          <cell r="E217">
            <v>99</v>
          </cell>
          <cell r="F217">
            <v>80101507</v>
          </cell>
          <cell r="G217">
            <v>59</v>
          </cell>
          <cell r="H217" t="str">
            <v>Fiscalización Vías alimentadoras - 100 Kms de vías alimentadoras con pavimento de todo tiempo</v>
          </cell>
          <cell r="I217">
            <v>130909090.90909089</v>
          </cell>
          <cell r="J217">
            <v>0</v>
          </cell>
          <cell r="K217">
            <v>1</v>
          </cell>
          <cell r="L217">
            <v>0</v>
          </cell>
          <cell r="Q217">
            <v>0</v>
          </cell>
          <cell r="S217">
            <v>0</v>
          </cell>
          <cell r="U217">
            <v>0</v>
          </cell>
          <cell r="W217">
            <v>0</v>
          </cell>
        </row>
        <row r="218">
          <cell r="A218">
            <v>3</v>
          </cell>
          <cell r="B218">
            <v>260</v>
          </cell>
          <cell r="C218">
            <v>10</v>
          </cell>
          <cell r="D218">
            <v>1</v>
          </cell>
          <cell r="E218">
            <v>99</v>
          </cell>
          <cell r="F218">
            <v>80101507</v>
          </cell>
          <cell r="G218">
            <v>59</v>
          </cell>
          <cell r="H218" t="str">
            <v xml:space="preserve"> Fiscalizaciones Terminales de Integración y Patios - Tres terminales de Integración, San Lorenzo (1) y Asunción (2) y dos patios</v>
          </cell>
          <cell r="I218">
            <v>79772727.272727266</v>
          </cell>
          <cell r="J218">
            <v>1</v>
          </cell>
          <cell r="K218">
            <v>1</v>
          </cell>
          <cell r="L218">
            <v>79772727.272727266</v>
          </cell>
          <cell r="Q218">
            <v>19943181.818181816</v>
          </cell>
          <cell r="S218">
            <v>19943181.818181816</v>
          </cell>
          <cell r="U218">
            <v>19943181.818181816</v>
          </cell>
          <cell r="W218">
            <v>19943181.818181816</v>
          </cell>
        </row>
        <row r="219">
          <cell r="A219">
            <v>3</v>
          </cell>
          <cell r="B219">
            <v>260</v>
          </cell>
          <cell r="C219">
            <v>10</v>
          </cell>
          <cell r="D219">
            <v>1</v>
          </cell>
          <cell r="E219">
            <v>99</v>
          </cell>
          <cell r="F219">
            <v>80101507</v>
          </cell>
          <cell r="G219">
            <v>59</v>
          </cell>
          <cell r="H219" t="str">
            <v>Fiscalización para la Concesión de Transporte</v>
          </cell>
          <cell r="I219">
            <v>40909090.909090914</v>
          </cell>
          <cell r="J219">
            <v>0</v>
          </cell>
          <cell r="K219">
            <v>1</v>
          </cell>
          <cell r="L219">
            <v>0</v>
          </cell>
          <cell r="Q219">
            <v>0</v>
          </cell>
          <cell r="S219">
            <v>0</v>
          </cell>
        </row>
        <row r="220">
          <cell r="A220">
            <v>3</v>
          </cell>
          <cell r="B220">
            <v>260</v>
          </cell>
          <cell r="C220">
            <v>10</v>
          </cell>
          <cell r="D220">
            <v>1</v>
          </cell>
          <cell r="E220">
            <v>99</v>
          </cell>
          <cell r="F220">
            <v>80101507</v>
          </cell>
          <cell r="G220">
            <v>59</v>
          </cell>
          <cell r="H220" t="str">
            <v>Fiscalización de la Concesión de Billetaje</v>
          </cell>
          <cell r="I220">
            <v>57272727.272727273</v>
          </cell>
          <cell r="J220">
            <v>0</v>
          </cell>
          <cell r="K220">
            <v>1</v>
          </cell>
          <cell r="L220">
            <v>0</v>
          </cell>
          <cell r="Q220">
            <v>0</v>
          </cell>
          <cell r="S220">
            <v>0</v>
          </cell>
        </row>
        <row r="221">
          <cell r="A221">
            <v>3</v>
          </cell>
          <cell r="B221">
            <v>260</v>
          </cell>
          <cell r="C221">
            <v>10</v>
          </cell>
          <cell r="D221">
            <v>1</v>
          </cell>
          <cell r="E221">
            <v>99</v>
          </cell>
          <cell r="F221">
            <v>80101507</v>
          </cell>
          <cell r="G221">
            <v>59</v>
          </cell>
          <cell r="H221" t="str">
            <v>Asesoría para la implementación del sistema (Planeación Nacional de Colombia)</v>
          </cell>
          <cell r="I221">
            <v>16363636.363636363</v>
          </cell>
          <cell r="J221">
            <v>0</v>
          </cell>
          <cell r="K221">
            <v>1</v>
          </cell>
          <cell r="L221">
            <v>0</v>
          </cell>
          <cell r="Q221">
            <v>0</v>
          </cell>
          <cell r="S221">
            <v>0</v>
          </cell>
        </row>
        <row r="222">
          <cell r="A222">
            <v>3</v>
          </cell>
          <cell r="B222">
            <v>260</v>
          </cell>
          <cell r="C222">
            <v>10</v>
          </cell>
          <cell r="D222">
            <v>1</v>
          </cell>
          <cell r="E222">
            <v>99</v>
          </cell>
          <cell r="F222">
            <v>80101507</v>
          </cell>
          <cell r="G222">
            <v>59</v>
          </cell>
          <cell r="H222" t="str">
            <v>Desarrollo de capacidad de investigación en la Universidad</v>
          </cell>
          <cell r="I222">
            <v>20454545.454545457</v>
          </cell>
          <cell r="J222">
            <v>0</v>
          </cell>
          <cell r="K222">
            <v>1</v>
          </cell>
          <cell r="L222">
            <v>0</v>
          </cell>
          <cell r="Q222">
            <v>0</v>
          </cell>
          <cell r="S222">
            <v>0</v>
          </cell>
        </row>
        <row r="223">
          <cell r="A223">
            <v>3</v>
          </cell>
          <cell r="B223">
            <v>260</v>
          </cell>
          <cell r="C223">
            <v>10</v>
          </cell>
          <cell r="D223">
            <v>1</v>
          </cell>
          <cell r="E223">
            <v>99</v>
          </cell>
          <cell r="F223">
            <v>80101507</v>
          </cell>
          <cell r="G223">
            <v>59</v>
          </cell>
          <cell r="H223" t="str">
            <v>Campañas comunicacionales</v>
          </cell>
          <cell r="I223">
            <v>118636200</v>
          </cell>
          <cell r="J223">
            <v>1</v>
          </cell>
          <cell r="K223">
            <v>1</v>
          </cell>
          <cell r="L223">
            <v>118636200</v>
          </cell>
          <cell r="Q223">
            <v>59318100</v>
          </cell>
          <cell r="S223">
            <v>59318100</v>
          </cell>
        </row>
        <row r="224">
          <cell r="A224">
            <v>3</v>
          </cell>
          <cell r="B224">
            <v>260</v>
          </cell>
          <cell r="C224">
            <v>10</v>
          </cell>
          <cell r="D224">
            <v>1</v>
          </cell>
          <cell r="E224">
            <v>99</v>
          </cell>
          <cell r="F224">
            <v>80101507</v>
          </cell>
          <cell r="G224">
            <v>59</v>
          </cell>
          <cell r="H224" t="str">
            <v xml:space="preserve"> Programa, Manuales y Propuesta de Normativa para la Optimización de Flota </v>
          </cell>
          <cell r="I224">
            <v>6545454.5454545449</v>
          </cell>
          <cell r="J224">
            <v>0</v>
          </cell>
          <cell r="K224">
            <v>1</v>
          </cell>
          <cell r="L224">
            <v>0</v>
          </cell>
          <cell r="Q224">
            <v>0</v>
          </cell>
          <cell r="S224">
            <v>0</v>
          </cell>
        </row>
        <row r="225">
          <cell r="A225">
            <v>3</v>
          </cell>
          <cell r="B225">
            <v>260</v>
          </cell>
          <cell r="C225">
            <v>10</v>
          </cell>
          <cell r="D225">
            <v>1</v>
          </cell>
          <cell r="E225">
            <v>99</v>
          </cell>
          <cell r="F225">
            <v>80101507</v>
          </cell>
          <cell r="G225">
            <v>59</v>
          </cell>
          <cell r="H225" t="str">
            <v>Implementación de soluciones en los Mercados y Vendedores Informales</v>
          </cell>
          <cell r="I225">
            <v>108000000</v>
          </cell>
          <cell r="J225">
            <v>1</v>
          </cell>
          <cell r="K225">
            <v>1</v>
          </cell>
          <cell r="L225">
            <v>108000000</v>
          </cell>
          <cell r="Q225">
            <v>27000000</v>
          </cell>
          <cell r="S225">
            <v>27000000</v>
          </cell>
          <cell r="U225">
            <v>27000000</v>
          </cell>
          <cell r="W225">
            <v>27000000</v>
          </cell>
        </row>
        <row r="226">
          <cell r="A226">
            <v>3</v>
          </cell>
          <cell r="B226">
            <v>260</v>
          </cell>
          <cell r="C226">
            <v>10</v>
          </cell>
          <cell r="D226">
            <v>1</v>
          </cell>
          <cell r="E226">
            <v>99</v>
          </cell>
          <cell r="F226">
            <v>80101507</v>
          </cell>
          <cell r="G226">
            <v>59</v>
          </cell>
          <cell r="H226" t="str">
            <v>Monitoreo de impactos sociales del proyecto</v>
          </cell>
          <cell r="I226">
            <v>6136425</v>
          </cell>
          <cell r="J226">
            <v>1</v>
          </cell>
          <cell r="K226">
            <v>1</v>
          </cell>
          <cell r="L226">
            <v>6136425</v>
          </cell>
          <cell r="Q226">
            <v>1534106.25</v>
          </cell>
          <cell r="S226">
            <v>1534106.25</v>
          </cell>
          <cell r="U226">
            <v>1534106.25</v>
          </cell>
          <cell r="W226">
            <v>1534106.25</v>
          </cell>
        </row>
        <row r="227">
          <cell r="A227">
            <v>3</v>
          </cell>
          <cell r="B227">
            <v>260</v>
          </cell>
          <cell r="C227">
            <v>10</v>
          </cell>
          <cell r="D227">
            <v>1</v>
          </cell>
          <cell r="E227">
            <v>99</v>
          </cell>
          <cell r="F227">
            <v>80101507</v>
          </cell>
          <cell r="G227">
            <v>59</v>
          </cell>
          <cell r="H227" t="str">
            <v xml:space="preserve"> Consultorías externas para la UEEP</v>
          </cell>
          <cell r="I227">
            <v>54580909.090909094</v>
          </cell>
          <cell r="J227">
            <v>1</v>
          </cell>
          <cell r="K227">
            <v>1</v>
          </cell>
          <cell r="L227">
            <v>54580909.090909094</v>
          </cell>
          <cell r="Q227">
            <v>13645227.272727273</v>
          </cell>
          <cell r="S227">
            <v>13645227.272727273</v>
          </cell>
          <cell r="U227">
            <v>13645227.272727273</v>
          </cell>
          <cell r="W227">
            <v>13645227.272727273</v>
          </cell>
        </row>
        <row r="228">
          <cell r="A228">
            <v>3</v>
          </cell>
          <cell r="B228">
            <v>260</v>
          </cell>
          <cell r="C228">
            <v>10</v>
          </cell>
          <cell r="D228">
            <v>1</v>
          </cell>
          <cell r="E228">
            <v>99</v>
          </cell>
          <cell r="F228">
            <v>80101507</v>
          </cell>
          <cell r="G228">
            <v>59</v>
          </cell>
          <cell r="H228" t="str">
            <v>Consultoría de apoyo para supervisiones</v>
          </cell>
          <cell r="I228">
            <v>12272727.272727272</v>
          </cell>
          <cell r="J228">
            <v>0</v>
          </cell>
          <cell r="K228">
            <v>1</v>
          </cell>
          <cell r="L228">
            <v>0</v>
          </cell>
          <cell r="Q228">
            <v>0</v>
          </cell>
          <cell r="S228">
            <v>0</v>
          </cell>
          <cell r="U228">
            <v>0</v>
          </cell>
          <cell r="W228">
            <v>0</v>
          </cell>
        </row>
        <row r="229">
          <cell r="A229">
            <v>3</v>
          </cell>
          <cell r="B229">
            <v>260</v>
          </cell>
          <cell r="C229">
            <v>10</v>
          </cell>
          <cell r="D229">
            <v>1</v>
          </cell>
          <cell r="E229">
            <v>99</v>
          </cell>
          <cell r="F229">
            <v>80101507</v>
          </cell>
          <cell r="G229">
            <v>59</v>
          </cell>
          <cell r="H229" t="str">
            <v xml:space="preserve"> Contratación de firma independiente para auditoría de Estados Financieros del Programa</v>
          </cell>
          <cell r="I229">
            <v>18409050</v>
          </cell>
          <cell r="J229">
            <v>1</v>
          </cell>
          <cell r="K229">
            <v>1</v>
          </cell>
          <cell r="L229">
            <v>18409050</v>
          </cell>
          <cell r="Q229">
            <v>4602262.5</v>
          </cell>
          <cell r="S229">
            <v>4602262.5</v>
          </cell>
          <cell r="U229">
            <v>4602262.5</v>
          </cell>
          <cell r="W229">
            <v>4602262.5</v>
          </cell>
        </row>
        <row r="230">
          <cell r="B230">
            <v>260</v>
          </cell>
          <cell r="C230">
            <v>10</v>
          </cell>
          <cell r="D230">
            <v>1</v>
          </cell>
          <cell r="E230">
            <v>99</v>
          </cell>
          <cell r="F230">
            <v>80101507</v>
          </cell>
          <cell r="H230" t="str">
            <v xml:space="preserve">Fiscalizacion de obras de mejoramiento urbano </v>
          </cell>
          <cell r="I230">
            <v>1636200</v>
          </cell>
          <cell r="J230">
            <v>1</v>
          </cell>
          <cell r="K230">
            <v>1</v>
          </cell>
          <cell r="L230">
            <v>1636200</v>
          </cell>
        </row>
        <row r="231">
          <cell r="B231">
            <v>260</v>
          </cell>
          <cell r="C231">
            <v>10</v>
          </cell>
          <cell r="D231">
            <v>1</v>
          </cell>
          <cell r="E231">
            <v>99</v>
          </cell>
          <cell r="F231">
            <v>80101507</v>
          </cell>
          <cell r="G231">
            <v>59</v>
          </cell>
          <cell r="H231" t="str">
            <v>Consulrotia para estudios prediales y catastro</v>
          </cell>
          <cell r="I231">
            <v>31500000</v>
          </cell>
          <cell r="J231">
            <v>1</v>
          </cell>
          <cell r="K231">
            <v>1</v>
          </cell>
          <cell r="L231">
            <v>31500000</v>
          </cell>
        </row>
        <row r="232">
          <cell r="A232">
            <v>2</v>
          </cell>
          <cell r="B232">
            <v>260</v>
          </cell>
          <cell r="C232">
            <v>10</v>
          </cell>
          <cell r="D232">
            <v>1</v>
          </cell>
          <cell r="E232">
            <v>99</v>
          </cell>
          <cell r="F232">
            <v>80101507</v>
          </cell>
          <cell r="G232">
            <v>59</v>
          </cell>
          <cell r="H232" t="str">
            <v>Líneas de base de la calidad del aire y de los niveles de ruidos en el corredor</v>
          </cell>
          <cell r="I232">
            <v>21272850</v>
          </cell>
          <cell r="J232">
            <v>1</v>
          </cell>
          <cell r="K232">
            <v>1</v>
          </cell>
          <cell r="L232">
            <v>21272850</v>
          </cell>
          <cell r="Q232">
            <v>5318212.5</v>
          </cell>
          <cell r="S232">
            <v>5318212.5</v>
          </cell>
          <cell r="U232">
            <v>5318212.5</v>
          </cell>
          <cell r="W232">
            <v>5318212.5</v>
          </cell>
        </row>
        <row r="233">
          <cell r="B233">
            <v>340</v>
          </cell>
          <cell r="C233">
            <v>20</v>
          </cell>
          <cell r="D233">
            <v>401</v>
          </cell>
          <cell r="E233">
            <v>99</v>
          </cell>
          <cell r="F233" t="str">
            <v>BIENES DE CONSUMO OFIC.E INSUMOS</v>
          </cell>
          <cell r="L233">
            <v>0</v>
          </cell>
          <cell r="N233">
            <v>0</v>
          </cell>
          <cell r="O233">
            <v>0</v>
          </cell>
          <cell r="P233">
            <v>0</v>
          </cell>
          <cell r="Q233">
            <v>0</v>
          </cell>
          <cell r="R233">
            <v>0</v>
          </cell>
          <cell r="S233">
            <v>0</v>
          </cell>
          <cell r="T233">
            <v>0</v>
          </cell>
          <cell r="U233">
            <v>0</v>
          </cell>
          <cell r="V233">
            <v>0</v>
          </cell>
          <cell r="W233">
            <v>0</v>
          </cell>
          <cell r="X233">
            <v>0</v>
          </cell>
          <cell r="Y233">
            <v>0</v>
          </cell>
        </row>
        <row r="234">
          <cell r="A234">
            <v>4</v>
          </cell>
          <cell r="B234">
            <v>340</v>
          </cell>
          <cell r="C234">
            <v>20</v>
          </cell>
          <cell r="D234">
            <v>401</v>
          </cell>
          <cell r="E234">
            <v>99</v>
          </cell>
          <cell r="G234">
            <v>145</v>
          </cell>
          <cell r="H234" t="str">
            <v xml:space="preserve"> Gastos Varios</v>
          </cell>
          <cell r="I234">
            <v>214200000</v>
          </cell>
          <cell r="J234">
            <v>0</v>
          </cell>
          <cell r="K234">
            <v>1</v>
          </cell>
          <cell r="L234">
            <v>0</v>
          </cell>
          <cell r="Q234">
            <v>0</v>
          </cell>
          <cell r="S234">
            <v>0</v>
          </cell>
          <cell r="U234">
            <v>0</v>
          </cell>
          <cell r="W234">
            <v>0</v>
          </cell>
        </row>
        <row r="235">
          <cell r="B235">
            <v>340</v>
          </cell>
          <cell r="C235">
            <v>10</v>
          </cell>
          <cell r="D235">
            <v>1</v>
          </cell>
          <cell r="E235">
            <v>99</v>
          </cell>
          <cell r="F235" t="str">
            <v>BIENES DE CONSUMO OFIC.E INSUMOS</v>
          </cell>
          <cell r="L235">
            <v>0</v>
          </cell>
          <cell r="N235">
            <v>0</v>
          </cell>
          <cell r="O235">
            <v>0</v>
          </cell>
          <cell r="P235">
            <v>0</v>
          </cell>
          <cell r="Q235">
            <v>0</v>
          </cell>
          <cell r="R235">
            <v>0</v>
          </cell>
          <cell r="S235">
            <v>0</v>
          </cell>
          <cell r="T235">
            <v>0</v>
          </cell>
          <cell r="U235">
            <v>0</v>
          </cell>
          <cell r="V235">
            <v>0</v>
          </cell>
          <cell r="W235">
            <v>0</v>
          </cell>
          <cell r="X235">
            <v>0</v>
          </cell>
          <cell r="Y235">
            <v>0</v>
          </cell>
        </row>
        <row r="236">
          <cell r="A236">
            <v>4</v>
          </cell>
          <cell r="B236">
            <v>340</v>
          </cell>
          <cell r="C236">
            <v>10</v>
          </cell>
          <cell r="D236">
            <v>1</v>
          </cell>
          <cell r="E236">
            <v>99</v>
          </cell>
          <cell r="G236">
            <v>145</v>
          </cell>
          <cell r="H236" t="str">
            <v xml:space="preserve"> Gastos Varios</v>
          </cell>
          <cell r="I236">
            <v>21420000</v>
          </cell>
          <cell r="J236">
            <v>0</v>
          </cell>
          <cell r="K236">
            <v>1</v>
          </cell>
          <cell r="L236">
            <v>0</v>
          </cell>
          <cell r="N236">
            <v>0</v>
          </cell>
          <cell r="O236">
            <v>0</v>
          </cell>
          <cell r="P236">
            <v>0</v>
          </cell>
          <cell r="Q236">
            <v>0</v>
          </cell>
          <cell r="R236">
            <v>0</v>
          </cell>
          <cell r="S236">
            <v>0</v>
          </cell>
          <cell r="T236">
            <v>0</v>
          </cell>
          <cell r="Y236">
            <v>0</v>
          </cell>
        </row>
        <row r="237">
          <cell r="B237">
            <v>510</v>
          </cell>
          <cell r="C237">
            <v>20</v>
          </cell>
          <cell r="D237">
            <v>401</v>
          </cell>
          <cell r="E237">
            <v>99</v>
          </cell>
          <cell r="F237" t="str">
            <v>ADQUISICION DE INMUEBLES</v>
          </cell>
          <cell r="L237">
            <v>9875457818.181818</v>
          </cell>
          <cell r="N237">
            <v>0</v>
          </cell>
          <cell r="O237">
            <v>0</v>
          </cell>
          <cell r="P237">
            <v>0</v>
          </cell>
          <cell r="Q237">
            <v>2468864454.5454545</v>
          </cell>
          <cell r="R237">
            <v>0</v>
          </cell>
          <cell r="S237">
            <v>2468864454.5454545</v>
          </cell>
          <cell r="T237">
            <v>0</v>
          </cell>
          <cell r="U237">
            <v>2468864454.5454545</v>
          </cell>
          <cell r="V237">
            <v>0</v>
          </cell>
          <cell r="W237">
            <v>2468864454.5454545</v>
          </cell>
          <cell r="X237">
            <v>0</v>
          </cell>
          <cell r="Y237">
            <v>0</v>
          </cell>
        </row>
        <row r="238">
          <cell r="A238">
            <v>1</v>
          </cell>
          <cell r="B238">
            <v>510</v>
          </cell>
          <cell r="C238">
            <v>20</v>
          </cell>
          <cell r="D238">
            <v>401</v>
          </cell>
          <cell r="E238">
            <v>99</v>
          </cell>
          <cell r="F238">
            <v>72131701</v>
          </cell>
          <cell r="G238">
            <v>1108</v>
          </cell>
          <cell r="H238" t="str">
            <v>Adquisicion del predio para el Centro Comunal y Mirador</v>
          </cell>
          <cell r="I238">
            <v>368181818.18181813</v>
          </cell>
          <cell r="J238">
            <v>1</v>
          </cell>
          <cell r="K238">
            <v>1</v>
          </cell>
          <cell r="L238">
            <v>368181818.18181813</v>
          </cell>
          <cell r="Q238">
            <v>92045454.545454532</v>
          </cell>
          <cell r="S238">
            <v>92045454.545454532</v>
          </cell>
          <cell r="U238">
            <v>92045454.545454532</v>
          </cell>
          <cell r="W238">
            <v>92045454.545454532</v>
          </cell>
        </row>
        <row r="239">
          <cell r="A239">
            <v>1</v>
          </cell>
          <cell r="B239">
            <v>510</v>
          </cell>
          <cell r="C239">
            <v>20</v>
          </cell>
          <cell r="D239">
            <v>401</v>
          </cell>
          <cell r="E239">
            <v>99</v>
          </cell>
          <cell r="F239">
            <v>72131601</v>
          </cell>
          <cell r="G239">
            <v>1108</v>
          </cell>
          <cell r="H239" t="str">
            <v xml:space="preserve"> Adquisicion de predio para Oficiinas de gobierno</v>
          </cell>
          <cell r="I239">
            <v>2863638000</v>
          </cell>
          <cell r="J239">
            <v>1</v>
          </cell>
          <cell r="K239">
            <v>1</v>
          </cell>
          <cell r="L239">
            <v>2863638000</v>
          </cell>
          <cell r="Q239">
            <v>715909500</v>
          </cell>
          <cell r="S239">
            <v>715909500</v>
          </cell>
          <cell r="U239">
            <v>715909500</v>
          </cell>
          <cell r="W239">
            <v>715909500</v>
          </cell>
        </row>
        <row r="240">
          <cell r="A240">
            <v>1</v>
          </cell>
          <cell r="B240">
            <v>510</v>
          </cell>
          <cell r="C240">
            <v>20</v>
          </cell>
          <cell r="D240">
            <v>401</v>
          </cell>
          <cell r="E240">
            <v>99</v>
          </cell>
          <cell r="F240">
            <v>72131601</v>
          </cell>
          <cell r="G240">
            <v>1107</v>
          </cell>
          <cell r="H240" t="str">
            <v>Adquisiciones de Estaciones y Paradas</v>
          </cell>
          <cell r="I240">
            <v>6643638000</v>
          </cell>
          <cell r="J240">
            <v>1</v>
          </cell>
          <cell r="K240">
            <v>1</v>
          </cell>
          <cell r="L240">
            <v>6643638000</v>
          </cell>
          <cell r="Q240">
            <v>1660909500</v>
          </cell>
          <cell r="S240">
            <v>1660909500</v>
          </cell>
          <cell r="U240">
            <v>1660909500</v>
          </cell>
          <cell r="W240">
            <v>1660909500</v>
          </cell>
        </row>
        <row r="242">
          <cell r="B242">
            <v>510</v>
          </cell>
          <cell r="C242">
            <v>10</v>
          </cell>
          <cell r="D242">
            <v>1</v>
          </cell>
          <cell r="E242">
            <v>99</v>
          </cell>
          <cell r="F242" t="str">
            <v>ADQUISICION DE INMUEBLES</v>
          </cell>
          <cell r="H242" t="str">
            <v>|||||||||||</v>
          </cell>
          <cell r="L242">
            <v>987545618.18181825</v>
          </cell>
          <cell r="N242">
            <v>0</v>
          </cell>
          <cell r="O242">
            <v>0</v>
          </cell>
          <cell r="P242">
            <v>0</v>
          </cell>
          <cell r="Q242">
            <v>246886404.54545456</v>
          </cell>
          <cell r="R242">
            <v>0</v>
          </cell>
          <cell r="S242">
            <v>246886404.54545456</v>
          </cell>
          <cell r="T242">
            <v>0</v>
          </cell>
          <cell r="U242">
            <v>246886404.54545456</v>
          </cell>
          <cell r="V242">
            <v>0</v>
          </cell>
          <cell r="W242">
            <v>246886404.54545456</v>
          </cell>
          <cell r="X242">
            <v>0</v>
          </cell>
          <cell r="Y242">
            <v>0</v>
          </cell>
        </row>
        <row r="243">
          <cell r="A243">
            <v>1</v>
          </cell>
          <cell r="B243">
            <v>510</v>
          </cell>
          <cell r="C243">
            <v>10</v>
          </cell>
          <cell r="D243">
            <v>1</v>
          </cell>
          <cell r="E243">
            <v>99</v>
          </cell>
          <cell r="F243">
            <v>72131701</v>
          </cell>
          <cell r="G243">
            <v>1108</v>
          </cell>
          <cell r="H243" t="str">
            <v>Adquisicion del predio para el Centro Comunal y Mirador</v>
          </cell>
          <cell r="I243">
            <v>36818181.818181813</v>
          </cell>
          <cell r="J243">
            <v>1</v>
          </cell>
          <cell r="K243">
            <v>1</v>
          </cell>
          <cell r="L243">
            <v>36818181.818181813</v>
          </cell>
          <cell r="Q243">
            <v>9204545.4545454532</v>
          </cell>
          <cell r="S243">
            <v>9204545.4545454532</v>
          </cell>
          <cell r="U243">
            <v>9204545.4545454532</v>
          </cell>
          <cell r="W243">
            <v>9204545.4545454532</v>
          </cell>
        </row>
        <row r="244">
          <cell r="A244">
            <v>1</v>
          </cell>
          <cell r="B244">
            <v>510</v>
          </cell>
          <cell r="C244">
            <v>10</v>
          </cell>
          <cell r="D244">
            <v>1</v>
          </cell>
          <cell r="E244">
            <v>99</v>
          </cell>
          <cell r="F244">
            <v>72131601</v>
          </cell>
          <cell r="G244">
            <v>1108</v>
          </cell>
          <cell r="H244" t="str">
            <v xml:space="preserve"> Adquisicion de predio para Oficiinas de gobierno</v>
          </cell>
          <cell r="I244">
            <v>286363636.36363637</v>
          </cell>
          <cell r="J244">
            <v>1</v>
          </cell>
          <cell r="K244">
            <v>1</v>
          </cell>
          <cell r="L244">
            <v>286363636.36363637</v>
          </cell>
          <cell r="Q244">
            <v>71590909.090909094</v>
          </cell>
          <cell r="S244">
            <v>71590909.090909094</v>
          </cell>
          <cell r="U244">
            <v>71590909.090909094</v>
          </cell>
          <cell r="W244">
            <v>71590909.090909094</v>
          </cell>
        </row>
        <row r="245">
          <cell r="A245">
            <v>1</v>
          </cell>
          <cell r="B245">
            <v>510</v>
          </cell>
          <cell r="C245">
            <v>10</v>
          </cell>
          <cell r="D245">
            <v>1</v>
          </cell>
          <cell r="E245">
            <v>99</v>
          </cell>
          <cell r="F245">
            <v>72131601</v>
          </cell>
          <cell r="G245">
            <v>1108</v>
          </cell>
          <cell r="H245" t="str">
            <v>Adquisiciones de Estaciones y Paradas</v>
          </cell>
          <cell r="I245">
            <v>664363800</v>
          </cell>
          <cell r="J245">
            <v>1</v>
          </cell>
          <cell r="K245">
            <v>1</v>
          </cell>
          <cell r="L245">
            <v>664363800</v>
          </cell>
          <cell r="Q245">
            <v>166090950</v>
          </cell>
          <cell r="S245">
            <v>166090950</v>
          </cell>
          <cell r="U245">
            <v>166090950</v>
          </cell>
          <cell r="W245">
            <v>166090950</v>
          </cell>
        </row>
        <row r="246">
          <cell r="B246">
            <v>520</v>
          </cell>
          <cell r="C246">
            <v>20</v>
          </cell>
          <cell r="D246">
            <v>401</v>
          </cell>
          <cell r="E246">
            <v>99</v>
          </cell>
          <cell r="F246" t="str">
            <v>CONSTRUCCIONES</v>
          </cell>
          <cell r="L246">
            <v>26369142750</v>
          </cell>
          <cell r="N246">
            <v>0</v>
          </cell>
          <cell r="O246">
            <v>0</v>
          </cell>
          <cell r="P246">
            <v>0</v>
          </cell>
          <cell r="Q246">
            <v>6592285687.5</v>
          </cell>
          <cell r="R246">
            <v>0</v>
          </cell>
          <cell r="S246">
            <v>6592285687.5</v>
          </cell>
          <cell r="T246">
            <v>0</v>
          </cell>
          <cell r="U246">
            <v>6592285687.5</v>
          </cell>
          <cell r="V246">
            <v>0</v>
          </cell>
          <cell r="W246">
            <v>6592285687.5</v>
          </cell>
          <cell r="X246">
            <v>0</v>
          </cell>
          <cell r="Y246">
            <v>0</v>
          </cell>
        </row>
        <row r="247">
          <cell r="A247">
            <v>1</v>
          </cell>
          <cell r="B247">
            <v>520</v>
          </cell>
          <cell r="C247">
            <v>20</v>
          </cell>
          <cell r="D247">
            <v>401</v>
          </cell>
          <cell r="E247">
            <v>99</v>
          </cell>
          <cell r="F247">
            <v>72131701</v>
          </cell>
          <cell r="G247">
            <v>1108</v>
          </cell>
          <cell r="H247" t="str">
            <v xml:space="preserve"> Obra: Saneamiento Arroyos Jaen segunda Etapa y Jardín</v>
          </cell>
          <cell r="I247">
            <v>1718181000</v>
          </cell>
          <cell r="J247">
            <v>1</v>
          </cell>
          <cell r="K247">
            <v>1</v>
          </cell>
          <cell r="L247">
            <v>1718181000</v>
          </cell>
          <cell r="Q247">
            <v>429545250</v>
          </cell>
          <cell r="S247">
            <v>429545250</v>
          </cell>
          <cell r="U247">
            <v>429545250</v>
          </cell>
          <cell r="W247">
            <v>429545250</v>
          </cell>
        </row>
        <row r="248">
          <cell r="A248">
            <v>1</v>
          </cell>
          <cell r="B248">
            <v>520</v>
          </cell>
          <cell r="C248">
            <v>20</v>
          </cell>
          <cell r="D248">
            <v>401</v>
          </cell>
          <cell r="E248">
            <v>99</v>
          </cell>
          <cell r="F248">
            <v>72131701</v>
          </cell>
          <cell r="G248">
            <v>1108</v>
          </cell>
          <cell r="H248" t="str">
            <v xml:space="preserve"> Obra de  desagüe pluvial, cloacal, agua potable y redes eléctricas, telefonia y fibra optica</v>
          </cell>
          <cell r="I248">
            <v>208635750</v>
          </cell>
          <cell r="J248">
            <v>1</v>
          </cell>
          <cell r="K248">
            <v>1</v>
          </cell>
          <cell r="L248">
            <v>208635750</v>
          </cell>
          <cell r="Q248">
            <v>52158937.5</v>
          </cell>
          <cell r="S248">
            <v>52158937.5</v>
          </cell>
          <cell r="U248">
            <v>52158937.5</v>
          </cell>
          <cell r="W248">
            <v>52158937.5</v>
          </cell>
        </row>
        <row r="249">
          <cell r="A249">
            <v>1</v>
          </cell>
          <cell r="B249">
            <v>520</v>
          </cell>
          <cell r="C249">
            <v>20</v>
          </cell>
          <cell r="D249">
            <v>401</v>
          </cell>
          <cell r="E249">
            <v>99</v>
          </cell>
          <cell r="F249">
            <v>72131601</v>
          </cell>
          <cell r="G249">
            <v>1108</v>
          </cell>
          <cell r="H249" t="str">
            <v>Obra: Construccion de espacios abiertos de uso publico</v>
          </cell>
          <cell r="I249">
            <v>141750000</v>
          </cell>
          <cell r="J249">
            <v>1</v>
          </cell>
          <cell r="K249">
            <v>1</v>
          </cell>
          <cell r="L249">
            <v>141750000</v>
          </cell>
          <cell r="Q249">
            <v>35437500</v>
          </cell>
          <cell r="S249">
            <v>35437500</v>
          </cell>
          <cell r="U249">
            <v>35437500</v>
          </cell>
          <cell r="W249">
            <v>35437500</v>
          </cell>
        </row>
        <row r="250">
          <cell r="A250">
            <v>1</v>
          </cell>
          <cell r="B250">
            <v>520</v>
          </cell>
          <cell r="C250">
            <v>20</v>
          </cell>
          <cell r="D250">
            <v>303</v>
          </cell>
          <cell r="E250">
            <v>0</v>
          </cell>
          <cell r="F250">
            <v>72131601</v>
          </cell>
          <cell r="G250">
            <v>1108</v>
          </cell>
          <cell r="H250" t="str">
            <v xml:space="preserve"> Obra Regularización de servicios básicos y redes en  el desarrollo del enlace vial de las sedes de los tres Poderes del Estado . Incluye la Regularización y tratamiento de la infraestructura vial.</v>
          </cell>
          <cell r="I250">
            <v>7200000000</v>
          </cell>
          <cell r="J250">
            <v>1</v>
          </cell>
          <cell r="K250">
            <v>1</v>
          </cell>
          <cell r="L250">
            <v>7200000000</v>
          </cell>
          <cell r="Q250">
            <v>1800000000</v>
          </cell>
          <cell r="S250">
            <v>1800000000</v>
          </cell>
          <cell r="U250">
            <v>1800000000</v>
          </cell>
          <cell r="W250">
            <v>1800000000</v>
          </cell>
        </row>
        <row r="251">
          <cell r="A251">
            <v>1</v>
          </cell>
          <cell r="B251">
            <v>520</v>
          </cell>
          <cell r="C251">
            <v>20</v>
          </cell>
          <cell r="D251">
            <v>401</v>
          </cell>
          <cell r="E251">
            <v>99</v>
          </cell>
          <cell r="F251">
            <v>72131601</v>
          </cell>
          <cell r="G251">
            <v>1108</v>
          </cell>
          <cell r="H251" t="str">
            <v xml:space="preserve"> Obra Regularización de servicios básicos y redes en  el desarrollo del enlace vial de las sedes de los tres Poderes del Estado . Incluye la Regularización y tratamiento de la infraestructura vial.</v>
          </cell>
          <cell r="I251">
            <v>1002847500</v>
          </cell>
          <cell r="J251">
            <v>1</v>
          </cell>
          <cell r="K251">
            <v>1</v>
          </cell>
          <cell r="L251">
            <v>1002847500</v>
          </cell>
          <cell r="Q251">
            <v>250711875</v>
          </cell>
          <cell r="S251">
            <v>250711875</v>
          </cell>
          <cell r="U251">
            <v>250711875</v>
          </cell>
          <cell r="W251">
            <v>250711875</v>
          </cell>
        </row>
        <row r="252">
          <cell r="A252">
            <v>1</v>
          </cell>
          <cell r="B252">
            <v>520</v>
          </cell>
          <cell r="C252">
            <v>20</v>
          </cell>
          <cell r="D252">
            <v>401</v>
          </cell>
          <cell r="E252">
            <v>99</v>
          </cell>
          <cell r="F252">
            <v>80101507</v>
          </cell>
          <cell r="G252">
            <v>1108</v>
          </cell>
          <cell r="H252" t="str">
            <v>Obra: Restauración de Edificio Histórico</v>
          </cell>
          <cell r="I252">
            <v>3620452500</v>
          </cell>
          <cell r="J252">
            <v>1</v>
          </cell>
          <cell r="K252">
            <v>1</v>
          </cell>
          <cell r="L252">
            <v>3620452500</v>
          </cell>
          <cell r="Q252">
            <v>905113125</v>
          </cell>
          <cell r="S252">
            <v>905113125</v>
          </cell>
          <cell r="U252">
            <v>905113125</v>
          </cell>
          <cell r="W252">
            <v>905113125</v>
          </cell>
        </row>
        <row r="253">
          <cell r="A253">
            <v>2</v>
          </cell>
          <cell r="B253">
            <v>520</v>
          </cell>
          <cell r="C253">
            <v>20</v>
          </cell>
          <cell r="D253">
            <v>303</v>
          </cell>
          <cell r="E253">
            <v>0</v>
          </cell>
          <cell r="F253">
            <v>72131701</v>
          </cell>
          <cell r="G253">
            <v>1107</v>
          </cell>
          <cell r="H253" t="str">
            <v>Construcción del corredor troncal</v>
          </cell>
          <cell r="I253">
            <v>7488084150</v>
          </cell>
          <cell r="J253">
            <v>0</v>
          </cell>
          <cell r="K253">
            <v>1</v>
          </cell>
          <cell r="L253">
            <v>0</v>
          </cell>
          <cell r="Q253">
            <v>0</v>
          </cell>
          <cell r="S253">
            <v>0</v>
          </cell>
          <cell r="U253">
            <v>0</v>
          </cell>
          <cell r="W253">
            <v>0</v>
          </cell>
        </row>
        <row r="254">
          <cell r="A254">
            <v>2</v>
          </cell>
          <cell r="B254">
            <v>520</v>
          </cell>
          <cell r="C254">
            <v>20</v>
          </cell>
          <cell r="D254">
            <v>401</v>
          </cell>
          <cell r="E254">
            <v>99</v>
          </cell>
          <cell r="F254">
            <v>72131701</v>
          </cell>
          <cell r="G254">
            <v>1107</v>
          </cell>
          <cell r="H254" t="str">
            <v>Construcción del corredor troncal</v>
          </cell>
          <cell r="I254">
            <v>34796310750</v>
          </cell>
          <cell r="J254">
            <v>0</v>
          </cell>
          <cell r="K254">
            <v>1</v>
          </cell>
          <cell r="L254">
            <v>0</v>
          </cell>
          <cell r="Q254">
            <v>0</v>
          </cell>
          <cell r="S254">
            <v>0</v>
          </cell>
          <cell r="U254">
            <v>0</v>
          </cell>
          <cell r="W254">
            <v>0</v>
          </cell>
        </row>
        <row r="255">
          <cell r="A255">
            <v>2</v>
          </cell>
          <cell r="B255">
            <v>520</v>
          </cell>
          <cell r="C255">
            <v>20</v>
          </cell>
          <cell r="D255">
            <v>401</v>
          </cell>
          <cell r="E255">
            <v>99</v>
          </cell>
          <cell r="F255">
            <v>72131601</v>
          </cell>
          <cell r="G255">
            <v>1107</v>
          </cell>
          <cell r="H255" t="str">
            <v xml:space="preserve">construcciòn de Redes </v>
          </cell>
          <cell r="I255">
            <v>13909090909.090908</v>
          </cell>
          <cell r="J255">
            <v>0</v>
          </cell>
          <cell r="K255">
            <v>1</v>
          </cell>
          <cell r="L255">
            <v>0</v>
          </cell>
          <cell r="Q255">
            <v>0</v>
          </cell>
          <cell r="S255">
            <v>0</v>
          </cell>
          <cell r="U255">
            <v>0</v>
          </cell>
          <cell r="W255">
            <v>0</v>
          </cell>
        </row>
        <row r="256">
          <cell r="A256">
            <v>2</v>
          </cell>
          <cell r="B256">
            <v>520</v>
          </cell>
          <cell r="C256">
            <v>20</v>
          </cell>
          <cell r="D256">
            <v>303</v>
          </cell>
          <cell r="E256">
            <v>0</v>
          </cell>
          <cell r="F256">
            <v>72131601</v>
          </cell>
          <cell r="G256">
            <v>1107</v>
          </cell>
          <cell r="H256" t="str">
            <v>Construcción de la Terminal Asunción</v>
          </cell>
          <cell r="I256">
            <v>2565000000</v>
          </cell>
          <cell r="J256">
            <v>0</v>
          </cell>
          <cell r="K256">
            <v>1</v>
          </cell>
          <cell r="L256">
            <v>0</v>
          </cell>
          <cell r="Q256">
            <v>0</v>
          </cell>
          <cell r="S256">
            <v>0</v>
          </cell>
          <cell r="U256">
            <v>0</v>
          </cell>
          <cell r="W256">
            <v>0</v>
          </cell>
        </row>
        <row r="257">
          <cell r="A257">
            <v>2</v>
          </cell>
          <cell r="B257">
            <v>520</v>
          </cell>
          <cell r="C257">
            <v>20</v>
          </cell>
          <cell r="D257">
            <v>401</v>
          </cell>
          <cell r="E257">
            <v>99</v>
          </cell>
          <cell r="F257">
            <v>72131601</v>
          </cell>
          <cell r="G257">
            <v>1107</v>
          </cell>
          <cell r="H257" t="str">
            <v>Construcción de la Terminal Asunción</v>
          </cell>
          <cell r="I257">
            <v>298636200</v>
          </cell>
          <cell r="J257">
            <v>0</v>
          </cell>
          <cell r="K257">
            <v>1</v>
          </cell>
          <cell r="L257">
            <v>0</v>
          </cell>
          <cell r="Q257">
            <v>0</v>
          </cell>
          <cell r="S257">
            <v>0</v>
          </cell>
          <cell r="U257">
            <v>0</v>
          </cell>
          <cell r="W257">
            <v>0</v>
          </cell>
        </row>
        <row r="258">
          <cell r="A258">
            <v>2</v>
          </cell>
          <cell r="B258">
            <v>520</v>
          </cell>
          <cell r="C258">
            <v>20</v>
          </cell>
          <cell r="D258">
            <v>401</v>
          </cell>
          <cell r="E258">
            <v>99</v>
          </cell>
          <cell r="F258">
            <v>80101507</v>
          </cell>
          <cell r="G258">
            <v>1107</v>
          </cell>
          <cell r="H258" t="str">
            <v>Construcción de la Terminal de San Lorenzo</v>
          </cell>
          <cell r="I258">
            <v>9204547500</v>
          </cell>
          <cell r="J258">
            <v>1</v>
          </cell>
          <cell r="K258">
            <v>1</v>
          </cell>
          <cell r="L258">
            <v>9204547500</v>
          </cell>
          <cell r="Q258">
            <v>2301136875</v>
          </cell>
          <cell r="S258">
            <v>2301136875</v>
          </cell>
          <cell r="U258">
            <v>2301136875</v>
          </cell>
          <cell r="W258">
            <v>2301136875</v>
          </cell>
        </row>
        <row r="259">
          <cell r="A259">
            <v>2</v>
          </cell>
          <cell r="B259">
            <v>520</v>
          </cell>
          <cell r="C259">
            <v>20</v>
          </cell>
          <cell r="D259">
            <v>303</v>
          </cell>
          <cell r="E259">
            <v>0</v>
          </cell>
          <cell r="F259">
            <v>80101507</v>
          </cell>
          <cell r="G259">
            <v>1107</v>
          </cell>
          <cell r="H259" t="str">
            <v xml:space="preserve">Construcción del Terminal Intermedia </v>
          </cell>
          <cell r="I259">
            <v>3681818181.8181815</v>
          </cell>
          <cell r="J259">
            <v>0</v>
          </cell>
          <cell r="K259">
            <v>1</v>
          </cell>
          <cell r="L259">
            <v>0</v>
          </cell>
          <cell r="Q259">
            <v>0</v>
          </cell>
          <cell r="S259">
            <v>0</v>
          </cell>
          <cell r="U259">
            <v>0</v>
          </cell>
          <cell r="W259">
            <v>0</v>
          </cell>
        </row>
        <row r="260">
          <cell r="A260">
            <v>2</v>
          </cell>
          <cell r="B260">
            <v>520</v>
          </cell>
          <cell r="C260">
            <v>20</v>
          </cell>
          <cell r="D260">
            <v>303</v>
          </cell>
          <cell r="E260">
            <v>0</v>
          </cell>
          <cell r="F260">
            <v>80101507</v>
          </cell>
          <cell r="G260">
            <v>1107</v>
          </cell>
          <cell r="H260" t="str">
            <v>Construcción de Patios</v>
          </cell>
          <cell r="I260">
            <v>4295454545.454545</v>
          </cell>
          <cell r="J260">
            <v>0</v>
          </cell>
          <cell r="K260">
            <v>1</v>
          </cell>
          <cell r="L260">
            <v>0</v>
          </cell>
          <cell r="Q260">
            <v>0</v>
          </cell>
          <cell r="S260">
            <v>0</v>
          </cell>
          <cell r="U260">
            <v>0</v>
          </cell>
          <cell r="W260">
            <v>0</v>
          </cell>
        </row>
        <row r="261">
          <cell r="A261">
            <v>2</v>
          </cell>
          <cell r="B261">
            <v>520</v>
          </cell>
          <cell r="C261">
            <v>20</v>
          </cell>
          <cell r="D261">
            <v>401</v>
          </cell>
          <cell r="E261">
            <v>99</v>
          </cell>
          <cell r="F261">
            <v>80101507</v>
          </cell>
          <cell r="G261">
            <v>1107</v>
          </cell>
          <cell r="H261" t="str">
            <v xml:space="preserve"> Obras de Mejoramiento Urbanístico y Paisajístico a lo largo del corredor</v>
          </cell>
          <cell r="I261">
            <v>3272728500</v>
          </cell>
          <cell r="J261">
            <v>1</v>
          </cell>
          <cell r="K261">
            <v>1</v>
          </cell>
          <cell r="L261">
            <v>3272728500</v>
          </cell>
          <cell r="Q261">
            <v>818182125</v>
          </cell>
          <cell r="S261">
            <v>818182125</v>
          </cell>
          <cell r="U261">
            <v>818182125</v>
          </cell>
          <cell r="W261">
            <v>818182125</v>
          </cell>
        </row>
        <row r="262">
          <cell r="A262">
            <v>2</v>
          </cell>
          <cell r="B262">
            <v>520</v>
          </cell>
          <cell r="C262">
            <v>20</v>
          </cell>
          <cell r="D262">
            <v>401</v>
          </cell>
          <cell r="E262">
            <v>99</v>
          </cell>
          <cell r="F262">
            <v>80101507</v>
          </cell>
          <cell r="G262">
            <v>1107</v>
          </cell>
          <cell r="H262" t="str">
            <v xml:space="preserve">Obras para la construcción de la Red de Ciclovias, sistemas peatonales y paradas en el Centro Histórico de Asunción </v>
          </cell>
          <cell r="I262">
            <v>2515909090.909091</v>
          </cell>
          <cell r="J262">
            <v>0</v>
          </cell>
          <cell r="K262">
            <v>1</v>
          </cell>
          <cell r="L262">
            <v>0</v>
          </cell>
          <cell r="Q262">
            <v>0</v>
          </cell>
          <cell r="S262">
            <v>0</v>
          </cell>
          <cell r="U262">
            <v>0</v>
          </cell>
          <cell r="W262">
            <v>0</v>
          </cell>
        </row>
        <row r="263">
          <cell r="B263">
            <v>520</v>
          </cell>
          <cell r="C263">
            <v>10</v>
          </cell>
          <cell r="D263">
            <v>1</v>
          </cell>
          <cell r="E263">
            <v>99</v>
          </cell>
          <cell r="F263" t="str">
            <v>CONSTRUCCIONES</v>
          </cell>
          <cell r="L263">
            <v>2090979061.3636365</v>
          </cell>
          <cell r="N263">
            <v>0</v>
          </cell>
          <cell r="O263">
            <v>0</v>
          </cell>
          <cell r="P263">
            <v>0</v>
          </cell>
          <cell r="Q263">
            <v>522744765.34090912</v>
          </cell>
          <cell r="R263">
            <v>0</v>
          </cell>
          <cell r="S263">
            <v>522744765.34090912</v>
          </cell>
          <cell r="T263">
            <v>0</v>
          </cell>
          <cell r="U263">
            <v>522744765.34090912</v>
          </cell>
          <cell r="V263">
            <v>0</v>
          </cell>
          <cell r="W263">
            <v>522744765.34090912</v>
          </cell>
          <cell r="X263">
            <v>0</v>
          </cell>
          <cell r="Y263">
            <v>0</v>
          </cell>
        </row>
        <row r="264">
          <cell r="A264">
            <v>1</v>
          </cell>
          <cell r="B264">
            <v>520</v>
          </cell>
          <cell r="C264">
            <v>10</v>
          </cell>
          <cell r="D264">
            <v>1</v>
          </cell>
          <cell r="E264">
            <v>99</v>
          </cell>
          <cell r="F264">
            <v>72131701</v>
          </cell>
          <cell r="G264">
            <v>1108</v>
          </cell>
          <cell r="H264" t="str">
            <v xml:space="preserve"> Obra: Saneamiento Arroyos Jaen segunda Etapa y Arrollo Jardín</v>
          </cell>
          <cell r="I264">
            <v>171818100</v>
          </cell>
          <cell r="J264">
            <v>1</v>
          </cell>
          <cell r="K264">
            <v>1</v>
          </cell>
          <cell r="L264">
            <v>171818100</v>
          </cell>
          <cell r="Q264">
            <v>42954525</v>
          </cell>
          <cell r="S264">
            <v>42954525</v>
          </cell>
          <cell r="U264">
            <v>42954525</v>
          </cell>
          <cell r="W264">
            <v>42954525</v>
          </cell>
        </row>
        <row r="265">
          <cell r="A265">
            <v>1</v>
          </cell>
          <cell r="B265">
            <v>520</v>
          </cell>
          <cell r="C265">
            <v>10</v>
          </cell>
          <cell r="D265">
            <v>1</v>
          </cell>
          <cell r="E265">
            <v>99</v>
          </cell>
          <cell r="F265">
            <v>72131701</v>
          </cell>
          <cell r="G265">
            <v>1108</v>
          </cell>
          <cell r="H265" t="str">
            <v xml:space="preserve"> Obra de  desagüe pluvial, cloacal, agua potable y redes eléctricas, telefonia y fibra optica</v>
          </cell>
          <cell r="I265">
            <v>20863575</v>
          </cell>
          <cell r="J265">
            <v>1</v>
          </cell>
          <cell r="K265">
            <v>1</v>
          </cell>
          <cell r="L265">
            <v>20863575</v>
          </cell>
          <cell r="Q265">
            <v>5215893.75</v>
          </cell>
          <cell r="S265">
            <v>5215893.75</v>
          </cell>
          <cell r="U265">
            <v>5215893.75</v>
          </cell>
          <cell r="W265">
            <v>5215893.75</v>
          </cell>
        </row>
        <row r="266">
          <cell r="A266">
            <v>1</v>
          </cell>
          <cell r="B266">
            <v>520</v>
          </cell>
          <cell r="C266">
            <v>10</v>
          </cell>
          <cell r="D266">
            <v>1</v>
          </cell>
          <cell r="E266">
            <v>99</v>
          </cell>
          <cell r="F266">
            <v>72131601</v>
          </cell>
          <cell r="G266">
            <v>1108</v>
          </cell>
          <cell r="H266" t="str">
            <v>Obra: Construccion de espacios abiertos de uso publico</v>
          </cell>
          <cell r="I266">
            <v>14175000</v>
          </cell>
          <cell r="J266">
            <v>1</v>
          </cell>
          <cell r="K266">
            <v>1</v>
          </cell>
          <cell r="L266">
            <v>14175000</v>
          </cell>
          <cell r="Q266">
            <v>3543750</v>
          </cell>
          <cell r="S266">
            <v>3543750</v>
          </cell>
          <cell r="U266">
            <v>3543750</v>
          </cell>
          <cell r="W266">
            <v>3543750</v>
          </cell>
        </row>
        <row r="267">
          <cell r="A267">
            <v>1</v>
          </cell>
          <cell r="B267">
            <v>520</v>
          </cell>
          <cell r="C267">
            <v>10</v>
          </cell>
          <cell r="D267">
            <v>1</v>
          </cell>
          <cell r="E267">
            <v>99</v>
          </cell>
          <cell r="F267">
            <v>72131601</v>
          </cell>
          <cell r="G267">
            <v>1108</v>
          </cell>
          <cell r="H267" t="str">
            <v xml:space="preserve"> Obra Regularización de servicios básicos y redes en  el desarrollo del enlace vial de las sedes de los tres Poderes del Estado . Incluye la Regularización y tratamiento de la infraestructura vial.</v>
          </cell>
          <cell r="I267">
            <v>720000000</v>
          </cell>
          <cell r="J267">
            <v>1</v>
          </cell>
          <cell r="K267">
            <v>1</v>
          </cell>
          <cell r="L267">
            <v>720000000</v>
          </cell>
          <cell r="Q267">
            <v>180000000</v>
          </cell>
          <cell r="S267">
            <v>180000000</v>
          </cell>
          <cell r="U267">
            <v>180000000</v>
          </cell>
          <cell r="W267">
            <v>180000000</v>
          </cell>
        </row>
        <row r="268">
          <cell r="A268">
            <v>1</v>
          </cell>
          <cell r="B268">
            <v>520</v>
          </cell>
          <cell r="C268">
            <v>10</v>
          </cell>
          <cell r="D268">
            <v>1</v>
          </cell>
          <cell r="E268">
            <v>99</v>
          </cell>
          <cell r="F268">
            <v>80101507</v>
          </cell>
          <cell r="G268">
            <v>1108</v>
          </cell>
          <cell r="H268" t="str">
            <v>Obra: Restauración de Edificio Histórico</v>
          </cell>
          <cell r="I268">
            <v>100284750</v>
          </cell>
          <cell r="J268">
            <v>1</v>
          </cell>
          <cell r="K268">
            <v>1</v>
          </cell>
          <cell r="L268">
            <v>100284750</v>
          </cell>
          <cell r="Q268">
            <v>25071187.5</v>
          </cell>
          <cell r="S268">
            <v>25071187.5</v>
          </cell>
          <cell r="U268">
            <v>25071187.5</v>
          </cell>
          <cell r="W268">
            <v>25071187.5</v>
          </cell>
        </row>
        <row r="269">
          <cell r="A269">
            <v>2</v>
          </cell>
          <cell r="B269">
            <v>520</v>
          </cell>
          <cell r="C269">
            <v>10</v>
          </cell>
          <cell r="D269">
            <v>1</v>
          </cell>
          <cell r="E269">
            <v>99</v>
          </cell>
          <cell r="F269">
            <v>72131701</v>
          </cell>
          <cell r="G269">
            <v>1107</v>
          </cell>
          <cell r="H269" t="str">
            <v>Construcción del corredor troncal</v>
          </cell>
          <cell r="I269">
            <v>6747605100</v>
          </cell>
          <cell r="J269">
            <v>0</v>
          </cell>
          <cell r="K269">
            <v>1</v>
          </cell>
          <cell r="L269">
            <v>0</v>
          </cell>
          <cell r="Q269">
            <v>0</v>
          </cell>
          <cell r="S269">
            <v>0</v>
          </cell>
          <cell r="U269">
            <v>0</v>
          </cell>
          <cell r="W269">
            <v>0</v>
          </cell>
        </row>
        <row r="270">
          <cell r="A270">
            <v>2</v>
          </cell>
          <cell r="B270">
            <v>520</v>
          </cell>
          <cell r="C270">
            <v>10</v>
          </cell>
          <cell r="D270">
            <v>1</v>
          </cell>
          <cell r="E270">
            <v>99</v>
          </cell>
          <cell r="F270">
            <v>72131601</v>
          </cell>
          <cell r="G270">
            <v>1107</v>
          </cell>
          <cell r="H270" t="str">
            <v xml:space="preserve">construcciòn de Redes </v>
          </cell>
          <cell r="I270">
            <v>1390909090.909091</v>
          </cell>
          <cell r="J270">
            <v>0</v>
          </cell>
          <cell r="K270">
            <v>1</v>
          </cell>
          <cell r="L270">
            <v>0</v>
          </cell>
          <cell r="Q270">
            <v>0</v>
          </cell>
          <cell r="S270">
            <v>0</v>
          </cell>
          <cell r="U270">
            <v>0</v>
          </cell>
          <cell r="W270">
            <v>0</v>
          </cell>
        </row>
        <row r="271">
          <cell r="A271">
            <v>2</v>
          </cell>
          <cell r="B271">
            <v>520</v>
          </cell>
          <cell r="C271">
            <v>10</v>
          </cell>
          <cell r="D271">
            <v>1</v>
          </cell>
          <cell r="E271">
            <v>99</v>
          </cell>
          <cell r="F271">
            <v>72131601</v>
          </cell>
          <cell r="G271">
            <v>1107</v>
          </cell>
          <cell r="H271" t="str">
            <v>Construcción de la Terminal Asunción</v>
          </cell>
          <cell r="I271">
            <v>286363620.00000006</v>
          </cell>
          <cell r="J271">
            <v>0</v>
          </cell>
          <cell r="K271">
            <v>1</v>
          </cell>
          <cell r="L271">
            <v>0</v>
          </cell>
          <cell r="Q271">
            <v>0</v>
          </cell>
          <cell r="S271">
            <v>0</v>
          </cell>
          <cell r="U271">
            <v>0</v>
          </cell>
          <cell r="W271">
            <v>0</v>
          </cell>
        </row>
        <row r="272">
          <cell r="A272">
            <v>2</v>
          </cell>
          <cell r="B272">
            <v>520</v>
          </cell>
          <cell r="C272">
            <v>10</v>
          </cell>
          <cell r="D272">
            <v>1</v>
          </cell>
          <cell r="E272">
            <v>99</v>
          </cell>
          <cell r="F272">
            <v>80101507</v>
          </cell>
          <cell r="G272">
            <v>1107</v>
          </cell>
          <cell r="H272" t="str">
            <v>Construcción de la Terminal de San Lorenzo</v>
          </cell>
          <cell r="I272">
            <v>736363636.36363637</v>
          </cell>
          <cell r="J272">
            <v>1</v>
          </cell>
          <cell r="K272">
            <v>1</v>
          </cell>
          <cell r="L272">
            <v>736363636.36363637</v>
          </cell>
          <cell r="Q272">
            <v>184090909.09090909</v>
          </cell>
          <cell r="S272">
            <v>184090909.09090909</v>
          </cell>
          <cell r="U272">
            <v>184090909.09090909</v>
          </cell>
          <cell r="W272">
            <v>184090909.09090909</v>
          </cell>
        </row>
        <row r="273">
          <cell r="A273">
            <v>2</v>
          </cell>
          <cell r="B273">
            <v>520</v>
          </cell>
          <cell r="C273">
            <v>10</v>
          </cell>
          <cell r="D273">
            <v>1</v>
          </cell>
          <cell r="E273">
            <v>99</v>
          </cell>
          <cell r="F273">
            <v>80101507</v>
          </cell>
          <cell r="G273">
            <v>1107</v>
          </cell>
          <cell r="H273" t="str">
            <v xml:space="preserve">Construcción del Terminal Intermedia </v>
          </cell>
          <cell r="I273">
            <v>368181818.18181819</v>
          </cell>
          <cell r="J273">
            <v>0</v>
          </cell>
          <cell r="K273">
            <v>1</v>
          </cell>
          <cell r="L273">
            <v>0</v>
          </cell>
          <cell r="Q273">
            <v>0</v>
          </cell>
          <cell r="S273">
            <v>0</v>
          </cell>
          <cell r="U273">
            <v>0</v>
          </cell>
          <cell r="W273">
            <v>0</v>
          </cell>
        </row>
        <row r="274">
          <cell r="A274">
            <v>2</v>
          </cell>
          <cell r="B274">
            <v>520</v>
          </cell>
          <cell r="C274">
            <v>10</v>
          </cell>
          <cell r="D274">
            <v>1</v>
          </cell>
          <cell r="E274">
            <v>99</v>
          </cell>
          <cell r="F274">
            <v>80101507</v>
          </cell>
          <cell r="G274">
            <v>1107</v>
          </cell>
          <cell r="H274" t="str">
            <v>Construcción de Patios</v>
          </cell>
          <cell r="I274">
            <v>429545454.54545456</v>
          </cell>
          <cell r="J274">
            <v>0</v>
          </cell>
          <cell r="K274">
            <v>1</v>
          </cell>
          <cell r="L274">
            <v>0</v>
          </cell>
          <cell r="Q274">
            <v>0</v>
          </cell>
          <cell r="S274">
            <v>0</v>
          </cell>
          <cell r="U274">
            <v>0</v>
          </cell>
          <cell r="W274">
            <v>0</v>
          </cell>
        </row>
        <row r="275">
          <cell r="A275">
            <v>2</v>
          </cell>
          <cell r="B275">
            <v>520</v>
          </cell>
          <cell r="C275">
            <v>10</v>
          </cell>
          <cell r="D275">
            <v>1</v>
          </cell>
          <cell r="E275">
            <v>99</v>
          </cell>
          <cell r="F275">
            <v>80101507</v>
          </cell>
          <cell r="G275">
            <v>1107</v>
          </cell>
          <cell r="H275" t="str">
            <v xml:space="preserve"> Obras de Mejoramiento Urbanístico y Paisajístico a lo largo del corredor</v>
          </cell>
          <cell r="I275">
            <v>327474000</v>
          </cell>
          <cell r="J275">
            <v>1</v>
          </cell>
          <cell r="K275">
            <v>1</v>
          </cell>
          <cell r="L275">
            <v>327474000</v>
          </cell>
          <cell r="Q275">
            <v>81868500</v>
          </cell>
          <cell r="S275">
            <v>81868500</v>
          </cell>
          <cell r="U275">
            <v>81868500</v>
          </cell>
          <cell r="W275">
            <v>81868500</v>
          </cell>
        </row>
        <row r="276">
          <cell r="A276">
            <v>2</v>
          </cell>
          <cell r="B276">
            <v>520</v>
          </cell>
          <cell r="C276">
            <v>10</v>
          </cell>
          <cell r="D276">
            <v>1</v>
          </cell>
          <cell r="E276">
            <v>99</v>
          </cell>
          <cell r="F276">
            <v>80101507</v>
          </cell>
          <cell r="G276">
            <v>1107</v>
          </cell>
          <cell r="H276" t="str">
            <v xml:space="preserve">Obras para la construcción de la Red de Ciclovias, sistemas peatonales y paradas en el Centro Histórico de Asunción </v>
          </cell>
          <cell r="I276">
            <v>251590909.09090909</v>
          </cell>
          <cell r="J276">
            <v>0</v>
          </cell>
          <cell r="K276">
            <v>1</v>
          </cell>
          <cell r="L276">
            <v>0</v>
          </cell>
          <cell r="Q276">
            <v>0</v>
          </cell>
          <cell r="S276">
            <v>0</v>
          </cell>
          <cell r="U276">
            <v>0</v>
          </cell>
          <cell r="W276">
            <v>0</v>
          </cell>
        </row>
        <row r="277">
          <cell r="B277">
            <v>540</v>
          </cell>
          <cell r="C277">
            <v>20</v>
          </cell>
          <cell r="D277">
            <v>401</v>
          </cell>
          <cell r="E277">
            <v>99</v>
          </cell>
          <cell r="F277" t="str">
            <v>ADQ. DE EQ. OFIC. Y COMP.</v>
          </cell>
          <cell r="L277">
            <v>124999999.99999999</v>
          </cell>
          <cell r="N277">
            <v>0</v>
          </cell>
          <cell r="O277">
            <v>0</v>
          </cell>
          <cell r="P277">
            <v>0</v>
          </cell>
          <cell r="Q277">
            <v>31249999.999999996</v>
          </cell>
          <cell r="R277">
            <v>0</v>
          </cell>
          <cell r="S277">
            <v>31249999.999999996</v>
          </cell>
          <cell r="T277">
            <v>0</v>
          </cell>
          <cell r="U277">
            <v>31249999.999999996</v>
          </cell>
          <cell r="V277">
            <v>0</v>
          </cell>
          <cell r="W277">
            <v>31249999.999999996</v>
          </cell>
          <cell r="X277">
            <v>0</v>
          </cell>
          <cell r="Y277">
            <v>0</v>
          </cell>
        </row>
        <row r="278">
          <cell r="A278">
            <v>2</v>
          </cell>
          <cell r="B278">
            <v>540</v>
          </cell>
          <cell r="C278">
            <v>20</v>
          </cell>
          <cell r="D278">
            <v>401</v>
          </cell>
          <cell r="E278">
            <v>99</v>
          </cell>
          <cell r="F278">
            <v>56101532</v>
          </cell>
          <cell r="G278">
            <v>1107</v>
          </cell>
          <cell r="H278" t="str">
            <v>Adquisición de mobiliarios para las oficinas ENTE GESTOR</v>
          </cell>
          <cell r="I278">
            <v>124999999.99999999</v>
          </cell>
          <cell r="J278">
            <v>1</v>
          </cell>
          <cell r="K278">
            <v>1</v>
          </cell>
          <cell r="L278">
            <v>124999999.99999999</v>
          </cell>
          <cell r="Q278">
            <v>31249999.999999996</v>
          </cell>
          <cell r="S278">
            <v>31249999.999999996</v>
          </cell>
          <cell r="U278">
            <v>31249999.999999996</v>
          </cell>
          <cell r="W278">
            <v>31249999.999999996</v>
          </cell>
        </row>
        <row r="279">
          <cell r="B279">
            <v>540</v>
          </cell>
          <cell r="C279">
            <v>10</v>
          </cell>
          <cell r="D279">
            <v>1</v>
          </cell>
          <cell r="E279">
            <v>99</v>
          </cell>
          <cell r="F279" t="str">
            <v>ADQ. DE EQ. OFIC. Y COMP.</v>
          </cell>
          <cell r="L279">
            <v>12500000</v>
          </cell>
          <cell r="N279">
            <v>0</v>
          </cell>
          <cell r="O279">
            <v>0</v>
          </cell>
          <cell r="P279">
            <v>0</v>
          </cell>
          <cell r="Q279">
            <v>3125000</v>
          </cell>
          <cell r="R279">
            <v>0</v>
          </cell>
          <cell r="S279">
            <v>3125000</v>
          </cell>
          <cell r="T279">
            <v>0</v>
          </cell>
          <cell r="U279">
            <v>3125000</v>
          </cell>
          <cell r="V279">
            <v>0</v>
          </cell>
          <cell r="W279">
            <v>3125000</v>
          </cell>
          <cell r="X279">
            <v>0</v>
          </cell>
          <cell r="Y279">
            <v>0</v>
          </cell>
        </row>
        <row r="280">
          <cell r="A280">
            <v>2</v>
          </cell>
          <cell r="B280">
            <v>540</v>
          </cell>
          <cell r="C280">
            <v>10</v>
          </cell>
          <cell r="D280">
            <v>1</v>
          </cell>
          <cell r="E280">
            <v>99</v>
          </cell>
          <cell r="F280">
            <v>56101532</v>
          </cell>
          <cell r="G280">
            <v>1107</v>
          </cell>
          <cell r="H280" t="str">
            <v>Adquisición de mobiliarios para las oficinas ENTE GESTOR</v>
          </cell>
          <cell r="I280">
            <v>12500000</v>
          </cell>
          <cell r="J280">
            <v>1</v>
          </cell>
          <cell r="K280">
            <v>1</v>
          </cell>
          <cell r="L280">
            <v>12500000</v>
          </cell>
          <cell r="Q280">
            <v>3125000</v>
          </cell>
          <cell r="S280">
            <v>3125000</v>
          </cell>
          <cell r="U280">
            <v>3125000</v>
          </cell>
          <cell r="W280">
            <v>3125000</v>
          </cell>
        </row>
        <row r="281">
          <cell r="B281">
            <v>580</v>
          </cell>
          <cell r="C281">
            <v>20</v>
          </cell>
          <cell r="D281">
            <v>401</v>
          </cell>
          <cell r="E281">
            <v>99</v>
          </cell>
          <cell r="F281" t="str">
            <v>ESTUDIOS PROY. INVERSION</v>
          </cell>
          <cell r="L281">
            <v>4152271500</v>
          </cell>
          <cell r="N281">
            <v>0</v>
          </cell>
          <cell r="O281">
            <v>0</v>
          </cell>
          <cell r="P281">
            <v>0</v>
          </cell>
          <cell r="Q281">
            <v>1038067875</v>
          </cell>
          <cell r="R281">
            <v>0</v>
          </cell>
          <cell r="S281">
            <v>1038067875</v>
          </cell>
          <cell r="T281">
            <v>0</v>
          </cell>
          <cell r="U281">
            <v>1038067875</v>
          </cell>
          <cell r="V281">
            <v>0</v>
          </cell>
          <cell r="W281">
            <v>1038067875</v>
          </cell>
          <cell r="X281">
            <v>0</v>
          </cell>
          <cell r="Y281">
            <v>0</v>
          </cell>
        </row>
        <row r="282">
          <cell r="A282">
            <v>1</v>
          </cell>
          <cell r="B282">
            <v>580</v>
          </cell>
          <cell r="C282">
            <v>20</v>
          </cell>
          <cell r="D282">
            <v>401</v>
          </cell>
          <cell r="E282">
            <v>99</v>
          </cell>
          <cell r="F282">
            <v>72131701</v>
          </cell>
          <cell r="G282">
            <v>1108</v>
          </cell>
          <cell r="H282" t="str">
            <v>Consultoría Diseño final Sistema de espacios abiertos de uso publico</v>
          </cell>
          <cell r="I282">
            <v>122728500</v>
          </cell>
          <cell r="J282">
            <v>1</v>
          </cell>
          <cell r="K282">
            <v>1</v>
          </cell>
          <cell r="L282">
            <v>122728500</v>
          </cell>
          <cell r="Q282">
            <v>30682125</v>
          </cell>
          <cell r="S282">
            <v>30682125</v>
          </cell>
          <cell r="U282">
            <v>30682125</v>
          </cell>
          <cell r="W282">
            <v>30682125</v>
          </cell>
        </row>
        <row r="283">
          <cell r="A283">
            <v>1</v>
          </cell>
          <cell r="B283">
            <v>580</v>
          </cell>
          <cell r="C283">
            <v>20</v>
          </cell>
          <cell r="D283">
            <v>401</v>
          </cell>
          <cell r="E283">
            <v>99</v>
          </cell>
          <cell r="F283">
            <v>72131601</v>
          </cell>
          <cell r="G283">
            <v>1108</v>
          </cell>
          <cell r="H283" t="str">
            <v>Consultoria Diseno Ejecutivo de las Oficinas de Gobierno</v>
          </cell>
          <cell r="I283">
            <v>368181000</v>
          </cell>
          <cell r="J283">
            <v>1</v>
          </cell>
          <cell r="K283">
            <v>1</v>
          </cell>
          <cell r="L283">
            <v>368181000</v>
          </cell>
          <cell r="Q283">
            <v>92045250</v>
          </cell>
          <cell r="S283">
            <v>92045250</v>
          </cell>
          <cell r="U283">
            <v>92045250</v>
          </cell>
          <cell r="W283">
            <v>92045250</v>
          </cell>
        </row>
        <row r="284">
          <cell r="A284">
            <v>1</v>
          </cell>
          <cell r="B284">
            <v>580</v>
          </cell>
          <cell r="C284">
            <v>20</v>
          </cell>
          <cell r="D284">
            <v>303</v>
          </cell>
          <cell r="E284">
            <v>0</v>
          </cell>
          <cell r="F284">
            <v>72131601</v>
          </cell>
          <cell r="G284">
            <v>1107</v>
          </cell>
          <cell r="H284" t="str">
            <v xml:space="preserve"> Diseño final de ingeniería del  corredor </v>
          </cell>
          <cell r="I284">
            <v>818181000</v>
          </cell>
          <cell r="J284">
            <v>1</v>
          </cell>
          <cell r="K284">
            <v>1</v>
          </cell>
          <cell r="L284">
            <v>818181000</v>
          </cell>
          <cell r="Q284">
            <v>204545250</v>
          </cell>
          <cell r="S284">
            <v>204545250</v>
          </cell>
          <cell r="U284">
            <v>204545250</v>
          </cell>
          <cell r="W284">
            <v>204545250</v>
          </cell>
        </row>
        <row r="285">
          <cell r="A285">
            <v>1</v>
          </cell>
          <cell r="B285">
            <v>580</v>
          </cell>
          <cell r="C285">
            <v>20</v>
          </cell>
          <cell r="D285">
            <v>401</v>
          </cell>
          <cell r="E285">
            <v>99</v>
          </cell>
          <cell r="F285">
            <v>72131601</v>
          </cell>
          <cell r="G285">
            <v>1107</v>
          </cell>
          <cell r="H285" t="str">
            <v>Consultoría para estudios  prediales y catastro</v>
          </cell>
          <cell r="I285">
            <v>57272400</v>
          </cell>
          <cell r="J285">
            <v>0</v>
          </cell>
          <cell r="K285">
            <v>1</v>
          </cell>
          <cell r="L285">
            <v>0</v>
          </cell>
          <cell r="Q285">
            <v>0</v>
          </cell>
          <cell r="S285">
            <v>0</v>
          </cell>
          <cell r="U285">
            <v>0</v>
          </cell>
          <cell r="W285">
            <v>0</v>
          </cell>
        </row>
        <row r="286">
          <cell r="A286">
            <v>2</v>
          </cell>
          <cell r="B286">
            <v>580</v>
          </cell>
          <cell r="C286">
            <v>20</v>
          </cell>
          <cell r="D286">
            <v>401</v>
          </cell>
          <cell r="E286">
            <v>0</v>
          </cell>
          <cell r="F286">
            <v>72131701</v>
          </cell>
          <cell r="G286">
            <v>1107</v>
          </cell>
          <cell r="H286" t="str">
            <v>Diseño final de vías alimentadoras (100 KM)</v>
          </cell>
          <cell r="I286">
            <v>675000000</v>
          </cell>
          <cell r="J286">
            <v>1</v>
          </cell>
          <cell r="K286">
            <v>1</v>
          </cell>
          <cell r="L286">
            <v>675000000</v>
          </cell>
          <cell r="Q286">
            <v>168750000</v>
          </cell>
          <cell r="S286">
            <v>168750000</v>
          </cell>
          <cell r="U286">
            <v>168750000</v>
          </cell>
          <cell r="W286">
            <v>168750000</v>
          </cell>
        </row>
        <row r="287">
          <cell r="A287">
            <v>2</v>
          </cell>
          <cell r="B287">
            <v>580</v>
          </cell>
          <cell r="C287">
            <v>20</v>
          </cell>
          <cell r="D287">
            <v>401</v>
          </cell>
          <cell r="E287">
            <v>99</v>
          </cell>
          <cell r="F287">
            <v>72131701</v>
          </cell>
          <cell r="G287">
            <v>1107</v>
          </cell>
          <cell r="H287" t="str">
            <v xml:space="preserve"> Diseño final de Estaciones y patios </v>
          </cell>
          <cell r="I287">
            <v>818181000</v>
          </cell>
          <cell r="J287">
            <v>1</v>
          </cell>
          <cell r="K287">
            <v>1</v>
          </cell>
          <cell r="L287">
            <v>818181000</v>
          </cell>
          <cell r="Q287">
            <v>204545250</v>
          </cell>
          <cell r="S287">
            <v>204545250</v>
          </cell>
          <cell r="U287">
            <v>204545250</v>
          </cell>
          <cell r="W287">
            <v>204545250</v>
          </cell>
        </row>
        <row r="288">
          <cell r="A288">
            <v>2</v>
          </cell>
          <cell r="B288">
            <v>580</v>
          </cell>
          <cell r="C288">
            <v>20</v>
          </cell>
          <cell r="D288">
            <v>401</v>
          </cell>
          <cell r="E288">
            <v>99</v>
          </cell>
          <cell r="F288">
            <v>72131601</v>
          </cell>
          <cell r="G288">
            <v>1107</v>
          </cell>
          <cell r="H288" t="str">
            <v>Consultoría para la Inserción Urbana del Proyecto Y Tratamiento Paisajístico del Corredor</v>
          </cell>
          <cell r="I288">
            <v>286362000</v>
          </cell>
          <cell r="J288">
            <v>1</v>
          </cell>
          <cell r="K288">
            <v>1</v>
          </cell>
          <cell r="L288">
            <v>286362000</v>
          </cell>
          <cell r="Q288">
            <v>71590500</v>
          </cell>
          <cell r="S288">
            <v>71590500</v>
          </cell>
          <cell r="U288">
            <v>71590500</v>
          </cell>
          <cell r="W288">
            <v>71590500</v>
          </cell>
        </row>
        <row r="289">
          <cell r="A289">
            <v>2</v>
          </cell>
          <cell r="B289">
            <v>580</v>
          </cell>
          <cell r="C289">
            <v>20</v>
          </cell>
          <cell r="D289">
            <v>303</v>
          </cell>
          <cell r="E289">
            <v>0</v>
          </cell>
          <cell r="F289">
            <v>72131601</v>
          </cell>
          <cell r="G289">
            <v>1107</v>
          </cell>
          <cell r="H289" t="str">
            <v>Consultoría de la Red de Ciclovias, sistemas peatonales y paradas en el Centro Histórico</v>
          </cell>
          <cell r="I289">
            <v>204547500</v>
          </cell>
          <cell r="J289">
            <v>1</v>
          </cell>
          <cell r="K289">
            <v>1</v>
          </cell>
          <cell r="L289">
            <v>204547500</v>
          </cell>
          <cell r="Q289">
            <v>51136875</v>
          </cell>
          <cell r="S289">
            <v>51136875</v>
          </cell>
          <cell r="U289">
            <v>51136875</v>
          </cell>
          <cell r="W289">
            <v>51136875</v>
          </cell>
        </row>
        <row r="290">
          <cell r="A290">
            <v>2</v>
          </cell>
          <cell r="B290">
            <v>580</v>
          </cell>
          <cell r="C290">
            <v>20</v>
          </cell>
          <cell r="D290">
            <v>401</v>
          </cell>
          <cell r="E290">
            <v>99</v>
          </cell>
          <cell r="F290">
            <v>80101507</v>
          </cell>
          <cell r="G290">
            <v>1107</v>
          </cell>
          <cell r="H290" t="str">
            <v>Actualización de líneas de base social desarrolladas, plan de reubicación  y sistema de monitoreo de impactos sociales del proyecto implantado e identificación de Oportunidades Laborales, Capacitación Técnica de Oficios, Bolsa de Empleos y Reinserción Lab</v>
          </cell>
          <cell r="I290">
            <v>859090500</v>
          </cell>
          <cell r="J290">
            <v>1</v>
          </cell>
          <cell r="K290">
            <v>1</v>
          </cell>
          <cell r="L290">
            <v>859090500</v>
          </cell>
          <cell r="Q290">
            <v>214772625</v>
          </cell>
          <cell r="S290">
            <v>214772625</v>
          </cell>
          <cell r="U290">
            <v>214772625</v>
          </cell>
          <cell r="W290">
            <v>214772625</v>
          </cell>
        </row>
        <row r="291">
          <cell r="B291">
            <v>580</v>
          </cell>
          <cell r="C291">
            <v>10</v>
          </cell>
          <cell r="D291">
            <v>401</v>
          </cell>
          <cell r="E291">
            <v>0</v>
          </cell>
          <cell r="F291" t="str">
            <v>ESTUDIOS PROY. INVERSION</v>
          </cell>
          <cell r="L291">
            <v>415228950</v>
          </cell>
          <cell r="N291">
            <v>0</v>
          </cell>
          <cell r="O291">
            <v>0</v>
          </cell>
          <cell r="P291">
            <v>0</v>
          </cell>
          <cell r="Q291">
            <v>103807237.5</v>
          </cell>
          <cell r="R291">
            <v>0</v>
          </cell>
          <cell r="S291">
            <v>103807237.5</v>
          </cell>
          <cell r="T291">
            <v>0</v>
          </cell>
          <cell r="U291">
            <v>103807237.5</v>
          </cell>
          <cell r="V291">
            <v>0</v>
          </cell>
          <cell r="W291">
            <v>103807237.5</v>
          </cell>
          <cell r="X291">
            <v>0</v>
          </cell>
          <cell r="Y291">
            <v>0</v>
          </cell>
        </row>
        <row r="292">
          <cell r="A292">
            <v>1</v>
          </cell>
          <cell r="B292">
            <v>580</v>
          </cell>
          <cell r="C292">
            <v>10</v>
          </cell>
          <cell r="D292">
            <v>1</v>
          </cell>
          <cell r="E292">
            <v>99</v>
          </cell>
          <cell r="F292">
            <v>72131701</v>
          </cell>
          <cell r="G292">
            <v>1108</v>
          </cell>
          <cell r="H292" t="str">
            <v>Consultoría Diseño final Sistema de espacios abiertos de uso publico</v>
          </cell>
          <cell r="I292">
            <v>12272850</v>
          </cell>
          <cell r="J292">
            <v>1</v>
          </cell>
          <cell r="K292">
            <v>1</v>
          </cell>
          <cell r="L292">
            <v>12272850</v>
          </cell>
          <cell r="Q292">
            <v>3068212.5</v>
          </cell>
          <cell r="S292">
            <v>3068212.5</v>
          </cell>
          <cell r="U292">
            <v>3068212.5</v>
          </cell>
          <cell r="W292">
            <v>3068212.5</v>
          </cell>
        </row>
        <row r="293">
          <cell r="A293">
            <v>1</v>
          </cell>
          <cell r="B293">
            <v>580</v>
          </cell>
          <cell r="C293">
            <v>10</v>
          </cell>
          <cell r="D293">
            <v>1</v>
          </cell>
          <cell r="E293">
            <v>99</v>
          </cell>
          <cell r="F293">
            <v>72131601</v>
          </cell>
          <cell r="G293">
            <v>1108</v>
          </cell>
          <cell r="H293" t="str">
            <v>Consultoria Diseno Ejecutivo de las Oficinas de Gobierno</v>
          </cell>
          <cell r="I293">
            <v>36818100</v>
          </cell>
          <cell r="J293">
            <v>1</v>
          </cell>
          <cell r="K293">
            <v>1</v>
          </cell>
          <cell r="L293">
            <v>36818100</v>
          </cell>
          <cell r="Q293">
            <v>9204525</v>
          </cell>
          <cell r="S293">
            <v>9204525</v>
          </cell>
          <cell r="U293">
            <v>9204525</v>
          </cell>
          <cell r="W293">
            <v>9204525</v>
          </cell>
        </row>
        <row r="294">
          <cell r="A294">
            <v>1</v>
          </cell>
          <cell r="B294">
            <v>580</v>
          </cell>
          <cell r="C294">
            <v>10</v>
          </cell>
          <cell r="D294">
            <v>1</v>
          </cell>
          <cell r="E294">
            <v>99</v>
          </cell>
          <cell r="F294">
            <v>72131601</v>
          </cell>
          <cell r="G294">
            <v>1107</v>
          </cell>
          <cell r="H294" t="str">
            <v xml:space="preserve"> Diseño final de ingeniería del  corredor </v>
          </cell>
          <cell r="I294">
            <v>81818100</v>
          </cell>
          <cell r="J294">
            <v>1</v>
          </cell>
          <cell r="K294">
            <v>1</v>
          </cell>
          <cell r="L294">
            <v>81818100</v>
          </cell>
          <cell r="Q294">
            <v>20454525</v>
          </cell>
          <cell r="S294">
            <v>20454525</v>
          </cell>
          <cell r="U294">
            <v>20454525</v>
          </cell>
          <cell r="W294">
            <v>20454525</v>
          </cell>
        </row>
        <row r="295">
          <cell r="A295">
            <v>1</v>
          </cell>
          <cell r="B295">
            <v>580</v>
          </cell>
          <cell r="C295">
            <v>10</v>
          </cell>
          <cell r="D295">
            <v>1</v>
          </cell>
          <cell r="E295">
            <v>99</v>
          </cell>
          <cell r="F295">
            <v>72131601</v>
          </cell>
          <cell r="G295">
            <v>1107</v>
          </cell>
          <cell r="H295" t="str">
            <v>Consultoría para estudios  prediales y catastro</v>
          </cell>
          <cell r="I295">
            <v>5727240</v>
          </cell>
          <cell r="J295">
            <v>0</v>
          </cell>
          <cell r="K295">
            <v>1</v>
          </cell>
          <cell r="L295">
            <v>0</v>
          </cell>
          <cell r="Q295">
            <v>0</v>
          </cell>
          <cell r="S295">
            <v>0</v>
          </cell>
          <cell r="U295">
            <v>0</v>
          </cell>
          <cell r="W295">
            <v>0</v>
          </cell>
        </row>
        <row r="296">
          <cell r="A296">
            <v>2</v>
          </cell>
          <cell r="B296">
            <v>580</v>
          </cell>
          <cell r="C296">
            <v>10</v>
          </cell>
          <cell r="D296">
            <v>1</v>
          </cell>
          <cell r="E296">
            <v>99</v>
          </cell>
          <cell r="F296">
            <v>72131701</v>
          </cell>
          <cell r="G296">
            <v>1107</v>
          </cell>
          <cell r="H296" t="str">
            <v>Diseño final de vías alimentadoras (100 KM)</v>
          </cell>
          <cell r="I296">
            <v>67500000</v>
          </cell>
          <cell r="J296">
            <v>1</v>
          </cell>
          <cell r="K296">
            <v>1</v>
          </cell>
          <cell r="L296">
            <v>67500000</v>
          </cell>
          <cell r="Q296">
            <v>16875000</v>
          </cell>
          <cell r="S296">
            <v>16875000</v>
          </cell>
          <cell r="U296">
            <v>16875000</v>
          </cell>
          <cell r="W296">
            <v>16875000</v>
          </cell>
        </row>
        <row r="297">
          <cell r="A297">
            <v>2</v>
          </cell>
          <cell r="B297">
            <v>580</v>
          </cell>
          <cell r="C297">
            <v>10</v>
          </cell>
          <cell r="D297">
            <v>1</v>
          </cell>
          <cell r="E297">
            <v>99</v>
          </cell>
          <cell r="F297">
            <v>72131701</v>
          </cell>
          <cell r="G297">
            <v>1107</v>
          </cell>
          <cell r="H297" t="str">
            <v xml:space="preserve"> Diseño final de Estaciones y patios </v>
          </cell>
          <cell r="I297">
            <v>81818100</v>
          </cell>
          <cell r="J297">
            <v>1</v>
          </cell>
          <cell r="K297">
            <v>1</v>
          </cell>
          <cell r="L297">
            <v>81818100</v>
          </cell>
          <cell r="Q297">
            <v>20454525</v>
          </cell>
          <cell r="S297">
            <v>20454525</v>
          </cell>
          <cell r="U297">
            <v>20454525</v>
          </cell>
          <cell r="W297">
            <v>20454525</v>
          </cell>
        </row>
        <row r="298">
          <cell r="A298">
            <v>2</v>
          </cell>
          <cell r="B298">
            <v>580</v>
          </cell>
          <cell r="C298">
            <v>10</v>
          </cell>
          <cell r="D298">
            <v>1</v>
          </cell>
          <cell r="E298">
            <v>99</v>
          </cell>
          <cell r="F298">
            <v>72131601</v>
          </cell>
          <cell r="G298">
            <v>1107</v>
          </cell>
          <cell r="H298" t="str">
            <v>Consultoría para la Inserción Urbana del Proyecto Y Tratamiento Paisajístico del Corredor</v>
          </cell>
          <cell r="I298">
            <v>28638000</v>
          </cell>
          <cell r="J298">
            <v>1</v>
          </cell>
          <cell r="K298">
            <v>1</v>
          </cell>
          <cell r="L298">
            <v>28638000</v>
          </cell>
          <cell r="Q298">
            <v>7159500</v>
          </cell>
          <cell r="S298">
            <v>7159500</v>
          </cell>
          <cell r="U298">
            <v>7159500</v>
          </cell>
          <cell r="W298">
            <v>7159500</v>
          </cell>
        </row>
        <row r="299">
          <cell r="A299">
            <v>2</v>
          </cell>
          <cell r="B299">
            <v>580</v>
          </cell>
          <cell r="C299">
            <v>10</v>
          </cell>
          <cell r="D299">
            <v>1</v>
          </cell>
          <cell r="E299">
            <v>99</v>
          </cell>
          <cell r="F299">
            <v>72131601</v>
          </cell>
          <cell r="G299">
            <v>1107</v>
          </cell>
          <cell r="H299" t="str">
            <v>Consultoría de la Red de Ciclovias, sistemas peatonales y paradas en el Centro Histórico</v>
          </cell>
          <cell r="I299">
            <v>20454750</v>
          </cell>
          <cell r="J299">
            <v>1</v>
          </cell>
          <cell r="K299">
            <v>1</v>
          </cell>
          <cell r="L299">
            <v>20454750</v>
          </cell>
          <cell r="Q299">
            <v>5113687.5</v>
          </cell>
          <cell r="S299">
            <v>5113687.5</v>
          </cell>
          <cell r="U299">
            <v>5113687.5</v>
          </cell>
          <cell r="W299">
            <v>5113687.5</v>
          </cell>
        </row>
        <row r="300">
          <cell r="A300">
            <v>2</v>
          </cell>
          <cell r="B300">
            <v>580</v>
          </cell>
          <cell r="C300">
            <v>10</v>
          </cell>
          <cell r="D300">
            <v>1</v>
          </cell>
          <cell r="E300">
            <v>99</v>
          </cell>
          <cell r="F300">
            <v>80101507</v>
          </cell>
          <cell r="G300">
            <v>1107</v>
          </cell>
          <cell r="H300" t="str">
            <v>Actualización de líneas de base social desarrolladas, plan de reubicación  y sistema de monitoreo de impactos sociales del proyecto implantado e identificación de Oportunidades Laborales, Capacitación Técnica de Oficios, Bolsa de Empleos y Reinserción Lab</v>
          </cell>
          <cell r="I300">
            <v>85909050</v>
          </cell>
          <cell r="J300">
            <v>1</v>
          </cell>
          <cell r="K300">
            <v>1</v>
          </cell>
          <cell r="L300">
            <v>85909050</v>
          </cell>
          <cell r="Q300">
            <v>21477262.5</v>
          </cell>
          <cell r="S300">
            <v>21477262.5</v>
          </cell>
          <cell r="U300">
            <v>21477262.5</v>
          </cell>
          <cell r="W300">
            <v>21477262.5</v>
          </cell>
        </row>
        <row r="301">
          <cell r="C301">
            <v>20</v>
          </cell>
          <cell r="D301">
            <v>401</v>
          </cell>
          <cell r="E301">
            <v>0</v>
          </cell>
          <cell r="H301" t="str">
            <v>Transferencia</v>
          </cell>
          <cell r="L301">
            <v>45000000000</v>
          </cell>
          <cell r="Q301">
            <v>11250000000</v>
          </cell>
          <cell r="S301">
            <v>11250000000</v>
          </cell>
          <cell r="U301">
            <v>11250000000</v>
          </cell>
          <cell r="W301">
            <v>11250000000</v>
          </cell>
        </row>
        <row r="302">
          <cell r="H302" t="str">
            <v>Expropiaciones</v>
          </cell>
          <cell r="I302">
            <v>45000000000</v>
          </cell>
          <cell r="J302">
            <v>1</v>
          </cell>
          <cell r="K302">
            <v>1</v>
          </cell>
          <cell r="L302">
            <v>45000000000</v>
          </cell>
        </row>
        <row r="303">
          <cell r="K303" t="str">
            <v>TOTAL</v>
          </cell>
          <cell r="L303">
            <v>99983869807.818176</v>
          </cell>
          <cell r="N303">
            <v>372722242.33333331</v>
          </cell>
          <cell r="O303">
            <v>372722242.33333331</v>
          </cell>
          <cell r="P303">
            <v>800222242.33333325</v>
          </cell>
          <cell r="Q303">
            <v>12896070879.78788</v>
          </cell>
          <cell r="R303">
            <v>440222242.33333331</v>
          </cell>
          <cell r="S303">
            <v>12896070879.78788</v>
          </cell>
          <cell r="T303">
            <v>372722242.33333331</v>
          </cell>
          <cell r="U303">
            <v>12243571779.78788</v>
          </cell>
          <cell r="V303">
            <v>372722242.33333331</v>
          </cell>
          <cell r="W303">
            <v>12243571779.78788</v>
          </cell>
          <cell r="X303">
            <v>372722242.33333331</v>
          </cell>
          <cell r="Y303">
            <v>372722242.33333331</v>
          </cell>
        </row>
      </sheetData>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5.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6.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7.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8" Type="http://schemas.openxmlformats.org/officeDocument/2006/relationships/hyperlink" Target="javascript:void(VerAdenda('4','1687881','24709'))" TargetMode="External"/><Relationship Id="rId3" Type="http://schemas.openxmlformats.org/officeDocument/2006/relationships/hyperlink" Target="javascript:void(_ver_evaluacion_v2('ERYYFxgYEQ=='))" TargetMode="External"/><Relationship Id="rId7" Type="http://schemas.openxmlformats.org/officeDocument/2006/relationships/hyperlink" Target="javascript:void(VerAdenda('3','1687881','24709'))" TargetMode="External"/><Relationship Id="rId2" Type="http://schemas.openxmlformats.org/officeDocument/2006/relationships/hyperlink" Target="javascript:void(_ver_acto_apertura('EhQXEBl/ERYYFxgYEX8QfxV/ERgUFRMQEw=='))" TargetMode="External"/><Relationship Id="rId1" Type="http://schemas.openxmlformats.org/officeDocument/2006/relationships/hyperlink" Target="javascript:abrirPdf();" TargetMode="External"/><Relationship Id="rId6" Type="http://schemas.openxmlformats.org/officeDocument/2006/relationships/hyperlink" Target="javascript:void(VerAdenda('2','1687881','24709'))" TargetMode="External"/><Relationship Id="rId11" Type="http://schemas.openxmlformats.org/officeDocument/2006/relationships/drawing" Target="../drawings/drawing6.xml"/><Relationship Id="rId5" Type="http://schemas.openxmlformats.org/officeDocument/2006/relationships/hyperlink" Target="javascript:void(VerAdenda('1','1687881','24709'))" TargetMode="External"/><Relationship Id="rId10" Type="http://schemas.openxmlformats.org/officeDocument/2006/relationships/printerSettings" Target="../printerSettings/printerSettings17.bin"/><Relationship Id="rId4" Type="http://schemas.openxmlformats.org/officeDocument/2006/relationships/hyperlink" Target="javascript:VerActaAdjudicacion('ERYYFxgYEQ==')" TargetMode="External"/><Relationship Id="rId9" Type="http://schemas.openxmlformats.org/officeDocument/2006/relationships/hyperlink" Target="javascript:void(VerPublicacionAnteriorPublico('ERYYFxgYEQ=='))"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Visio_Drawing.vsdx"/></Relationships>
</file>

<file path=xl/worksheets/_rels/sheet5.xml.rels><?xml version="1.0" encoding="UTF-8" standalone="yes"?>
<Relationships xmlns="http://schemas.openxmlformats.org/package/2006/relationships"><Relationship Id="rId3" Type="http://schemas.openxmlformats.org/officeDocument/2006/relationships/package" Target="../embeddings/Microsoft_Visio_Drawing1.vsdx"/><Relationship Id="rId2" Type="http://schemas.openxmlformats.org/officeDocument/2006/relationships/vmlDrawing" Target="../drawings/vmlDrawing3.vml"/><Relationship Id="rId1" Type="http://schemas.openxmlformats.org/officeDocument/2006/relationships/drawing" Target="../drawings/drawing2.xml"/><Relationship Id="rId4" Type="http://schemas.openxmlformats.org/officeDocument/2006/relationships/image" Target="../media/image2.emf"/></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D32"/>
  <sheetViews>
    <sheetView tabSelected="1" workbookViewId="0">
      <selection activeCell="B24" sqref="B24"/>
    </sheetView>
  </sheetViews>
  <sheetFormatPr baseColWidth="10" defaultColWidth="10.85546875" defaultRowHeight="12.75"/>
  <cols>
    <col min="1" max="1" width="7.28515625" style="1" customWidth="1"/>
    <col min="2" max="2" width="13.42578125" style="10" customWidth="1"/>
    <col min="3" max="3" width="38.85546875" style="10" customWidth="1"/>
    <col min="4" max="4" width="31.42578125" style="11" customWidth="1"/>
    <col min="5" max="16384" width="10.85546875" style="1"/>
  </cols>
  <sheetData>
    <row r="1" spans="1:4" ht="15">
      <c r="A1" s="1820" t="s">
        <v>227</v>
      </c>
      <c r="B1" s="1821"/>
      <c r="C1" s="1821"/>
      <c r="D1" s="1821"/>
    </row>
    <row r="2" spans="1:4">
      <c r="A2" s="1822" t="s">
        <v>1258</v>
      </c>
      <c r="B2" s="1823"/>
      <c r="C2" s="1823"/>
      <c r="D2" s="1823"/>
    </row>
    <row r="3" spans="1:4">
      <c r="A3" s="1824" t="s">
        <v>0</v>
      </c>
      <c r="B3" s="1824"/>
      <c r="C3" s="1824"/>
      <c r="D3" s="1824"/>
    </row>
    <row r="4" spans="1:4">
      <c r="A4" s="1825"/>
      <c r="B4" s="1825"/>
      <c r="C4" s="1825"/>
      <c r="D4" s="1825"/>
    </row>
    <row r="5" spans="1:4" ht="24">
      <c r="A5" s="2" t="s">
        <v>1</v>
      </c>
      <c r="B5" s="3" t="s">
        <v>2</v>
      </c>
      <c r="C5" s="3" t="s">
        <v>3</v>
      </c>
      <c r="D5" s="3" t="s">
        <v>4</v>
      </c>
    </row>
    <row r="6" spans="1:4" ht="29.25" hidden="1" customHeight="1">
      <c r="A6" s="4"/>
      <c r="B6" s="5" t="s">
        <v>229</v>
      </c>
      <c r="C6" s="6" t="s">
        <v>228</v>
      </c>
      <c r="D6" s="6"/>
    </row>
    <row r="7" spans="1:4" ht="28.5" hidden="1" customHeight="1">
      <c r="A7" s="4"/>
      <c r="B7" s="5" t="s">
        <v>230</v>
      </c>
      <c r="C7" s="6" t="s">
        <v>231</v>
      </c>
      <c r="D7" s="6"/>
    </row>
    <row r="8" spans="1:4" ht="18" customHeight="1">
      <c r="A8" s="7"/>
      <c r="B8" s="628" t="s">
        <v>232</v>
      </c>
      <c r="C8" s="102" t="s">
        <v>5</v>
      </c>
      <c r="D8" s="102"/>
    </row>
    <row r="9" spans="1:4" ht="29.25" customHeight="1">
      <c r="A9" s="7"/>
      <c r="B9" s="628" t="s">
        <v>1486</v>
      </c>
      <c r="C9" s="629" t="s">
        <v>1239</v>
      </c>
      <c r="D9" s="630"/>
    </row>
    <row r="10" spans="1:4">
      <c r="A10" s="7"/>
      <c r="B10" s="628" t="s">
        <v>1487</v>
      </c>
      <c r="C10" s="629" t="s">
        <v>233</v>
      </c>
      <c r="D10" s="630"/>
    </row>
    <row r="11" spans="1:4" ht="22.5">
      <c r="A11" s="7"/>
      <c r="B11" s="628" t="s">
        <v>1488</v>
      </c>
      <c r="C11" s="629" t="s">
        <v>648</v>
      </c>
      <c r="D11" s="102"/>
    </row>
    <row r="12" spans="1:4">
      <c r="A12" s="7"/>
      <c r="B12" s="628" t="s">
        <v>1489</v>
      </c>
      <c r="C12" s="629" t="s">
        <v>1431</v>
      </c>
      <c r="D12" s="102"/>
    </row>
    <row r="13" spans="1:4" ht="27.75" customHeight="1">
      <c r="A13" s="7"/>
      <c r="B13" s="628" t="s">
        <v>1490</v>
      </c>
      <c r="C13" s="629" t="s">
        <v>1238</v>
      </c>
      <c r="D13" s="630"/>
    </row>
    <row r="14" spans="1:4">
      <c r="A14" s="7"/>
      <c r="B14" s="628" t="s">
        <v>1580</v>
      </c>
      <c r="C14" s="629" t="s">
        <v>6</v>
      </c>
      <c r="D14" s="102"/>
    </row>
    <row r="15" spans="1:4">
      <c r="A15" s="8"/>
      <c r="B15" s="628" t="s">
        <v>234</v>
      </c>
      <c r="C15" s="629" t="s">
        <v>7</v>
      </c>
      <c r="D15" s="102"/>
    </row>
    <row r="16" spans="1:4">
      <c r="A16" s="9" t="s">
        <v>256</v>
      </c>
      <c r="B16" s="631"/>
      <c r="C16" s="632"/>
      <c r="D16" s="632"/>
    </row>
    <row r="17" spans="1:4">
      <c r="A17" s="1425"/>
      <c r="B17" s="628" t="s">
        <v>649</v>
      </c>
      <c r="C17" s="629" t="s">
        <v>235</v>
      </c>
      <c r="D17" s="629"/>
    </row>
    <row r="18" spans="1:4">
      <c r="A18" s="1426"/>
      <c r="B18" s="628" t="s">
        <v>1240</v>
      </c>
      <c r="C18" s="629" t="s">
        <v>236</v>
      </c>
      <c r="D18" s="1826" t="s">
        <v>238</v>
      </c>
    </row>
    <row r="19" spans="1:4" ht="22.5">
      <c r="A19" s="1426"/>
      <c r="B19" s="628" t="s">
        <v>1241</v>
      </c>
      <c r="C19" s="629" t="s">
        <v>237</v>
      </c>
      <c r="D19" s="1826"/>
    </row>
    <row r="20" spans="1:4">
      <c r="A20" s="1426"/>
      <c r="B20" s="628" t="s">
        <v>1242</v>
      </c>
      <c r="C20" s="634" t="s">
        <v>9</v>
      </c>
      <c r="D20" s="1826"/>
    </row>
    <row r="21" spans="1:4" ht="22.5">
      <c r="A21" s="1562"/>
      <c r="B21" s="628" t="s">
        <v>1579</v>
      </c>
      <c r="C21" s="634" t="s">
        <v>1578</v>
      </c>
      <c r="D21" s="1561"/>
    </row>
    <row r="22" spans="1:4">
      <c r="A22" s="9" t="s">
        <v>10</v>
      </c>
      <c r="B22" s="631"/>
      <c r="C22" s="632"/>
      <c r="D22" s="632"/>
    </row>
    <row r="23" spans="1:4" ht="32.25" customHeight="1">
      <c r="A23" s="1740"/>
      <c r="B23" s="628" t="s">
        <v>1752</v>
      </c>
      <c r="C23" s="629" t="s">
        <v>1691</v>
      </c>
      <c r="D23" s="633"/>
    </row>
    <row r="24" spans="1:4" ht="32.25" customHeight="1">
      <c r="A24" s="1740"/>
      <c r="B24" s="628" t="s">
        <v>1692</v>
      </c>
      <c r="C24" s="629" t="s">
        <v>1693</v>
      </c>
      <c r="D24" s="633"/>
    </row>
    <row r="25" spans="1:4" ht="32.25" customHeight="1">
      <c r="A25" s="1740"/>
      <c r="B25" s="628" t="s">
        <v>1245</v>
      </c>
      <c r="C25" s="629" t="s">
        <v>1246</v>
      </c>
      <c r="D25" s="633"/>
    </row>
    <row r="26" spans="1:4" ht="30" customHeight="1">
      <c r="A26" s="1740"/>
      <c r="B26" s="628" t="s">
        <v>1243</v>
      </c>
      <c r="C26" s="629" t="s">
        <v>1244</v>
      </c>
      <c r="D26" s="633"/>
    </row>
    <row r="27" spans="1:4" ht="17.25" customHeight="1">
      <c r="A27" s="1740"/>
      <c r="B27" s="628" t="s">
        <v>1247</v>
      </c>
      <c r="C27" s="629" t="s">
        <v>1248</v>
      </c>
      <c r="D27" s="635"/>
    </row>
    <row r="28" spans="1:4" ht="17.25" customHeight="1">
      <c r="A28" s="1740"/>
      <c r="B28" s="628" t="s">
        <v>1249</v>
      </c>
      <c r="C28" s="629" t="s">
        <v>1250</v>
      </c>
      <c r="D28" s="635"/>
    </row>
    <row r="29" spans="1:4" ht="26.25" customHeight="1">
      <c r="A29" s="1740"/>
      <c r="B29" s="628" t="s">
        <v>1251</v>
      </c>
      <c r="C29" s="629" t="s">
        <v>1252</v>
      </c>
      <c r="D29" s="635"/>
    </row>
    <row r="30" spans="1:4" ht="34.5" customHeight="1">
      <c r="A30" s="1740"/>
      <c r="B30" s="628" t="s">
        <v>1253</v>
      </c>
      <c r="C30" s="629" t="s">
        <v>1254</v>
      </c>
      <c r="D30" s="635"/>
    </row>
    <row r="31" spans="1:4" ht="17.25" customHeight="1">
      <c r="A31" s="1740"/>
      <c r="B31" s="628" t="s">
        <v>1255</v>
      </c>
      <c r="C31" s="629" t="s">
        <v>1256</v>
      </c>
      <c r="D31" s="635"/>
    </row>
    <row r="32" spans="1:4" ht="17.25" customHeight="1">
      <c r="A32" s="1740"/>
      <c r="B32" s="628" t="s">
        <v>1257</v>
      </c>
      <c r="C32" s="629" t="s">
        <v>309</v>
      </c>
      <c r="D32" s="635"/>
    </row>
  </sheetData>
  <mergeCells count="5">
    <mergeCell ref="A1:D1"/>
    <mergeCell ref="A2:D2"/>
    <mergeCell ref="A3:D3"/>
    <mergeCell ref="A4:D4"/>
    <mergeCell ref="D18:D20"/>
  </mergeCells>
  <hyperlinks>
    <hyperlink ref="B21" location="'10.PGE_2018'!A1" display="'10.PGE_2018'!A1"/>
  </hyperlinks>
  <printOptions horizontalCentered="1"/>
  <pageMargins left="0.70866141732283472" right="0.70866141732283472" top="0.74803149606299213" bottom="0.74803149606299213" header="0.31496062992125984" footer="0.31496062992125984"/>
  <pageSetup paperSize="9" scale="90"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9"/>
  <sheetViews>
    <sheetView showGridLines="0" topLeftCell="A6" zoomScaleNormal="100" zoomScalePageLayoutView="110" workbookViewId="0">
      <selection activeCell="E38" sqref="E38"/>
    </sheetView>
  </sheetViews>
  <sheetFormatPr baseColWidth="10" defaultColWidth="11.42578125" defaultRowHeight="12.75"/>
  <cols>
    <col min="1" max="1" width="15.42578125" style="13" customWidth="1"/>
    <col min="2" max="7" width="11" style="13" customWidth="1"/>
    <col min="8" max="8" width="12.28515625" style="13" customWidth="1"/>
    <col min="9" max="9" width="11.28515625" style="13" customWidth="1"/>
    <col min="10" max="16384" width="11.42578125" style="13"/>
  </cols>
  <sheetData>
    <row r="1" spans="1:11" ht="16.5" customHeight="1">
      <c r="A1" s="1939" t="s">
        <v>1559</v>
      </c>
      <c r="B1" s="1939"/>
      <c r="C1" s="1939"/>
      <c r="D1" s="1939"/>
      <c r="E1" s="1939"/>
      <c r="F1" s="1939"/>
      <c r="G1" s="1939"/>
      <c r="H1" s="1939"/>
      <c r="I1" s="1939"/>
    </row>
    <row r="2" spans="1:11">
      <c r="A2" s="1940" t="s">
        <v>1028</v>
      </c>
      <c r="B2" s="1940"/>
      <c r="C2" s="1940"/>
      <c r="D2" s="1940"/>
      <c r="E2" s="1940"/>
      <c r="F2" s="1940"/>
      <c r="G2" s="1940"/>
      <c r="H2" s="1940"/>
      <c r="I2" s="1940"/>
    </row>
    <row r="3" spans="1:11" ht="6" customHeight="1">
      <c r="A3" s="1541"/>
      <c r="B3" s="898"/>
      <c r="C3" s="898"/>
      <c r="D3" s="898"/>
      <c r="E3" s="898"/>
      <c r="F3" s="898"/>
      <c r="G3" s="898"/>
      <c r="H3" s="898"/>
      <c r="I3" s="899"/>
    </row>
    <row r="4" spans="1:11" s="16" customFormat="1" ht="24" customHeight="1">
      <c r="A4" s="900" t="s">
        <v>1029</v>
      </c>
      <c r="C4" s="1941" t="s">
        <v>227</v>
      </c>
      <c r="D4" s="1941"/>
      <c r="E4" s="1941"/>
      <c r="F4" s="1941"/>
      <c r="G4" s="1941"/>
      <c r="H4" s="1941"/>
      <c r="I4" s="1941"/>
    </row>
    <row r="5" spans="1:11" ht="15">
      <c r="A5" s="901" t="s">
        <v>1030</v>
      </c>
      <c r="B5" s="902"/>
      <c r="C5" s="903" t="s">
        <v>1562</v>
      </c>
      <c r="D5" s="904"/>
      <c r="E5" s="904"/>
      <c r="F5" s="904"/>
      <c r="G5" s="904"/>
      <c r="H5" s="904"/>
      <c r="I5" s="899"/>
    </row>
    <row r="6" spans="1:11">
      <c r="A6" s="905"/>
      <c r="B6" s="905"/>
      <c r="C6" s="905"/>
      <c r="D6" s="905"/>
      <c r="E6" s="905"/>
      <c r="F6" s="905"/>
      <c r="G6" s="905"/>
      <c r="H6" s="905"/>
      <c r="I6" s="905"/>
    </row>
    <row r="7" spans="1:11" s="16" customFormat="1">
      <c r="A7" s="906" t="s">
        <v>1031</v>
      </c>
      <c r="B7" s="907" t="s">
        <v>99</v>
      </c>
      <c r="C7" s="907" t="s">
        <v>100</v>
      </c>
      <c r="D7" s="907" t="s">
        <v>101</v>
      </c>
      <c r="E7" s="907" t="s">
        <v>102</v>
      </c>
      <c r="F7" s="907" t="s">
        <v>103</v>
      </c>
      <c r="G7" s="907" t="s">
        <v>1565</v>
      </c>
      <c r="H7" s="906" t="s">
        <v>110</v>
      </c>
      <c r="I7" s="906" t="s">
        <v>539</v>
      </c>
    </row>
    <row r="8" spans="1:11">
      <c r="A8" s="908" t="s">
        <v>13</v>
      </c>
      <c r="B8" s="909">
        <f>+'8.1_MP-INAC'!BX7</f>
        <v>973605</v>
      </c>
      <c r="C8" s="909">
        <f>+'8.1_MP-INAC'!BY7</f>
        <v>12043439.993999999</v>
      </c>
      <c r="D8" s="909">
        <f>+'8.1_MP-INAC'!BZ7</f>
        <v>16957039.987999998</v>
      </c>
      <c r="E8" s="909">
        <f>+'8.1_MP-INAC'!CA7</f>
        <v>9942579.9879999999</v>
      </c>
      <c r="F8" s="909">
        <f>+'8.1_MP-INAC'!CB7</f>
        <v>3948320.05</v>
      </c>
      <c r="G8" s="909">
        <f>+'8.1_MP-INAC'!CC7</f>
        <v>2335015</v>
      </c>
      <c r="H8" s="909">
        <f>SUM(B8:G8)</f>
        <v>46200000.019999996</v>
      </c>
      <c r="I8" s="910">
        <f>+H8/H9</f>
        <v>1</v>
      </c>
    </row>
    <row r="9" spans="1:11">
      <c r="A9" s="911" t="s">
        <v>110</v>
      </c>
      <c r="B9" s="912">
        <f t="shared" ref="B9:I9" si="0">SUM(B8:B8)</f>
        <v>973605</v>
      </c>
      <c r="C9" s="912">
        <f t="shared" si="0"/>
        <v>12043439.993999999</v>
      </c>
      <c r="D9" s="912">
        <f t="shared" si="0"/>
        <v>16957039.987999998</v>
      </c>
      <c r="E9" s="912">
        <f t="shared" si="0"/>
        <v>9942579.9879999999</v>
      </c>
      <c r="F9" s="912">
        <f t="shared" si="0"/>
        <v>3948320.05</v>
      </c>
      <c r="G9" s="912">
        <f t="shared" ref="G9" si="1">SUM(G8:G8)</f>
        <v>2335015</v>
      </c>
      <c r="H9" s="912">
        <f t="shared" si="0"/>
        <v>46200000.019999996</v>
      </c>
      <c r="I9" s="910">
        <f t="shared" si="0"/>
        <v>1</v>
      </c>
    </row>
    <row r="10" spans="1:11">
      <c r="A10" s="916" t="s">
        <v>539</v>
      </c>
      <c r="B10" s="1427">
        <f>+B9/$H$9</f>
        <v>2.1073701289578486E-2</v>
      </c>
      <c r="C10" s="1427">
        <f t="shared" ref="C10:G10" si="2">+C9/$H$9</f>
        <v>0.26068051923780067</v>
      </c>
      <c r="D10" s="1427">
        <f t="shared" si="2"/>
        <v>0.36703549741686775</v>
      </c>
      <c r="E10" s="1427">
        <f t="shared" si="2"/>
        <v>0.2152073589544557</v>
      </c>
      <c r="F10" s="1427">
        <f t="shared" si="2"/>
        <v>8.5461472906726635E-2</v>
      </c>
      <c r="G10" s="1427">
        <f t="shared" si="2"/>
        <v>5.0541450194570806E-2</v>
      </c>
      <c r="H10" s="1427">
        <f>SUM(B10:G10)</f>
        <v>1.0000000000000002</v>
      </c>
      <c r="I10" s="914"/>
    </row>
    <row r="11" spans="1:11">
      <c r="H11" s="1054"/>
    </row>
    <row r="12" spans="1:11">
      <c r="A12" s="906" t="s">
        <v>1031</v>
      </c>
      <c r="B12" s="907" t="s">
        <v>99</v>
      </c>
      <c r="C12" s="907" t="s">
        <v>100</v>
      </c>
      <c r="D12" s="907" t="s">
        <v>101</v>
      </c>
      <c r="E12" s="907" t="s">
        <v>102</v>
      </c>
      <c r="F12" s="907" t="s">
        <v>103</v>
      </c>
      <c r="G12" s="907" t="s">
        <v>1565</v>
      </c>
      <c r="H12" s="906" t="s">
        <v>110</v>
      </c>
      <c r="I12" s="906" t="s">
        <v>539</v>
      </c>
      <c r="K12" s="1474"/>
    </row>
    <row r="13" spans="1:11" s="915" customFormat="1" ht="13.5" customHeight="1">
      <c r="A13" s="908" t="s">
        <v>13</v>
      </c>
      <c r="B13" s="1472">
        <v>0.9</v>
      </c>
      <c r="C13" s="1472">
        <v>11.7</v>
      </c>
      <c r="D13" s="1472">
        <v>17</v>
      </c>
      <c r="E13" s="1472">
        <v>10.3</v>
      </c>
      <c r="F13" s="1472">
        <v>3.3</v>
      </c>
      <c r="G13" s="1472">
        <v>1.8</v>
      </c>
      <c r="H13" s="1472">
        <f>SUM(B13:G13)</f>
        <v>45</v>
      </c>
      <c r="I13" s="910">
        <f>+H13/H14</f>
        <v>1</v>
      </c>
      <c r="J13" s="1471"/>
      <c r="K13" s="1471"/>
    </row>
    <row r="14" spans="1:11">
      <c r="A14" s="911" t="s">
        <v>110</v>
      </c>
      <c r="B14" s="1473">
        <f t="shared" ref="B14:F14" si="3">SUM(B13:B13)</f>
        <v>0.9</v>
      </c>
      <c r="C14" s="1473">
        <f t="shared" si="3"/>
        <v>11.7</v>
      </c>
      <c r="D14" s="1473">
        <f t="shared" si="3"/>
        <v>17</v>
      </c>
      <c r="E14" s="1473">
        <f t="shared" si="3"/>
        <v>10.3</v>
      </c>
      <c r="F14" s="1473">
        <f t="shared" si="3"/>
        <v>3.3</v>
      </c>
      <c r="G14" s="1473">
        <f t="shared" ref="G14" si="4">SUM(G13:G13)</f>
        <v>1.8</v>
      </c>
      <c r="H14" s="1472">
        <f>SUM(B14:G14)</f>
        <v>45</v>
      </c>
      <c r="I14" s="910">
        <f>SUM(I13:I13)</f>
        <v>1</v>
      </c>
      <c r="J14" s="1474"/>
      <c r="K14" s="1474"/>
    </row>
    <row r="15" spans="1:11">
      <c r="A15" s="916" t="s">
        <v>539</v>
      </c>
      <c r="B15" s="1427">
        <f>+B10</f>
        <v>2.1073701289578486E-2</v>
      </c>
      <c r="C15" s="1427">
        <f t="shared" ref="C15:G15" si="5">+C10</f>
        <v>0.26068051923780067</v>
      </c>
      <c r="D15" s="1427">
        <f t="shared" si="5"/>
        <v>0.36703549741686775</v>
      </c>
      <c r="E15" s="1427">
        <f t="shared" si="5"/>
        <v>0.2152073589544557</v>
      </c>
      <c r="F15" s="1427">
        <f t="shared" si="5"/>
        <v>8.5461472906726635E-2</v>
      </c>
      <c r="G15" s="1427">
        <f t="shared" si="5"/>
        <v>5.0541450194570806E-2</v>
      </c>
      <c r="H15" s="1427">
        <f>SUM(B15:G15)</f>
        <v>1.0000000000000002</v>
      </c>
      <c r="I15" s="914"/>
    </row>
    <row r="16" spans="1:11">
      <c r="A16" s="1546" t="s">
        <v>1564</v>
      </c>
    </row>
    <row r="17" spans="1:9">
      <c r="A17" s="1545"/>
    </row>
    <row r="18" spans="1:9" ht="15" customHeight="1">
      <c r="A18" s="1939" t="s">
        <v>1560</v>
      </c>
      <c r="B18" s="1939"/>
      <c r="C18" s="1939"/>
      <c r="D18" s="1939"/>
      <c r="E18" s="1939"/>
      <c r="F18" s="1939"/>
      <c r="G18" s="1939"/>
      <c r="H18" s="1939"/>
      <c r="I18" s="1939"/>
    </row>
    <row r="19" spans="1:9" ht="27.75" customHeight="1">
      <c r="A19" s="900" t="s">
        <v>1029</v>
      </c>
      <c r="B19" s="16"/>
      <c r="C19" s="1941" t="s">
        <v>227</v>
      </c>
      <c r="D19" s="1941"/>
      <c r="E19" s="1941"/>
      <c r="F19" s="1941"/>
      <c r="G19" s="1941"/>
      <c r="H19" s="1941"/>
      <c r="I19" s="1941"/>
    </row>
    <row r="20" spans="1:9" ht="15">
      <c r="A20" s="901" t="s">
        <v>1030</v>
      </c>
      <c r="B20" s="902"/>
      <c r="C20" s="903" t="s">
        <v>1562</v>
      </c>
      <c r="D20" s="904"/>
      <c r="E20" s="904"/>
      <c r="F20" s="904"/>
      <c r="G20" s="904"/>
      <c r="H20" s="904"/>
      <c r="I20" s="899"/>
    </row>
    <row r="22" spans="1:9">
      <c r="A22" s="906" t="s">
        <v>1031</v>
      </c>
      <c r="B22" s="907" t="s">
        <v>99</v>
      </c>
      <c r="C22" s="907" t="s">
        <v>100</v>
      </c>
      <c r="D22" s="907" t="s">
        <v>101</v>
      </c>
      <c r="E22" s="907" t="s">
        <v>102</v>
      </c>
      <c r="F22" s="907" t="s">
        <v>103</v>
      </c>
      <c r="G22" s="907" t="s">
        <v>1565</v>
      </c>
      <c r="H22" s="906" t="s">
        <v>110</v>
      </c>
      <c r="I22" s="906" t="s">
        <v>539</v>
      </c>
    </row>
    <row r="23" spans="1:9">
      <c r="A23" s="908" t="s">
        <v>13</v>
      </c>
      <c r="B23" s="909">
        <v>13634196.82</v>
      </c>
      <c r="C23" s="909">
        <v>25622804.219999999</v>
      </c>
      <c r="D23" s="909">
        <v>11714800.52</v>
      </c>
      <c r="E23" s="909">
        <v>6045799.4399999995</v>
      </c>
      <c r="F23" s="909">
        <v>4982399.4399999995</v>
      </c>
      <c r="G23" s="909"/>
      <c r="H23" s="909">
        <f>SUM(B23:G23)</f>
        <v>62000000.439999998</v>
      </c>
      <c r="I23" s="1543">
        <v>1</v>
      </c>
    </row>
    <row r="24" spans="1:9">
      <c r="A24" s="911" t="s">
        <v>110</v>
      </c>
      <c r="B24" s="912">
        <v>13634196.82</v>
      </c>
      <c r="C24" s="912">
        <v>25622804.219999999</v>
      </c>
      <c r="D24" s="912">
        <v>11714800.52</v>
      </c>
      <c r="E24" s="912">
        <v>6045799.4399999995</v>
      </c>
      <c r="F24" s="912">
        <v>4982399.4399999995</v>
      </c>
      <c r="G24" s="912"/>
      <c r="H24" s="912">
        <f>SUM(B24:G24)</f>
        <v>62000000.439999998</v>
      </c>
      <c r="I24" s="1543">
        <v>1</v>
      </c>
    </row>
    <row r="25" spans="1:9">
      <c r="A25" s="916" t="s">
        <v>539</v>
      </c>
      <c r="B25" s="1427">
        <f>+B24/$H$24</f>
        <v>0.21990639876195461</v>
      </c>
      <c r="C25" s="1427">
        <f t="shared" ref="C25:G25" si="6">+C24/$H$24</f>
        <v>0.41327103287356043</v>
      </c>
      <c r="D25" s="1427">
        <f t="shared" si="6"/>
        <v>0.18894839414294687</v>
      </c>
      <c r="E25" s="1427">
        <f t="shared" si="6"/>
        <v>9.7512893501521397E-2</v>
      </c>
      <c r="F25" s="1427">
        <f t="shared" si="6"/>
        <v>8.0361280720016706E-2</v>
      </c>
      <c r="G25" s="1427">
        <f t="shared" si="6"/>
        <v>0</v>
      </c>
      <c r="H25" s="1427">
        <f>SUM(B25:G25)</f>
        <v>0.99999999999999989</v>
      </c>
      <c r="I25" s="1542"/>
    </row>
    <row r="27" spans="1:9">
      <c r="A27" s="906" t="s">
        <v>1031</v>
      </c>
      <c r="B27" s="907" t="s">
        <v>99</v>
      </c>
      <c r="C27" s="907" t="s">
        <v>100</v>
      </c>
      <c r="D27" s="907" t="s">
        <v>101</v>
      </c>
      <c r="E27" s="907" t="s">
        <v>102</v>
      </c>
      <c r="F27" s="907" t="s">
        <v>103</v>
      </c>
      <c r="G27" s="907" t="s">
        <v>1565</v>
      </c>
      <c r="H27" s="906" t="s">
        <v>110</v>
      </c>
      <c r="I27" s="906" t="s">
        <v>539</v>
      </c>
    </row>
    <row r="28" spans="1:9">
      <c r="A28" s="908" t="s">
        <v>13</v>
      </c>
      <c r="B28" s="1496">
        <v>13.6</v>
      </c>
      <c r="C28" s="1496">
        <v>25.6</v>
      </c>
      <c r="D28" s="1496">
        <v>11.7</v>
      </c>
      <c r="E28" s="1496">
        <v>6.1</v>
      </c>
      <c r="F28" s="1496">
        <v>5</v>
      </c>
      <c r="G28" s="1496"/>
      <c r="H28" s="1496">
        <f>SUM(B28:G28)</f>
        <v>62.000000000000007</v>
      </c>
      <c r="I28" s="1543">
        <v>1</v>
      </c>
    </row>
    <row r="29" spans="1:9">
      <c r="A29" s="911" t="s">
        <v>110</v>
      </c>
      <c r="B29" s="1544">
        <v>13.6</v>
      </c>
      <c r="C29" s="1544">
        <v>25.6</v>
      </c>
      <c r="D29" s="1544">
        <v>11.7</v>
      </c>
      <c r="E29" s="1544">
        <v>6.1</v>
      </c>
      <c r="F29" s="1544">
        <v>5</v>
      </c>
      <c r="G29" s="1544"/>
      <c r="H29" s="1544">
        <f>SUM(B29:G29)</f>
        <v>62.000000000000007</v>
      </c>
      <c r="I29" s="1543">
        <v>1</v>
      </c>
    </row>
    <row r="30" spans="1:9" s="728" customFormat="1">
      <c r="A30" s="916" t="s">
        <v>539</v>
      </c>
      <c r="B30" s="1548">
        <f>+B29/$H$29</f>
        <v>0.2193548387096774</v>
      </c>
      <c r="C30" s="1548">
        <f t="shared" ref="C30:G30" si="7">+C29/$H$29</f>
        <v>0.41290322580645161</v>
      </c>
      <c r="D30" s="1548">
        <f t="shared" si="7"/>
        <v>0.18870967741935479</v>
      </c>
      <c r="E30" s="1548">
        <f t="shared" si="7"/>
        <v>9.8387096774193536E-2</v>
      </c>
      <c r="F30" s="1548">
        <f t="shared" si="7"/>
        <v>8.0645161290322565E-2</v>
      </c>
      <c r="G30" s="1548">
        <f t="shared" si="7"/>
        <v>0</v>
      </c>
      <c r="H30" s="1427">
        <f>SUM(B30:G30)</f>
        <v>0.99999999999999978</v>
      </c>
      <c r="I30" s="1549"/>
    </row>
    <row r="31" spans="1:9">
      <c r="A31" s="1546" t="s">
        <v>1564</v>
      </c>
    </row>
    <row r="33" spans="1:11" ht="16.5" customHeight="1">
      <c r="A33" s="1939" t="s">
        <v>1563</v>
      </c>
      <c r="B33" s="1939"/>
      <c r="C33" s="1939"/>
      <c r="D33" s="1939"/>
      <c r="E33" s="1939"/>
      <c r="F33" s="1939"/>
      <c r="G33" s="1939"/>
      <c r="H33" s="1939"/>
      <c r="I33" s="1939"/>
    </row>
    <row r="35" spans="1:11">
      <c r="A35" s="906" t="s">
        <v>1031</v>
      </c>
      <c r="B35" s="907" t="s">
        <v>99</v>
      </c>
      <c r="C35" s="907" t="s">
        <v>100</v>
      </c>
      <c r="D35" s="907" t="s">
        <v>101</v>
      </c>
      <c r="E35" s="907" t="s">
        <v>102</v>
      </c>
      <c r="F35" s="907" t="s">
        <v>103</v>
      </c>
      <c r="G35" s="907" t="s">
        <v>1565</v>
      </c>
      <c r="H35" s="906" t="s">
        <v>110</v>
      </c>
      <c r="I35" s="906" t="s">
        <v>539</v>
      </c>
    </row>
    <row r="36" spans="1:11">
      <c r="A36" s="908" t="s">
        <v>1491</v>
      </c>
      <c r="B36" s="909">
        <f>+B8</f>
        <v>973605</v>
      </c>
      <c r="C36" s="909">
        <f t="shared" ref="C36:G36" si="8">+C8</f>
        <v>12043439.993999999</v>
      </c>
      <c r="D36" s="909">
        <f t="shared" si="8"/>
        <v>16957039.987999998</v>
      </c>
      <c r="E36" s="909">
        <f t="shared" si="8"/>
        <v>9942579.9879999999</v>
      </c>
      <c r="F36" s="909">
        <f t="shared" si="8"/>
        <v>3948320.05</v>
      </c>
      <c r="G36" s="909">
        <f t="shared" si="8"/>
        <v>2335015</v>
      </c>
      <c r="H36" s="909">
        <f>SUM(B36:G36)</f>
        <v>46200000.019999996</v>
      </c>
      <c r="I36" s="910">
        <f>+H36/H38</f>
        <v>0.4364049153670001</v>
      </c>
    </row>
    <row r="37" spans="1:11">
      <c r="A37" s="908" t="s">
        <v>1492</v>
      </c>
      <c r="B37" s="909">
        <f>+B23</f>
        <v>13634196.82</v>
      </c>
      <c r="C37" s="909">
        <f t="shared" ref="C37:F37" si="9">+C23</f>
        <v>25622804.219999999</v>
      </c>
      <c r="D37" s="909">
        <f t="shared" si="9"/>
        <v>11714800.52</v>
      </c>
      <c r="E37" s="909">
        <f t="shared" si="9"/>
        <v>6045799.4399999995</v>
      </c>
      <c r="F37" s="909">
        <f t="shared" si="9"/>
        <v>4982399.4399999995</v>
      </c>
      <c r="G37" s="909"/>
      <c r="H37" s="909">
        <f>SUM(B37:G37)</f>
        <v>62000000.439999998</v>
      </c>
      <c r="I37" s="910">
        <f>+H37/H38</f>
        <v>0.58565162192768705</v>
      </c>
    </row>
    <row r="38" spans="1:11">
      <c r="A38" s="911" t="s">
        <v>110</v>
      </c>
      <c r="B38" s="912">
        <f>SUM(B36:B37)</f>
        <v>14607801.82</v>
      </c>
      <c r="C38" s="912">
        <f t="shared" ref="C38:F38" si="10">SUM(C36:C37)</f>
        <v>37666244.214000002</v>
      </c>
      <c r="D38" s="912">
        <f t="shared" si="10"/>
        <v>28671840.507999998</v>
      </c>
      <c r="E38" s="912">
        <f t="shared" si="10"/>
        <v>15988379.427999999</v>
      </c>
      <c r="F38" s="912">
        <f t="shared" si="10"/>
        <v>8930719.4899999984</v>
      </c>
      <c r="G38" s="912"/>
      <c r="H38" s="912">
        <f>SUM(B38:G38)</f>
        <v>105864985.45999999</v>
      </c>
      <c r="I38" s="910">
        <f>SUM(I36:I37)</f>
        <v>1.022056537294687</v>
      </c>
    </row>
    <row r="39" spans="1:11">
      <c r="A39" s="916" t="s">
        <v>539</v>
      </c>
      <c r="B39" s="1427">
        <f>+B38/$H$38</f>
        <v>0.13798520593496336</v>
      </c>
      <c r="C39" s="1427">
        <f t="shared" ref="C39:G39" si="11">+C38/$H$38</f>
        <v>0.35579511063392916</v>
      </c>
      <c r="D39" s="1427">
        <f t="shared" si="11"/>
        <v>0.27083402867734169</v>
      </c>
      <c r="E39" s="1427">
        <f t="shared" si="11"/>
        <v>0.15102613350890268</v>
      </c>
      <c r="F39" s="1427">
        <f t="shared" si="11"/>
        <v>8.435952124486315E-2</v>
      </c>
      <c r="G39" s="1427">
        <f t="shared" si="11"/>
        <v>0</v>
      </c>
      <c r="H39" s="1427">
        <f>SUM(B39:G39)</f>
        <v>1</v>
      </c>
      <c r="I39" s="914"/>
    </row>
    <row r="41" spans="1:11">
      <c r="A41" s="906" t="s">
        <v>1031</v>
      </c>
      <c r="B41" s="907" t="s">
        <v>99</v>
      </c>
      <c r="C41" s="907" t="s">
        <v>100</v>
      </c>
      <c r="D41" s="907" t="s">
        <v>101</v>
      </c>
      <c r="E41" s="907" t="s">
        <v>102</v>
      </c>
      <c r="F41" s="907" t="s">
        <v>103</v>
      </c>
      <c r="G41" s="907" t="s">
        <v>1565</v>
      </c>
      <c r="H41" s="906" t="s">
        <v>110</v>
      </c>
      <c r="I41" s="906" t="s">
        <v>539</v>
      </c>
    </row>
    <row r="42" spans="1:11">
      <c r="A42" s="908" t="s">
        <v>1491</v>
      </c>
      <c r="B42" s="1472">
        <f>+B13</f>
        <v>0.9</v>
      </c>
      <c r="C42" s="1472">
        <f t="shared" ref="C42:F42" si="12">+C13</f>
        <v>11.7</v>
      </c>
      <c r="D42" s="1472">
        <f t="shared" si="12"/>
        <v>17</v>
      </c>
      <c r="E42" s="1472">
        <f t="shared" si="12"/>
        <v>10.3</v>
      </c>
      <c r="F42" s="1472">
        <f t="shared" si="12"/>
        <v>3.3</v>
      </c>
      <c r="G42" s="1472">
        <v>1.8</v>
      </c>
      <c r="H42" s="1472">
        <f>SUM(B42:G42)</f>
        <v>45</v>
      </c>
      <c r="I42" s="910">
        <f>+H42/$H$44</f>
        <v>0.42775665399239543</v>
      </c>
    </row>
    <row r="43" spans="1:11">
      <c r="A43" s="908" t="s">
        <v>1492</v>
      </c>
      <c r="B43" s="1496">
        <f>+B28</f>
        <v>13.6</v>
      </c>
      <c r="C43" s="1496">
        <f t="shared" ref="C43:F43" si="13">+C28</f>
        <v>25.6</v>
      </c>
      <c r="D43" s="1496">
        <f t="shared" si="13"/>
        <v>11.7</v>
      </c>
      <c r="E43" s="1496">
        <f t="shared" si="13"/>
        <v>6.1</v>
      </c>
      <c r="F43" s="1496">
        <f t="shared" si="13"/>
        <v>5</v>
      </c>
      <c r="G43" s="1496"/>
      <c r="H43" s="1472">
        <f>SUM(B43:G43)</f>
        <v>62.000000000000007</v>
      </c>
      <c r="I43" s="910">
        <f>+H43/$H$44</f>
        <v>0.58935361216730042</v>
      </c>
    </row>
    <row r="44" spans="1:11">
      <c r="A44" s="911" t="s">
        <v>110</v>
      </c>
      <c r="B44" s="1473">
        <f>SUM(B42:B43)</f>
        <v>14.5</v>
      </c>
      <c r="C44" s="1473">
        <f t="shared" ref="C44:F44" si="14">SUM(C42:C43)</f>
        <v>37.299999999999997</v>
      </c>
      <c r="D44" s="1473">
        <f t="shared" si="14"/>
        <v>28.7</v>
      </c>
      <c r="E44" s="1473">
        <f t="shared" si="14"/>
        <v>16.399999999999999</v>
      </c>
      <c r="F44" s="1473">
        <f t="shared" si="14"/>
        <v>8.3000000000000007</v>
      </c>
      <c r="G44" s="1473"/>
      <c r="H44" s="1473">
        <f>SUM(B44:G44)</f>
        <v>105.2</v>
      </c>
      <c r="I44" s="1497">
        <f>SUM(I42:I43)</f>
        <v>1.0171102661596958</v>
      </c>
      <c r="K44" s="1054"/>
    </row>
    <row r="45" spans="1:11" s="728" customFormat="1">
      <c r="A45" s="916" t="s">
        <v>539</v>
      </c>
      <c r="B45" s="1427">
        <v>0.18598799348755182</v>
      </c>
      <c r="C45" s="1427">
        <v>0.38620593222530869</v>
      </c>
      <c r="D45" s="1427">
        <v>0.27769672880853874</v>
      </c>
      <c r="E45" s="1427">
        <v>8.404018673897562E-2</v>
      </c>
      <c r="F45" s="1427">
        <v>6.6069158739625142E-2</v>
      </c>
      <c r="G45" s="1427"/>
      <c r="H45" s="1427">
        <f>SUM(B45:G45)</f>
        <v>1</v>
      </c>
      <c r="I45" s="914"/>
      <c r="K45" s="1558"/>
    </row>
    <row r="46" spans="1:11">
      <c r="A46" s="1546" t="s">
        <v>1564</v>
      </c>
    </row>
    <row r="47" spans="1:11" s="1415" customFormat="1">
      <c r="B47" s="1511"/>
      <c r="C47" s="1511"/>
      <c r="D47" s="1511"/>
      <c r="E47" s="1511"/>
      <c r="F47" s="1511"/>
      <c r="G47" s="1511"/>
      <c r="H47" s="1511"/>
      <c r="I47" s="1504"/>
    </row>
    <row r="48" spans="1:11" s="1415" customFormat="1">
      <c r="A48" s="1502"/>
      <c r="B48" s="1500"/>
    </row>
    <row r="49" spans="1:1">
      <c r="A49" s="1503"/>
    </row>
  </sheetData>
  <mergeCells count="6">
    <mergeCell ref="A33:I33"/>
    <mergeCell ref="A1:I1"/>
    <mergeCell ref="A2:I2"/>
    <mergeCell ref="C4:I4"/>
    <mergeCell ref="A18:I18"/>
    <mergeCell ref="C19:I19"/>
  </mergeCell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O37"/>
  <sheetViews>
    <sheetView showGridLines="0" zoomScale="85" zoomScaleNormal="85" workbookViewId="0">
      <selection activeCell="C8" sqref="C8"/>
    </sheetView>
  </sheetViews>
  <sheetFormatPr baseColWidth="10" defaultColWidth="10.85546875" defaultRowHeight="15"/>
  <cols>
    <col min="1" max="1" width="3.28515625" style="947" customWidth="1"/>
    <col min="2" max="2" width="22.85546875" style="947" customWidth="1"/>
    <col min="3" max="3" width="16.42578125" style="947" customWidth="1"/>
    <col min="4" max="4" width="16.140625" style="947" bestFit="1" customWidth="1"/>
    <col min="5" max="5" width="17.42578125" style="947" customWidth="1"/>
    <col min="6" max="7" width="17.28515625" style="947" customWidth="1"/>
    <col min="8" max="8" width="3.28515625" style="947" customWidth="1"/>
    <col min="9" max="14" width="10.85546875" style="947"/>
    <col min="15" max="15" width="12.42578125" style="947" bestFit="1" customWidth="1"/>
    <col min="16" max="16384" width="10.85546875" style="947"/>
  </cols>
  <sheetData>
    <row r="1" spans="1:15" ht="21">
      <c r="A1" s="946"/>
      <c r="B1" s="1942" t="s">
        <v>1263</v>
      </c>
      <c r="C1" s="1942"/>
      <c r="D1" s="1942"/>
      <c r="E1" s="1942"/>
      <c r="F1" s="1942"/>
      <c r="G1" s="1942"/>
      <c r="H1" s="946"/>
    </row>
    <row r="2" spans="1:15" ht="6.75" customHeight="1">
      <c r="A2" s="946"/>
      <c r="B2" s="946"/>
      <c r="C2" s="946"/>
      <c r="D2" s="946"/>
      <c r="E2" s="946"/>
      <c r="F2" s="946"/>
      <c r="G2" s="946"/>
      <c r="H2" s="946"/>
    </row>
    <row r="3" spans="1:15">
      <c r="A3" s="946"/>
      <c r="B3" s="948" t="s">
        <v>1084</v>
      </c>
      <c r="C3" s="1943" t="s">
        <v>1089</v>
      </c>
      <c r="D3" s="1944"/>
      <c r="E3" s="1944"/>
      <c r="F3" s="1944"/>
      <c r="G3" s="1944"/>
      <c r="H3" s="946"/>
    </row>
    <row r="4" spans="1:15">
      <c r="A4" s="946"/>
      <c r="B4" s="948" t="s">
        <v>1085</v>
      </c>
      <c r="C4" s="1943" t="s">
        <v>1090</v>
      </c>
      <c r="D4" s="1944"/>
      <c r="E4" s="1944"/>
      <c r="F4" s="1944"/>
      <c r="G4" s="1944"/>
      <c r="H4" s="946"/>
    </row>
    <row r="5" spans="1:15">
      <c r="A5" s="946"/>
      <c r="B5" s="948" t="s">
        <v>1086</v>
      </c>
      <c r="C5" s="1945">
        <v>43101</v>
      </c>
      <c r="D5" s="1944"/>
      <c r="E5" s="1946" t="s">
        <v>1087</v>
      </c>
      <c r="F5" s="1946"/>
      <c r="G5" s="949">
        <v>44926</v>
      </c>
      <c r="H5" s="946"/>
    </row>
    <row r="6" spans="1:15" ht="5.25" customHeight="1">
      <c r="A6" s="946"/>
      <c r="B6" s="950"/>
      <c r="C6" s="951"/>
      <c r="D6" s="951"/>
      <c r="E6" s="951"/>
      <c r="F6" s="951"/>
      <c r="G6" s="951"/>
      <c r="H6" s="946"/>
    </row>
    <row r="7" spans="1:15">
      <c r="A7" s="946"/>
      <c r="B7" s="952"/>
      <c r="C7" s="953" t="s">
        <v>99</v>
      </c>
      <c r="D7" s="953" t="s">
        <v>100</v>
      </c>
      <c r="E7" s="953" t="s">
        <v>101</v>
      </c>
      <c r="F7" s="953" t="s">
        <v>102</v>
      </c>
      <c r="G7" s="953" t="s">
        <v>103</v>
      </c>
      <c r="H7" s="946"/>
    </row>
    <row r="8" spans="1:15">
      <c r="A8" s="946"/>
      <c r="B8" s="954" t="s">
        <v>13</v>
      </c>
      <c r="C8" s="955">
        <f>+'6_PD_APry'!B8</f>
        <v>5431484.9939999999</v>
      </c>
      <c r="D8" s="955">
        <f>+'6_PD_APry'!C8</f>
        <v>13200479.981972501</v>
      </c>
      <c r="E8" s="955">
        <f>+'6_PD_APry'!D8</f>
        <v>16730479.993972499</v>
      </c>
      <c r="F8" s="955">
        <f>+'6_PD_APry'!E8</f>
        <v>4725769.9999724999</v>
      </c>
      <c r="G8" s="955">
        <f>+'6_PD_APry'!F8</f>
        <v>4911785.05</v>
      </c>
      <c r="H8" s="946"/>
      <c r="J8" s="956"/>
      <c r="K8" s="956"/>
      <c r="L8" s="956"/>
      <c r="M8" s="956"/>
      <c r="N8" s="956"/>
      <c r="O8" s="957">
        <f>SUM(J8:N8)</f>
        <v>0</v>
      </c>
    </row>
    <row r="9" spans="1:15">
      <c r="A9" s="946"/>
      <c r="B9" s="1637" t="s">
        <v>1088</v>
      </c>
      <c r="C9" s="955">
        <f>+C8</f>
        <v>5431484.9939999999</v>
      </c>
      <c r="D9" s="955">
        <f>+D8+C9</f>
        <v>18631964.9759725</v>
      </c>
      <c r="E9" s="955">
        <f t="shared" ref="E9:G9" si="0">+E8+D9</f>
        <v>35362444.969944999</v>
      </c>
      <c r="F9" s="955">
        <f t="shared" si="0"/>
        <v>40088214.969917499</v>
      </c>
      <c r="G9" s="955">
        <f t="shared" si="0"/>
        <v>45000000.019917496</v>
      </c>
      <c r="H9" s="946"/>
      <c r="J9" s="956"/>
      <c r="K9" s="956"/>
      <c r="L9" s="956"/>
      <c r="M9" s="956"/>
      <c r="N9" s="956"/>
      <c r="O9" s="957"/>
    </row>
    <row r="10" spans="1:15">
      <c r="A10" s="946"/>
      <c r="B10" s="954" t="s">
        <v>265</v>
      </c>
      <c r="C10" s="955">
        <f>+'6_PD_APry'!B9</f>
        <v>132000</v>
      </c>
      <c r="D10" s="955">
        <f>+'6_PD_APry'!C9</f>
        <v>240000</v>
      </c>
      <c r="E10" s="955">
        <f>+'6_PD_APry'!D9</f>
        <v>240000</v>
      </c>
      <c r="F10" s="955">
        <f>+'6_PD_APry'!E9</f>
        <v>240000</v>
      </c>
      <c r="G10" s="955">
        <f>+'6_PD_APry'!F9</f>
        <v>348000</v>
      </c>
      <c r="H10" s="946"/>
      <c r="J10" s="956"/>
      <c r="K10" s="956"/>
      <c r="L10" s="956"/>
      <c r="M10" s="956"/>
      <c r="N10" s="956"/>
      <c r="O10" s="957"/>
    </row>
    <row r="11" spans="1:15">
      <c r="A11" s="946"/>
      <c r="B11" s="1637" t="s">
        <v>1687</v>
      </c>
      <c r="C11" s="955">
        <f>+C10</f>
        <v>132000</v>
      </c>
      <c r="D11" s="955">
        <f>+D10+C11</f>
        <v>372000</v>
      </c>
      <c r="E11" s="955">
        <f t="shared" ref="E11:G11" si="1">+E10+D11</f>
        <v>612000</v>
      </c>
      <c r="F11" s="955">
        <f t="shared" si="1"/>
        <v>852000</v>
      </c>
      <c r="G11" s="955">
        <f t="shared" si="1"/>
        <v>1200000</v>
      </c>
      <c r="H11" s="946"/>
      <c r="J11" s="956"/>
      <c r="K11" s="956"/>
      <c r="L11" s="956"/>
      <c r="M11" s="956"/>
      <c r="N11" s="956"/>
      <c r="O11" s="957"/>
    </row>
    <row r="12" spans="1:15">
      <c r="A12" s="946"/>
      <c r="B12" s="954" t="s">
        <v>104</v>
      </c>
      <c r="C12" s="955">
        <f>+C8+C10</f>
        <v>5563484.9939999999</v>
      </c>
      <c r="D12" s="955">
        <f t="shared" ref="D12:G12" si="2">+D8+D10</f>
        <v>13440479.981972501</v>
      </c>
      <c r="E12" s="955">
        <f t="shared" si="2"/>
        <v>16970479.993972499</v>
      </c>
      <c r="F12" s="955">
        <f t="shared" si="2"/>
        <v>4965769.9999724999</v>
      </c>
      <c r="G12" s="955">
        <f t="shared" si="2"/>
        <v>5259785.05</v>
      </c>
      <c r="H12" s="946"/>
      <c r="J12" s="956"/>
      <c r="K12" s="956"/>
      <c r="L12" s="956"/>
      <c r="M12" s="956"/>
      <c r="N12" s="956"/>
      <c r="O12" s="957"/>
    </row>
    <row r="13" spans="1:15">
      <c r="A13" s="946"/>
      <c r="B13" s="948" t="s">
        <v>1688</v>
      </c>
      <c r="C13" s="955">
        <f>+C12</f>
        <v>5563484.9939999999</v>
      </c>
      <c r="D13" s="955">
        <f>+D12+C13</f>
        <v>19003964.9759725</v>
      </c>
      <c r="E13" s="955">
        <f t="shared" ref="E13:G13" si="3">+E12+D13</f>
        <v>35974444.969944999</v>
      </c>
      <c r="F13" s="955">
        <f t="shared" si="3"/>
        <v>40940214.969917499</v>
      </c>
      <c r="G13" s="955">
        <f t="shared" si="3"/>
        <v>46200000.019917496</v>
      </c>
      <c r="H13" s="946"/>
    </row>
    <row r="14" spans="1:15">
      <c r="A14" s="946"/>
      <c r="B14" s="1638"/>
      <c r="C14" s="955"/>
      <c r="D14" s="955"/>
      <c r="E14" s="955"/>
      <c r="F14" s="955"/>
      <c r="G14" s="955"/>
      <c r="H14" s="946"/>
    </row>
    <row r="15" spans="1:15">
      <c r="A15" s="946"/>
      <c r="B15" s="1638"/>
      <c r="C15" s="955"/>
      <c r="D15" s="955"/>
      <c r="E15" s="955"/>
      <c r="F15" s="955"/>
      <c r="G15" s="955"/>
      <c r="H15" s="946"/>
    </row>
    <row r="16" spans="1:15">
      <c r="A16" s="946"/>
      <c r="B16" s="946"/>
      <c r="C16" s="946"/>
      <c r="D16" s="946"/>
      <c r="E16" s="946"/>
      <c r="F16" s="946"/>
      <c r="G16" s="946"/>
      <c r="H16" s="946"/>
    </row>
    <row r="17" spans="1:8">
      <c r="A17" s="946"/>
      <c r="B17" s="946"/>
      <c r="C17" s="946"/>
      <c r="D17" s="946"/>
      <c r="E17" s="946"/>
      <c r="F17" s="946"/>
      <c r="G17" s="946"/>
      <c r="H17" s="946"/>
    </row>
    <row r="18" spans="1:8">
      <c r="A18" s="946"/>
      <c r="B18" s="946"/>
      <c r="C18" s="946"/>
      <c r="D18" s="946"/>
      <c r="E18" s="946"/>
      <c r="F18" s="946"/>
      <c r="G18" s="946"/>
      <c r="H18" s="946"/>
    </row>
    <row r="19" spans="1:8">
      <c r="A19" s="946"/>
      <c r="B19" s="946"/>
      <c r="C19" s="946"/>
      <c r="D19" s="946"/>
      <c r="E19" s="946"/>
      <c r="F19" s="946"/>
      <c r="G19" s="946"/>
      <c r="H19" s="946"/>
    </row>
    <row r="20" spans="1:8">
      <c r="A20" s="946"/>
      <c r="B20" s="946"/>
      <c r="C20" s="946"/>
      <c r="D20" s="946"/>
      <c r="E20" s="946"/>
      <c r="F20" s="946"/>
      <c r="G20" s="946"/>
      <c r="H20" s="946"/>
    </row>
    <row r="21" spans="1:8">
      <c r="A21" s="946"/>
      <c r="B21" s="946"/>
      <c r="C21" s="946"/>
      <c r="D21" s="946"/>
      <c r="E21" s="946"/>
      <c r="F21" s="946"/>
      <c r="G21" s="946"/>
      <c r="H21" s="946"/>
    </row>
    <row r="22" spans="1:8">
      <c r="A22" s="946"/>
      <c r="B22" s="946"/>
      <c r="C22" s="946"/>
      <c r="D22" s="946"/>
      <c r="E22" s="946"/>
      <c r="F22" s="946"/>
      <c r="G22" s="946"/>
      <c r="H22" s="946"/>
    </row>
    <row r="23" spans="1:8">
      <c r="A23" s="946"/>
      <c r="B23" s="946"/>
      <c r="C23" s="946"/>
      <c r="D23" s="946"/>
      <c r="E23" s="946"/>
      <c r="F23" s="946"/>
      <c r="G23" s="946"/>
      <c r="H23" s="946"/>
    </row>
    <row r="24" spans="1:8">
      <c r="A24" s="946"/>
      <c r="B24" s="946"/>
      <c r="C24" s="946"/>
      <c r="D24" s="946"/>
      <c r="E24" s="946"/>
      <c r="F24" s="946"/>
      <c r="G24" s="946"/>
      <c r="H24" s="946"/>
    </row>
    <row r="25" spans="1:8">
      <c r="A25" s="946"/>
      <c r="B25" s="946"/>
      <c r="C25" s="946"/>
      <c r="D25" s="946"/>
      <c r="E25" s="946"/>
      <c r="F25" s="946"/>
      <c r="G25" s="946"/>
      <c r="H25" s="946"/>
    </row>
    <row r="26" spans="1:8">
      <c r="A26" s="946"/>
      <c r="B26" s="946"/>
      <c r="C26" s="946"/>
      <c r="D26" s="946"/>
      <c r="E26" s="946"/>
      <c r="F26" s="946"/>
      <c r="G26" s="946"/>
    </row>
    <row r="27" spans="1:8">
      <c r="A27" s="946"/>
      <c r="B27" s="946"/>
      <c r="C27" s="946"/>
      <c r="D27" s="946"/>
      <c r="E27" s="946"/>
      <c r="F27" s="946"/>
      <c r="G27" s="946"/>
    </row>
    <row r="28" spans="1:8">
      <c r="A28" s="946"/>
      <c r="B28" s="946"/>
      <c r="C28" s="946"/>
      <c r="D28" s="946"/>
      <c r="E28" s="946"/>
      <c r="F28" s="946"/>
      <c r="G28" s="946"/>
    </row>
    <row r="29" spans="1:8">
      <c r="A29" s="946"/>
      <c r="B29" s="946"/>
      <c r="C29" s="946"/>
      <c r="D29" s="946"/>
      <c r="E29" s="946"/>
      <c r="F29" s="946"/>
      <c r="G29" s="946"/>
    </row>
    <row r="30" spans="1:8">
      <c r="A30" s="946"/>
      <c r="B30" s="946"/>
      <c r="C30" s="946"/>
      <c r="D30" s="946"/>
      <c r="E30" s="946"/>
      <c r="F30" s="946"/>
      <c r="G30" s="946"/>
    </row>
    <row r="31" spans="1:8">
      <c r="A31" s="946"/>
      <c r="B31" s="946"/>
      <c r="C31" s="946"/>
      <c r="D31" s="946"/>
      <c r="E31" s="946"/>
      <c r="F31" s="946"/>
      <c r="G31" s="946"/>
    </row>
    <row r="32" spans="1:8">
      <c r="A32" s="946"/>
      <c r="B32" s="946"/>
      <c r="C32" s="946"/>
      <c r="D32" s="946"/>
      <c r="E32" s="946"/>
      <c r="F32" s="946"/>
      <c r="G32" s="946"/>
    </row>
    <row r="33" spans="1:7">
      <c r="A33" s="946"/>
      <c r="B33" s="946"/>
      <c r="C33" s="946"/>
      <c r="D33" s="946"/>
      <c r="E33" s="946"/>
      <c r="F33" s="946"/>
      <c r="G33" s="946"/>
    </row>
    <row r="34" spans="1:7">
      <c r="A34" s="946"/>
      <c r="B34" s="946"/>
      <c r="C34" s="946"/>
      <c r="D34" s="946"/>
      <c r="E34" s="946"/>
      <c r="F34" s="946"/>
      <c r="G34" s="946"/>
    </row>
    <row r="35" spans="1:7">
      <c r="A35" s="946"/>
      <c r="B35" s="946"/>
      <c r="C35" s="946"/>
      <c r="D35" s="946"/>
      <c r="E35" s="946"/>
      <c r="F35" s="946"/>
      <c r="G35" s="946"/>
    </row>
    <row r="36" spans="1:7">
      <c r="A36" s="946"/>
      <c r="B36" s="946"/>
      <c r="C36" s="946"/>
      <c r="D36" s="946"/>
      <c r="E36" s="946"/>
      <c r="F36" s="946"/>
      <c r="G36" s="946"/>
    </row>
    <row r="37" spans="1:7">
      <c r="A37" s="946"/>
      <c r="B37" s="946"/>
      <c r="C37" s="946"/>
      <c r="D37" s="946"/>
      <c r="E37" s="946"/>
      <c r="F37" s="946"/>
      <c r="G37" s="946"/>
    </row>
  </sheetData>
  <mergeCells count="5">
    <mergeCell ref="B1:G1"/>
    <mergeCell ref="C3:G3"/>
    <mergeCell ref="C4:G4"/>
    <mergeCell ref="C5:D5"/>
    <mergeCell ref="E5:F5"/>
  </mergeCells>
  <pageMargins left="0.7" right="0.7" top="0.75" bottom="0.75" header="0.3" footer="0.3"/>
  <pageSetup scale="32" orientation="portrait"/>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CP338"/>
  <sheetViews>
    <sheetView zoomScale="80" zoomScaleNormal="80" zoomScalePageLayoutView="70" workbookViewId="0">
      <selection activeCell="C8" sqref="C8"/>
    </sheetView>
  </sheetViews>
  <sheetFormatPr baseColWidth="10" defaultColWidth="11.42578125" defaultRowHeight="15" outlineLevelRow="3" outlineLevelCol="1"/>
  <cols>
    <col min="1" max="1" width="10.85546875" style="120" customWidth="1"/>
    <col min="2" max="2" width="46.42578125" style="1469" customWidth="1"/>
    <col min="3" max="3" width="14.42578125" style="1469" customWidth="1" outlineLevel="1"/>
    <col min="4" max="4" width="11.7109375" style="64" customWidth="1"/>
    <col min="5" max="5" width="21.28515625" style="14" customWidth="1" outlineLevel="1"/>
    <col min="6" max="6" width="19.85546875" style="14" customWidth="1" outlineLevel="1"/>
    <col min="7" max="7" width="17.7109375" style="14" customWidth="1" outlineLevel="1"/>
    <col min="8" max="8" width="19.85546875" style="14" customWidth="1" outlineLevel="1"/>
    <col min="9" max="9" width="18.140625" style="14" customWidth="1" outlineLevel="1"/>
    <col min="10" max="10" width="3.140625" style="1205" customWidth="1"/>
    <col min="11" max="11" width="14.28515625" style="70" customWidth="1" outlineLevel="1"/>
    <col min="12" max="12" width="7.85546875" style="70" customWidth="1" outlineLevel="1"/>
    <col min="13" max="13" width="7.42578125" style="71" customWidth="1" outlineLevel="1"/>
    <col min="14" max="14" width="7.28515625" style="71" customWidth="1" outlineLevel="1"/>
    <col min="15" max="15" width="8.28515625" style="71" customWidth="1" outlineLevel="1"/>
    <col min="16" max="16" width="7.28515625" style="71" customWidth="1" outlineLevel="1"/>
    <col min="17" max="17" width="7.7109375" style="71" customWidth="1" outlineLevel="1"/>
    <col min="18" max="18" width="8.42578125" style="71" customWidth="1" outlineLevel="1"/>
    <col min="19" max="19" width="2.7109375" style="1070" customWidth="1"/>
    <col min="20" max="20" width="14.85546875" style="15" customWidth="1" outlineLevel="1"/>
    <col min="21" max="21" width="14.5703125" style="15" customWidth="1" outlineLevel="1"/>
    <col min="22" max="22" width="13" style="1071" customWidth="1" outlineLevel="1"/>
    <col min="23" max="23" width="10.7109375" style="71" customWidth="1" outlineLevel="1"/>
    <col min="24" max="24" width="17.7109375" style="15" customWidth="1" outlineLevel="1"/>
    <col min="25" max="25" width="3.7109375" style="1070" customWidth="1"/>
    <col min="26" max="26" width="12.42578125" style="650" customWidth="1" outlineLevel="1"/>
    <col min="27" max="27" width="8.7109375" style="72" customWidth="1" outlineLevel="1"/>
    <col min="28" max="28" width="6.140625" style="72" customWidth="1" outlineLevel="1"/>
    <col min="29" max="30" width="6.42578125" style="72" customWidth="1" outlineLevel="1"/>
    <col min="31" max="31" width="13.5703125" style="1" customWidth="1" outlineLevel="1"/>
    <col min="32" max="32" width="15.7109375" style="119" customWidth="1" outlineLevel="1"/>
    <col min="33" max="33" width="19.85546875" style="119" customWidth="1" outlineLevel="1"/>
    <col min="34" max="34" width="4" style="1368" customWidth="1"/>
    <col min="35" max="37" width="16.42578125" style="1" customWidth="1" outlineLevel="1"/>
    <col min="38" max="38" width="3.85546875" style="1461" customWidth="1"/>
    <col min="39" max="40" width="16.140625" style="75" customWidth="1" outlineLevel="1"/>
    <col min="41" max="41" width="15" style="75" customWidth="1" outlineLevel="1"/>
    <col min="42" max="42" width="13.28515625" style="75" customWidth="1" outlineLevel="1"/>
    <col min="43" max="43" width="13" style="75" customWidth="1" outlineLevel="1"/>
    <col min="44" max="44" width="14" style="75" customWidth="1" outlineLevel="1"/>
    <col min="45" max="45" width="4.42578125" style="1461" customWidth="1"/>
    <col min="46" max="47" width="16.140625" style="75" customWidth="1" outlineLevel="1"/>
    <col min="48" max="48" width="15" style="75" customWidth="1" outlineLevel="1"/>
    <col min="49" max="49" width="13.28515625" style="75" customWidth="1" outlineLevel="1"/>
    <col min="50" max="50" width="13" style="75" customWidth="1" outlineLevel="1"/>
    <col min="51" max="51" width="14" style="75" customWidth="1" outlineLevel="1"/>
    <col min="52" max="52" width="3.7109375" style="1461" customWidth="1"/>
    <col min="53" max="54" width="16.140625" style="75" customWidth="1" outlineLevel="1"/>
    <col min="55" max="55" width="15" style="75" customWidth="1" outlineLevel="1"/>
    <col min="56" max="56" width="13.28515625" style="75" customWidth="1" outlineLevel="1"/>
    <col min="57" max="57" width="13" style="75" customWidth="1" outlineLevel="1"/>
    <col min="58" max="58" width="14" style="75" customWidth="1" outlineLevel="1"/>
    <col min="59" max="59" width="4.7109375" style="1461" customWidth="1"/>
    <col min="60" max="65" width="13.85546875" style="75" customWidth="1" outlineLevel="1"/>
    <col min="66" max="66" width="14" style="75" customWidth="1" outlineLevel="1"/>
    <col min="67" max="67" width="5.5703125" style="1461" customWidth="1"/>
    <col min="68" max="73" width="13.85546875" style="75" customWidth="1" outlineLevel="1"/>
    <col min="74" max="74" width="14" style="75" customWidth="1" outlineLevel="1"/>
    <col min="75" max="75" width="3.140625" style="1461" customWidth="1"/>
    <col min="76" max="81" width="13.85546875" style="75" customWidth="1" outlineLevel="1"/>
    <col min="82" max="82" width="14" style="75" customWidth="1" outlineLevel="1"/>
    <col min="83" max="83" width="4.42578125" style="1461" customWidth="1"/>
    <col min="84" max="87" width="16.28515625" style="75" customWidth="1" outlineLevel="1"/>
    <col min="88" max="88" width="15.85546875" style="75" customWidth="1" outlineLevel="1"/>
    <col min="89" max="90" width="16.28515625" style="75" customWidth="1" outlineLevel="1"/>
    <col min="91" max="91" width="12" style="75" bestFit="1" customWidth="1"/>
    <col min="92" max="94" width="11.42578125" style="75"/>
    <col min="95" max="16384" width="11.42578125" style="1"/>
  </cols>
  <sheetData>
    <row r="1" spans="1:94" ht="28.5" customHeight="1" outlineLevel="1">
      <c r="A1" s="1424" t="s">
        <v>270</v>
      </c>
      <c r="P1" s="1069"/>
      <c r="Z1" s="644"/>
      <c r="AA1" s="645"/>
      <c r="AE1" s="73"/>
      <c r="AF1" s="74">
        <f>+AF7</f>
        <v>46199999.969999999</v>
      </c>
      <c r="AG1" s="694"/>
      <c r="AI1" s="695">
        <f>+AI7</f>
        <v>44999999.969999999</v>
      </c>
      <c r="AJ1" s="695">
        <f t="shared" ref="AJ1" si="0">+AJ7</f>
        <v>1200000</v>
      </c>
      <c r="AK1" s="695">
        <f>+AI1+AJ1</f>
        <v>46199999.969999999</v>
      </c>
      <c r="AM1" s="75">
        <v>1200000</v>
      </c>
    </row>
    <row r="2" spans="1:94" outlineLevel="1">
      <c r="A2" s="1362"/>
      <c r="P2" s="1069"/>
      <c r="Z2" s="644"/>
      <c r="AA2" s="645"/>
      <c r="AE2" s="73"/>
      <c r="AF2" s="74">
        <f>+AK2</f>
        <v>46200000</v>
      </c>
      <c r="AG2" s="694"/>
      <c r="AI2" s="695">
        <v>45000000</v>
      </c>
      <c r="AJ2" s="695">
        <v>1200000</v>
      </c>
      <c r="AK2" s="695">
        <f>+AI2+AJ2</f>
        <v>46200000</v>
      </c>
      <c r="AM2" s="1563">
        <f>+AM1+AJ3</f>
        <v>1200000</v>
      </c>
      <c r="AT2" s="1563"/>
      <c r="BA2" s="1563"/>
    </row>
    <row r="3" spans="1:94" outlineLevel="1">
      <c r="A3" s="1362"/>
      <c r="P3" s="1069"/>
      <c r="Z3" s="644"/>
      <c r="AA3" s="645"/>
      <c r="AE3" s="73"/>
      <c r="AF3" s="988">
        <f>+AF2-AF1</f>
        <v>3.0000001192092896E-2</v>
      </c>
      <c r="AG3" s="694"/>
      <c r="AI3" s="988">
        <f t="shared" ref="AI3:AK3" si="1">+AI2-AI1</f>
        <v>3.0000001192092896E-2</v>
      </c>
      <c r="AJ3" s="988">
        <f t="shared" si="1"/>
        <v>0</v>
      </c>
      <c r="AK3" s="988">
        <f t="shared" si="1"/>
        <v>3.0000001192092896E-2</v>
      </c>
    </row>
    <row r="4" spans="1:94" s="1238" customFormat="1" ht="29.25" customHeight="1" thickBot="1">
      <c r="A4" s="1984" t="s">
        <v>105</v>
      </c>
      <c r="B4" s="1985"/>
      <c r="C4" s="1767"/>
      <c r="D4" s="1992" t="s">
        <v>1309</v>
      </c>
      <c r="E4" s="1992"/>
      <c r="F4" s="1992"/>
      <c r="G4" s="1992"/>
      <c r="H4" s="1992"/>
      <c r="I4" s="1992"/>
      <c r="J4" s="1235"/>
      <c r="K4" s="1979" t="s">
        <v>106</v>
      </c>
      <c r="L4" s="1980"/>
      <c r="M4" s="1980"/>
      <c r="N4" s="1980"/>
      <c r="O4" s="1980"/>
      <c r="P4" s="1980"/>
      <c r="Q4" s="1980"/>
      <c r="R4" s="1980"/>
      <c r="S4" s="1236"/>
      <c r="T4" s="1968" t="s">
        <v>107</v>
      </c>
      <c r="U4" s="1969"/>
      <c r="V4" s="1969"/>
      <c r="W4" s="1969"/>
      <c r="X4" s="1970"/>
      <c r="Y4" s="1236"/>
      <c r="Z4" s="1981" t="s">
        <v>108</v>
      </c>
      <c r="AA4" s="1982"/>
      <c r="AB4" s="1982"/>
      <c r="AC4" s="1982"/>
      <c r="AD4" s="1982"/>
      <c r="AE4" s="1982"/>
      <c r="AF4" s="1982"/>
      <c r="AG4" s="1983"/>
      <c r="AH4" s="1369"/>
      <c r="AI4" s="1965" t="s">
        <v>109</v>
      </c>
      <c r="AJ4" s="1966"/>
      <c r="AK4" s="1967"/>
      <c r="AL4" s="1462"/>
      <c r="AM4" s="1973" t="s">
        <v>1557</v>
      </c>
      <c r="AN4" s="1974"/>
      <c r="AO4" s="1974"/>
      <c r="AP4" s="1974"/>
      <c r="AQ4" s="1974"/>
      <c r="AR4" s="1975"/>
      <c r="AS4" s="1462"/>
      <c r="AT4" s="1973" t="s">
        <v>1587</v>
      </c>
      <c r="AU4" s="1974"/>
      <c r="AV4" s="1974"/>
      <c r="AW4" s="1974"/>
      <c r="AX4" s="1974"/>
      <c r="AY4" s="1975"/>
      <c r="AZ4" s="1462"/>
      <c r="BA4" s="1973" t="s">
        <v>1588</v>
      </c>
      <c r="BB4" s="1974"/>
      <c r="BC4" s="1974"/>
      <c r="BD4" s="1974"/>
      <c r="BE4" s="1974"/>
      <c r="BF4" s="1975"/>
      <c r="BG4" s="1462"/>
      <c r="BH4" s="1976" t="s">
        <v>1756</v>
      </c>
      <c r="BI4" s="1977"/>
      <c r="BJ4" s="1977"/>
      <c r="BK4" s="1977"/>
      <c r="BL4" s="1977"/>
      <c r="BM4" s="1977"/>
      <c r="BN4" s="1978"/>
      <c r="BO4" s="1462"/>
      <c r="BP4" s="1976" t="s">
        <v>1757</v>
      </c>
      <c r="BQ4" s="1977"/>
      <c r="BR4" s="1977"/>
      <c r="BS4" s="1977"/>
      <c r="BT4" s="1977"/>
      <c r="BU4" s="1977"/>
      <c r="BV4" s="1978"/>
      <c r="BW4" s="1462"/>
      <c r="BX4" s="1976" t="s">
        <v>1758</v>
      </c>
      <c r="BY4" s="1977"/>
      <c r="BZ4" s="1977"/>
      <c r="CA4" s="1977"/>
      <c r="CB4" s="1977"/>
      <c r="CC4" s="1977"/>
      <c r="CD4" s="1978"/>
      <c r="CE4" s="1462"/>
      <c r="CF4" s="1948" t="s">
        <v>1342</v>
      </c>
      <c r="CG4" s="1949"/>
      <c r="CH4" s="1949"/>
      <c r="CI4" s="1949"/>
      <c r="CJ4" s="1949"/>
      <c r="CK4" s="1949"/>
      <c r="CL4" s="1949"/>
      <c r="CM4" s="1237"/>
      <c r="CN4" s="1237"/>
      <c r="CO4" s="1237"/>
      <c r="CP4" s="1237"/>
    </row>
    <row r="5" spans="1:94" ht="22.5" customHeight="1">
      <c r="A5" s="1986" t="s">
        <v>27</v>
      </c>
      <c r="B5" s="1988" t="s">
        <v>271</v>
      </c>
      <c r="C5" s="1988" t="s">
        <v>1763</v>
      </c>
      <c r="D5" s="1988" t="s">
        <v>1460</v>
      </c>
      <c r="E5" s="1999" t="s">
        <v>1327</v>
      </c>
      <c r="F5" s="1997" t="s">
        <v>1328</v>
      </c>
      <c r="G5" s="1995" t="s">
        <v>1323</v>
      </c>
      <c r="H5" s="1993" t="s">
        <v>1322</v>
      </c>
      <c r="I5" s="1990" t="s">
        <v>1326</v>
      </c>
      <c r="J5" s="1635"/>
      <c r="K5" s="1971" t="s">
        <v>239</v>
      </c>
      <c r="L5" s="1971"/>
      <c r="M5" s="1971" t="s">
        <v>99</v>
      </c>
      <c r="N5" s="1971" t="s">
        <v>1540</v>
      </c>
      <c r="O5" s="1971" t="s">
        <v>1541</v>
      </c>
      <c r="P5" s="1971" t="s">
        <v>1542</v>
      </c>
      <c r="Q5" s="1971" t="s">
        <v>1543</v>
      </c>
      <c r="R5" s="1971" t="s">
        <v>110</v>
      </c>
      <c r="S5" s="76"/>
      <c r="T5" s="1971" t="s">
        <v>111</v>
      </c>
      <c r="U5" s="1971" t="s">
        <v>112</v>
      </c>
      <c r="V5" s="1971" t="s">
        <v>113</v>
      </c>
      <c r="W5" s="1971" t="s">
        <v>114</v>
      </c>
      <c r="X5" s="1971" t="s">
        <v>115</v>
      </c>
      <c r="Y5" s="76"/>
      <c r="Z5" s="1971" t="s">
        <v>116</v>
      </c>
      <c r="AA5" s="1971" t="s">
        <v>117</v>
      </c>
      <c r="AB5" s="1971" t="s">
        <v>118</v>
      </c>
      <c r="AC5" s="1971" t="s">
        <v>119</v>
      </c>
      <c r="AD5" s="1971" t="s">
        <v>120</v>
      </c>
      <c r="AE5" s="1971" t="s">
        <v>272</v>
      </c>
      <c r="AF5" s="1971" t="s">
        <v>121</v>
      </c>
      <c r="AG5" s="1971" t="s">
        <v>851</v>
      </c>
      <c r="AH5" s="1370"/>
      <c r="AI5" s="1971" t="s">
        <v>13</v>
      </c>
      <c r="AJ5" s="1971" t="s">
        <v>122</v>
      </c>
      <c r="AK5" s="1971" t="s">
        <v>110</v>
      </c>
      <c r="AL5" s="1463"/>
      <c r="AM5" s="1971" t="s">
        <v>99</v>
      </c>
      <c r="AN5" s="1971" t="s">
        <v>100</v>
      </c>
      <c r="AO5" s="1971" t="s">
        <v>101</v>
      </c>
      <c r="AP5" s="1971" t="s">
        <v>102</v>
      </c>
      <c r="AQ5" s="1971" t="s">
        <v>103</v>
      </c>
      <c r="AR5" s="1971" t="s">
        <v>110</v>
      </c>
      <c r="AS5" s="1463"/>
      <c r="AT5" s="1971" t="s">
        <v>99</v>
      </c>
      <c r="AU5" s="1971" t="s">
        <v>100</v>
      </c>
      <c r="AV5" s="1971" t="s">
        <v>101</v>
      </c>
      <c r="AW5" s="1971" t="s">
        <v>102</v>
      </c>
      <c r="AX5" s="1971" t="s">
        <v>103</v>
      </c>
      <c r="AY5" s="1971" t="s">
        <v>110</v>
      </c>
      <c r="AZ5" s="1463"/>
      <c r="BA5" s="1971" t="s">
        <v>99</v>
      </c>
      <c r="BB5" s="1971" t="s">
        <v>100</v>
      </c>
      <c r="BC5" s="1971" t="s">
        <v>101</v>
      </c>
      <c r="BD5" s="1971" t="s">
        <v>102</v>
      </c>
      <c r="BE5" s="1971" t="s">
        <v>103</v>
      </c>
      <c r="BF5" s="1971" t="s">
        <v>110</v>
      </c>
      <c r="BG5" s="1463"/>
      <c r="BH5" s="1971" t="s">
        <v>1577</v>
      </c>
      <c r="BI5" s="1971" t="s">
        <v>1681</v>
      </c>
      <c r="BJ5" s="1971" t="s">
        <v>1682</v>
      </c>
      <c r="BK5" s="1971" t="s">
        <v>1683</v>
      </c>
      <c r="BL5" s="1971" t="s">
        <v>1684</v>
      </c>
      <c r="BM5" s="1971" t="s">
        <v>1685</v>
      </c>
      <c r="BN5" s="1971" t="s">
        <v>110</v>
      </c>
      <c r="BO5" s="1536"/>
      <c r="BP5" s="1971" t="s">
        <v>1577</v>
      </c>
      <c r="BQ5" s="1971" t="s">
        <v>1681</v>
      </c>
      <c r="BR5" s="1971" t="s">
        <v>1682</v>
      </c>
      <c r="BS5" s="1971" t="s">
        <v>1683</v>
      </c>
      <c r="BT5" s="1971" t="s">
        <v>1684</v>
      </c>
      <c r="BU5" s="1971" t="s">
        <v>1685</v>
      </c>
      <c r="BV5" s="1971" t="s">
        <v>110</v>
      </c>
      <c r="BW5" s="1536"/>
      <c r="BX5" s="1971" t="s">
        <v>1577</v>
      </c>
      <c r="BY5" s="1971" t="s">
        <v>1681</v>
      </c>
      <c r="BZ5" s="1971" t="s">
        <v>1682</v>
      </c>
      <c r="CA5" s="1971" t="s">
        <v>1683</v>
      </c>
      <c r="CB5" s="1971" t="s">
        <v>1684</v>
      </c>
      <c r="CC5" s="1971" t="s">
        <v>1685</v>
      </c>
      <c r="CD5" s="1971" t="s">
        <v>110</v>
      </c>
      <c r="CE5" s="1536"/>
      <c r="CF5" s="1950" t="s">
        <v>1759</v>
      </c>
      <c r="CG5" s="1963"/>
      <c r="CH5" s="1964"/>
      <c r="CI5" s="1959" t="s">
        <v>1760</v>
      </c>
      <c r="CJ5" s="1961" t="s">
        <v>269</v>
      </c>
      <c r="CK5" s="1950" t="s">
        <v>1761</v>
      </c>
      <c r="CL5" s="1952" t="s">
        <v>269</v>
      </c>
    </row>
    <row r="6" spans="1:94" ht="24" customHeight="1">
      <c r="A6" s="1987"/>
      <c r="B6" s="1989"/>
      <c r="C6" s="1989"/>
      <c r="D6" s="1989"/>
      <c r="E6" s="2000"/>
      <c r="F6" s="1998"/>
      <c r="G6" s="1996"/>
      <c r="H6" s="1994"/>
      <c r="I6" s="1991"/>
      <c r="J6" s="1636"/>
      <c r="K6" s="1972"/>
      <c r="L6" s="1972"/>
      <c r="M6" s="1972"/>
      <c r="N6" s="1972"/>
      <c r="O6" s="1972"/>
      <c r="P6" s="1972"/>
      <c r="Q6" s="1972"/>
      <c r="R6" s="1972"/>
      <c r="S6" s="76"/>
      <c r="T6" s="1972"/>
      <c r="U6" s="1972"/>
      <c r="V6" s="1972"/>
      <c r="W6" s="1972"/>
      <c r="X6" s="1972"/>
      <c r="Y6" s="76"/>
      <c r="Z6" s="1972"/>
      <c r="AA6" s="1972"/>
      <c r="AB6" s="1972"/>
      <c r="AC6" s="1972"/>
      <c r="AD6" s="1972"/>
      <c r="AE6" s="1972"/>
      <c r="AF6" s="1972"/>
      <c r="AG6" s="1972"/>
      <c r="AI6" s="1972"/>
      <c r="AJ6" s="1972"/>
      <c r="AK6" s="1972"/>
      <c r="AL6" s="1463"/>
      <c r="AM6" s="1972"/>
      <c r="AN6" s="1972"/>
      <c r="AO6" s="1972"/>
      <c r="AP6" s="1972"/>
      <c r="AQ6" s="1972"/>
      <c r="AR6" s="1972"/>
      <c r="AS6" s="1508"/>
      <c r="AT6" s="1972"/>
      <c r="AU6" s="1972"/>
      <c r="AV6" s="1972"/>
      <c r="AW6" s="1972"/>
      <c r="AX6" s="1972"/>
      <c r="AY6" s="1972"/>
      <c r="AZ6" s="1508"/>
      <c r="BA6" s="1972"/>
      <c r="BB6" s="1972"/>
      <c r="BC6" s="1972"/>
      <c r="BD6" s="1972"/>
      <c r="BE6" s="1972"/>
      <c r="BF6" s="1972"/>
      <c r="BG6" s="1508"/>
      <c r="BH6" s="1972"/>
      <c r="BI6" s="1972"/>
      <c r="BJ6" s="1972"/>
      <c r="BK6" s="1972"/>
      <c r="BL6" s="1972"/>
      <c r="BM6" s="1972"/>
      <c r="BN6" s="1972"/>
      <c r="BO6" s="1537"/>
      <c r="BP6" s="1972"/>
      <c r="BQ6" s="1972"/>
      <c r="BR6" s="1972"/>
      <c r="BS6" s="1972"/>
      <c r="BT6" s="1972"/>
      <c r="BU6" s="1972"/>
      <c r="BV6" s="1972"/>
      <c r="BW6" s="1537"/>
      <c r="BX6" s="1972"/>
      <c r="BY6" s="1972"/>
      <c r="BZ6" s="1972"/>
      <c r="CA6" s="1972"/>
      <c r="CB6" s="1972"/>
      <c r="CC6" s="1972"/>
      <c r="CD6" s="1972"/>
      <c r="CE6" s="1537"/>
      <c r="CF6" s="1330" t="s">
        <v>13</v>
      </c>
      <c r="CG6" s="1765" t="s">
        <v>265</v>
      </c>
      <c r="CH6" s="1783" t="s">
        <v>104</v>
      </c>
      <c r="CI6" s="1960"/>
      <c r="CJ6" s="1962"/>
      <c r="CK6" s="1951"/>
      <c r="CL6" s="1953"/>
      <c r="CM6" s="95"/>
    </row>
    <row r="7" spans="1:94" s="15" customFormat="1" ht="34.5" customHeight="1">
      <c r="A7" s="77"/>
      <c r="B7" s="78" t="s">
        <v>227</v>
      </c>
      <c r="C7" s="78"/>
      <c r="D7" s="78"/>
      <c r="E7" s="80"/>
      <c r="F7" s="80"/>
      <c r="G7" s="80"/>
      <c r="H7" s="80"/>
      <c r="I7" s="80"/>
      <c r="J7" s="1206"/>
      <c r="K7" s="78"/>
      <c r="L7" s="78"/>
      <c r="M7" s="78"/>
      <c r="N7" s="78"/>
      <c r="O7" s="78"/>
      <c r="P7" s="78"/>
      <c r="Q7" s="78"/>
      <c r="R7" s="78"/>
      <c r="S7" s="1042"/>
      <c r="T7" s="1243"/>
      <c r="U7" s="1057"/>
      <c r="V7" s="1057"/>
      <c r="W7" s="1243"/>
      <c r="X7" s="1057"/>
      <c r="Y7" s="1042"/>
      <c r="Z7" s="78"/>
      <c r="AA7" s="1244"/>
      <c r="AB7" s="1244"/>
      <c r="AC7" s="1244"/>
      <c r="AD7" s="1244"/>
      <c r="AE7" s="80"/>
      <c r="AF7" s="81">
        <f>AF8+AF42+AF135+AF167</f>
        <v>46199999.969999999</v>
      </c>
      <c r="AG7" s="81"/>
      <c r="AH7" s="695"/>
      <c r="AI7" s="81">
        <f>AI8+AI42+AI135+AI167</f>
        <v>44999999.969999999</v>
      </c>
      <c r="AJ7" s="81">
        <f>AJ8+AJ42+AJ135+AJ167</f>
        <v>1200000</v>
      </c>
      <c r="AK7" s="81">
        <f>AK8+AK42+AK135+AK167</f>
        <v>46199999.969999999</v>
      </c>
      <c r="AL7" s="1464"/>
      <c r="AM7" s="81">
        <f>AM8+AM42+AM135+AM167</f>
        <v>5431484.9939999999</v>
      </c>
      <c r="AN7" s="81">
        <f>AN8+AN42+AN135+AN167</f>
        <v>13200479.981972501</v>
      </c>
      <c r="AO7" s="81">
        <f>AO8+AO42+AO135+AO167</f>
        <v>16730479.993972499</v>
      </c>
      <c r="AP7" s="81">
        <f>AP8+AP42+AP135+AP167</f>
        <v>4725769.9999724999</v>
      </c>
      <c r="AQ7" s="81">
        <f>AQ8+AQ42+AQ135+AQ167</f>
        <v>4911785.05</v>
      </c>
      <c r="AR7" s="81">
        <f>SUM(AM7:AQ7)</f>
        <v>45000000.019917496</v>
      </c>
      <c r="AS7" s="1464">
        <f>+AI7-AR7</f>
        <v>-4.9917496740818024E-2</v>
      </c>
      <c r="AT7" s="81">
        <f>AT8+AT42+AT135+AT167</f>
        <v>132000</v>
      </c>
      <c r="AU7" s="81">
        <f>AU8+AU42+AU135+AU167</f>
        <v>240000</v>
      </c>
      <c r="AV7" s="81">
        <f>AV8+AV42+AV135+AV167</f>
        <v>240000</v>
      </c>
      <c r="AW7" s="81">
        <f>AW8+AW42+AW135+AW167</f>
        <v>240000</v>
      </c>
      <c r="AX7" s="81">
        <f>AX8+AX42+AX135+AX167</f>
        <v>348000</v>
      </c>
      <c r="AY7" s="81">
        <f>SUM(AT7:AX7)</f>
        <v>1200000</v>
      </c>
      <c r="AZ7" s="1464"/>
      <c r="BA7" s="81">
        <f>+AM7+AT7</f>
        <v>5563484.9939999999</v>
      </c>
      <c r="BB7" s="81">
        <f t="shared" ref="BB7:BF7" si="2">+AN7+AU7</f>
        <v>13440479.981972501</v>
      </c>
      <c r="BC7" s="81">
        <f t="shared" si="2"/>
        <v>16970479.993972499</v>
      </c>
      <c r="BD7" s="81">
        <f t="shared" si="2"/>
        <v>4965769.9999724999</v>
      </c>
      <c r="BE7" s="81">
        <f t="shared" si="2"/>
        <v>5259785.05</v>
      </c>
      <c r="BF7" s="81">
        <f t="shared" si="2"/>
        <v>46200000.019917496</v>
      </c>
      <c r="BG7" s="1464">
        <f t="shared" ref="BG7:BG39" si="3">+BF7-AK7</f>
        <v>4.9917496740818024E-2</v>
      </c>
      <c r="BH7" s="81">
        <f t="shared" ref="BH7:BN7" si="4">BH8+BH42+BH135+BH167</f>
        <v>829605</v>
      </c>
      <c r="BI7" s="81">
        <f t="shared" si="4"/>
        <v>11803439.993999999</v>
      </c>
      <c r="BJ7" s="81">
        <f t="shared" si="4"/>
        <v>16717039.988</v>
      </c>
      <c r="BK7" s="81">
        <f t="shared" si="4"/>
        <v>9702579.9879999999</v>
      </c>
      <c r="BL7" s="81">
        <f t="shared" si="4"/>
        <v>3708320.05</v>
      </c>
      <c r="BM7" s="81">
        <f t="shared" si="4"/>
        <v>2239015</v>
      </c>
      <c r="BN7" s="81">
        <f t="shared" si="4"/>
        <v>45000000.020000003</v>
      </c>
      <c r="BO7" s="1538">
        <f>+AI7-BN7</f>
        <v>-5.0000004470348358E-2</v>
      </c>
      <c r="BP7" s="81">
        <f t="shared" ref="BP7:BV7" si="5">BP8+BP42+BP135+BP167</f>
        <v>144000</v>
      </c>
      <c r="BQ7" s="81">
        <f t="shared" si="5"/>
        <v>240000</v>
      </c>
      <c r="BR7" s="81">
        <f t="shared" si="5"/>
        <v>240000</v>
      </c>
      <c r="BS7" s="81">
        <f t="shared" si="5"/>
        <v>240000</v>
      </c>
      <c r="BT7" s="81">
        <f t="shared" si="5"/>
        <v>240000</v>
      </c>
      <c r="BU7" s="81">
        <f t="shared" si="5"/>
        <v>96000</v>
      </c>
      <c r="BV7" s="81">
        <f t="shared" si="5"/>
        <v>1200000</v>
      </c>
      <c r="BW7" s="1538">
        <f>+BV7-AJ7</f>
        <v>0</v>
      </c>
      <c r="BX7" s="81">
        <f>+BH7+BP7</f>
        <v>973605</v>
      </c>
      <c r="BY7" s="81">
        <f t="shared" ref="BY7:CC7" si="6">+BI7+BQ7</f>
        <v>12043439.993999999</v>
      </c>
      <c r="BZ7" s="81">
        <f t="shared" si="6"/>
        <v>16957039.987999998</v>
      </c>
      <c r="CA7" s="81">
        <f t="shared" si="6"/>
        <v>9942579.9879999999</v>
      </c>
      <c r="CB7" s="81">
        <f t="shared" si="6"/>
        <v>3948320.05</v>
      </c>
      <c r="CC7" s="81">
        <f t="shared" si="6"/>
        <v>2335015</v>
      </c>
      <c r="CD7" s="81">
        <f>SUM(BX7:CC7)</f>
        <v>46200000.019999996</v>
      </c>
      <c r="CE7" s="1538">
        <f>+CD7-AK7</f>
        <v>4.9999997019767761E-2</v>
      </c>
      <c r="CF7" s="1331">
        <f>CF8+CF42+CF135+CF167</f>
        <v>14211004.01</v>
      </c>
      <c r="CG7" s="81">
        <f>CG8+CG42+CG135+CG167</f>
        <v>3461826</v>
      </c>
      <c r="CH7" s="1784">
        <f>CH8+CH42+CH135+CH167</f>
        <v>17672830.009999998</v>
      </c>
      <c r="CI7" s="1331">
        <f>+BH7</f>
        <v>829605</v>
      </c>
      <c r="CJ7" s="1784">
        <f>+CF7-CI7</f>
        <v>13381399.01</v>
      </c>
      <c r="CK7" s="1331">
        <f>+BP7</f>
        <v>144000</v>
      </c>
      <c r="CL7" s="1332">
        <f>+CG7-CK7</f>
        <v>3317826</v>
      </c>
      <c r="CM7" s="695"/>
      <c r="CN7" s="95"/>
      <c r="CO7" s="95"/>
      <c r="CP7" s="95"/>
    </row>
    <row r="8" spans="1:94" s="1043" customFormat="1" ht="27.75" customHeight="1">
      <c r="A8" s="82" t="s">
        <v>123</v>
      </c>
      <c r="B8" s="83" t="s">
        <v>1092</v>
      </c>
      <c r="C8" s="83"/>
      <c r="D8" s="83"/>
      <c r="E8" s="1202"/>
      <c r="F8" s="1202"/>
      <c r="G8" s="1202"/>
      <c r="H8" s="1202"/>
      <c r="I8" s="1202"/>
      <c r="J8" s="1206"/>
      <c r="K8" s="83"/>
      <c r="L8" s="83"/>
      <c r="M8" s="83"/>
      <c r="N8" s="83"/>
      <c r="O8" s="83"/>
      <c r="P8" s="83"/>
      <c r="Q8" s="83"/>
      <c r="R8" s="83"/>
      <c r="S8" s="1042"/>
      <c r="T8" s="1245"/>
      <c r="U8" s="1059"/>
      <c r="V8" s="1059"/>
      <c r="W8" s="1245"/>
      <c r="X8" s="1059"/>
      <c r="Y8" s="1042"/>
      <c r="Z8" s="83"/>
      <c r="AA8" s="1246"/>
      <c r="AB8" s="1246"/>
      <c r="AC8" s="1246"/>
      <c r="AD8" s="1246"/>
      <c r="AE8" s="83"/>
      <c r="AF8" s="1247">
        <f>+AF9</f>
        <v>4000000</v>
      </c>
      <c r="AG8" s="1247"/>
      <c r="AH8" s="1372"/>
      <c r="AI8" s="1247">
        <f t="shared" ref="AI8:AK8" si="7">+AI9</f>
        <v>4000000</v>
      </c>
      <c r="AJ8" s="1247">
        <f t="shared" si="7"/>
        <v>0</v>
      </c>
      <c r="AK8" s="1247">
        <f t="shared" si="7"/>
        <v>4000000</v>
      </c>
      <c r="AL8" s="1464"/>
      <c r="AM8" s="1247">
        <f t="shared" ref="AM8:AQ8" si="8">+AM9</f>
        <v>36000</v>
      </c>
      <c r="AN8" s="1247">
        <f t="shared" si="8"/>
        <v>486499.99997250002</v>
      </c>
      <c r="AO8" s="1247">
        <f t="shared" si="8"/>
        <v>1966499.9999724999</v>
      </c>
      <c r="AP8" s="1247">
        <f t="shared" si="8"/>
        <v>1154499.9999724999</v>
      </c>
      <c r="AQ8" s="1247">
        <f t="shared" si="8"/>
        <v>356500</v>
      </c>
      <c r="AR8" s="1247">
        <f>SUM(AM8:AQ8)</f>
        <v>3999999.9999174997</v>
      </c>
      <c r="AS8" s="1464">
        <f t="shared" ref="AS8:AS74" si="9">+AI8-AR8</f>
        <v>8.2500278949737549E-5</v>
      </c>
      <c r="AT8" s="1247">
        <f t="shared" ref="AT8:AX8" si="10">+AT9</f>
        <v>0</v>
      </c>
      <c r="AU8" s="1247">
        <f t="shared" si="10"/>
        <v>0</v>
      </c>
      <c r="AV8" s="1247">
        <f t="shared" si="10"/>
        <v>0</v>
      </c>
      <c r="AW8" s="1247">
        <f t="shared" si="10"/>
        <v>0</v>
      </c>
      <c r="AX8" s="1247">
        <f t="shared" si="10"/>
        <v>0</v>
      </c>
      <c r="AY8" s="1247">
        <f>SUM(AT8:AX8)</f>
        <v>0</v>
      </c>
      <c r="AZ8" s="1464"/>
      <c r="BA8" s="1247">
        <f t="shared" ref="BA8:BA74" si="11">+AM8+AT8</f>
        <v>36000</v>
      </c>
      <c r="BB8" s="1247">
        <f t="shared" ref="BB8:BB74" si="12">+AN8+AU8</f>
        <v>486499.99997250002</v>
      </c>
      <c r="BC8" s="1247">
        <f t="shared" ref="BC8:BC74" si="13">+AO8+AV8</f>
        <v>1966499.9999724999</v>
      </c>
      <c r="BD8" s="1247">
        <f t="shared" ref="BD8:BD74" si="14">+AP8+AW8</f>
        <v>1154499.9999724999</v>
      </c>
      <c r="BE8" s="1247">
        <f t="shared" ref="BE8:BE74" si="15">+AQ8+AX8</f>
        <v>356500</v>
      </c>
      <c r="BF8" s="1247">
        <f t="shared" ref="BF8:BF74" si="16">+AR8+AY8</f>
        <v>3999999.9999174997</v>
      </c>
      <c r="BG8" s="1464">
        <f t="shared" si="3"/>
        <v>-8.2500278949737549E-5</v>
      </c>
      <c r="BH8" s="1247">
        <f t="shared" ref="BH8:BM8" si="17">+BH9</f>
        <v>10500</v>
      </c>
      <c r="BI8" s="1247">
        <f t="shared" si="17"/>
        <v>426500</v>
      </c>
      <c r="BJ8" s="1247">
        <f t="shared" si="17"/>
        <v>1432000</v>
      </c>
      <c r="BK8" s="1247">
        <f t="shared" si="17"/>
        <v>1311000</v>
      </c>
      <c r="BL8" s="1247">
        <f t="shared" si="17"/>
        <v>698000</v>
      </c>
      <c r="BM8" s="1247">
        <f t="shared" si="17"/>
        <v>122000</v>
      </c>
      <c r="BN8" s="1247">
        <f t="shared" ref="BN8:BN21" si="18">SUM(BH8:BM8)</f>
        <v>4000000</v>
      </c>
      <c r="BO8" s="1538">
        <f t="shared" ref="BO8:BO64" si="19">+AI8-BN8</f>
        <v>0</v>
      </c>
      <c r="BP8" s="1247">
        <f t="shared" ref="BP8:BU8" si="20">+BP9</f>
        <v>0</v>
      </c>
      <c r="BQ8" s="1247">
        <f t="shared" si="20"/>
        <v>0</v>
      </c>
      <c r="BR8" s="1247">
        <f t="shared" si="20"/>
        <v>0</v>
      </c>
      <c r="BS8" s="1247">
        <f t="shared" si="20"/>
        <v>0</v>
      </c>
      <c r="BT8" s="1247">
        <f t="shared" si="20"/>
        <v>0</v>
      </c>
      <c r="BU8" s="1247">
        <f t="shared" si="20"/>
        <v>0</v>
      </c>
      <c r="BV8" s="1247">
        <f t="shared" ref="BV8:BV21" si="21">SUM(BP8:BU8)</f>
        <v>0</v>
      </c>
      <c r="BW8" s="1538">
        <f t="shared" ref="BW8:BW71" si="22">+BV8-AJ8</f>
        <v>0</v>
      </c>
      <c r="BX8" s="1247">
        <f t="shared" ref="BX8:BX71" si="23">+BH8+BP8</f>
        <v>10500</v>
      </c>
      <c r="BY8" s="1247">
        <f t="shared" ref="BY8:BY71" si="24">+BI8+BQ8</f>
        <v>426500</v>
      </c>
      <c r="BZ8" s="1247">
        <f t="shared" ref="BZ8:BZ71" si="25">+BJ8+BR8</f>
        <v>1432000</v>
      </c>
      <c r="CA8" s="1247">
        <f t="shared" ref="CA8:CA71" si="26">+BK8+BS8</f>
        <v>1311000</v>
      </c>
      <c r="CB8" s="1247">
        <f t="shared" ref="CB8:CB71" si="27">+BL8+BT8</f>
        <v>698000</v>
      </c>
      <c r="CC8" s="1247">
        <f t="shared" ref="CC8:CC71" si="28">+BM8+BU8</f>
        <v>122000</v>
      </c>
      <c r="CD8" s="1247">
        <f t="shared" ref="CD8:CD71" si="29">SUM(BX8:CC8)</f>
        <v>4000000</v>
      </c>
      <c r="CE8" s="1538">
        <f t="shared" ref="CE8:CE71" si="30">+CD8-AK8</f>
        <v>0</v>
      </c>
      <c r="CF8" s="1333">
        <f t="shared" ref="CF8:CH8" si="31">+CF9</f>
        <v>380000</v>
      </c>
      <c r="CG8" s="1247">
        <f t="shared" si="31"/>
        <v>1430000</v>
      </c>
      <c r="CH8" s="1785">
        <f t="shared" si="31"/>
        <v>1810000</v>
      </c>
      <c r="CI8" s="1333">
        <f t="shared" ref="CI8:CI71" si="32">+BH8</f>
        <v>10500</v>
      </c>
      <c r="CJ8" s="1785">
        <f t="shared" ref="CJ8:CJ71" si="33">+CF8-CI8</f>
        <v>369500</v>
      </c>
      <c r="CK8" s="1333">
        <f t="shared" ref="CK8:CK71" si="34">+BP8</f>
        <v>0</v>
      </c>
      <c r="CL8" s="1334">
        <f t="shared" ref="CL8:CL71" si="35">+CG8-CK8</f>
        <v>1430000</v>
      </c>
    </row>
    <row r="9" spans="1:94" s="1043" customFormat="1" ht="30.75" customHeight="1">
      <c r="A9" s="961" t="s">
        <v>273</v>
      </c>
      <c r="B9" s="962" t="s">
        <v>1355</v>
      </c>
      <c r="C9" s="962"/>
      <c r="D9" s="962"/>
      <c r="E9" s="1196"/>
      <c r="F9" s="1196"/>
      <c r="G9" s="1196"/>
      <c r="H9" s="1196"/>
      <c r="I9" s="1196"/>
      <c r="J9" s="1206"/>
      <c r="K9" s="962"/>
      <c r="L9" s="962"/>
      <c r="M9" s="962"/>
      <c r="N9" s="962"/>
      <c r="O9" s="962"/>
      <c r="P9" s="962"/>
      <c r="Q9" s="962"/>
      <c r="R9" s="962"/>
      <c r="S9" s="1042"/>
      <c r="T9" s="1248"/>
      <c r="U9" s="1061"/>
      <c r="V9" s="1061"/>
      <c r="W9" s="1248"/>
      <c r="X9" s="1061"/>
      <c r="Y9" s="1042"/>
      <c r="Z9" s="962"/>
      <c r="AA9" s="1249"/>
      <c r="AB9" s="1249"/>
      <c r="AC9" s="1249"/>
      <c r="AD9" s="1249"/>
      <c r="AE9" s="962"/>
      <c r="AF9" s="1250">
        <f>+AF10+AF14+AF16+AF19+AF21+AF24+AF34+AF37</f>
        <v>4000000</v>
      </c>
      <c r="AG9" s="1250"/>
      <c r="AH9" s="1372"/>
      <c r="AI9" s="1250">
        <f>+AI10+AI14+AI16+AI19+AI21+AI24+AI34+AI37</f>
        <v>4000000</v>
      </c>
      <c r="AJ9" s="1250">
        <f>+AJ10+AJ14+AJ16+AJ19+AJ21+AJ24+AJ34+AJ37</f>
        <v>0</v>
      </c>
      <c r="AK9" s="1250">
        <f>+AK10+AK14+AK16+AK19+AK21+AK24+AK34+AK37</f>
        <v>4000000</v>
      </c>
      <c r="AL9" s="1464"/>
      <c r="AM9" s="1250">
        <f t="shared" ref="AM9:AQ9" si="36">+AM10+AM14+AM16+AM19+AM21+AM24+AM34+AM37</f>
        <v>36000</v>
      </c>
      <c r="AN9" s="1250">
        <f t="shared" si="36"/>
        <v>486499.99997250002</v>
      </c>
      <c r="AO9" s="1250">
        <f t="shared" si="36"/>
        <v>1966499.9999724999</v>
      </c>
      <c r="AP9" s="1250">
        <f t="shared" si="36"/>
        <v>1154499.9999724999</v>
      </c>
      <c r="AQ9" s="1250">
        <f t="shared" si="36"/>
        <v>356500</v>
      </c>
      <c r="AR9" s="1250">
        <f>SUM(AM9:AQ9)</f>
        <v>3999999.9999174997</v>
      </c>
      <c r="AS9" s="1464">
        <f t="shared" si="9"/>
        <v>8.2500278949737549E-5</v>
      </c>
      <c r="AT9" s="1250">
        <f t="shared" ref="AT9:AX9" si="37">+AT10+AT14+AT16+AT19+AT21+AT24+AT34+AT37</f>
        <v>0</v>
      </c>
      <c r="AU9" s="1250">
        <f t="shared" si="37"/>
        <v>0</v>
      </c>
      <c r="AV9" s="1250">
        <f t="shared" si="37"/>
        <v>0</v>
      </c>
      <c r="AW9" s="1250">
        <f t="shared" si="37"/>
        <v>0</v>
      </c>
      <c r="AX9" s="1250">
        <f t="shared" si="37"/>
        <v>0</v>
      </c>
      <c r="AY9" s="1250">
        <f>SUM(AT9:AX9)</f>
        <v>0</v>
      </c>
      <c r="AZ9" s="1464"/>
      <c r="BA9" s="1250">
        <f t="shared" si="11"/>
        <v>36000</v>
      </c>
      <c r="BB9" s="1250">
        <f t="shared" si="12"/>
        <v>486499.99997250002</v>
      </c>
      <c r="BC9" s="1250">
        <f t="shared" si="13"/>
        <v>1966499.9999724999</v>
      </c>
      <c r="BD9" s="1250">
        <f t="shared" si="14"/>
        <v>1154499.9999724999</v>
      </c>
      <c r="BE9" s="1250">
        <f t="shared" si="15"/>
        <v>356500</v>
      </c>
      <c r="BF9" s="1250">
        <f t="shared" si="16"/>
        <v>3999999.9999174997</v>
      </c>
      <c r="BG9" s="1464">
        <f t="shared" si="3"/>
        <v>-8.2500278949737549E-5</v>
      </c>
      <c r="BH9" s="1250">
        <f t="shared" ref="BH9:BM9" si="38">+BH10+BH14+BH16+BH19+BH21+BH24+BH34+BH37</f>
        <v>10500</v>
      </c>
      <c r="BI9" s="1250">
        <f t="shared" si="38"/>
        <v>426500</v>
      </c>
      <c r="BJ9" s="1250">
        <f t="shared" si="38"/>
        <v>1432000</v>
      </c>
      <c r="BK9" s="1250">
        <f t="shared" si="38"/>
        <v>1311000</v>
      </c>
      <c r="BL9" s="1250">
        <f t="shared" si="38"/>
        <v>698000</v>
      </c>
      <c r="BM9" s="1250">
        <f t="shared" si="38"/>
        <v>122000</v>
      </c>
      <c r="BN9" s="1250">
        <f t="shared" si="18"/>
        <v>4000000</v>
      </c>
      <c r="BO9" s="1538">
        <f t="shared" si="19"/>
        <v>0</v>
      </c>
      <c r="BP9" s="1250">
        <f t="shared" ref="BP9:BU9" si="39">+BP10+BP14+BP16+BP19+BP21+BP24+BP34+BP37</f>
        <v>0</v>
      </c>
      <c r="BQ9" s="1250">
        <f t="shared" si="39"/>
        <v>0</v>
      </c>
      <c r="BR9" s="1250">
        <f t="shared" si="39"/>
        <v>0</v>
      </c>
      <c r="BS9" s="1250">
        <f t="shared" si="39"/>
        <v>0</v>
      </c>
      <c r="BT9" s="1250">
        <f t="shared" si="39"/>
        <v>0</v>
      </c>
      <c r="BU9" s="1250">
        <f t="shared" si="39"/>
        <v>0</v>
      </c>
      <c r="BV9" s="1250">
        <f t="shared" si="21"/>
        <v>0</v>
      </c>
      <c r="BW9" s="1538">
        <f t="shared" si="22"/>
        <v>0</v>
      </c>
      <c r="BX9" s="1250">
        <f t="shared" si="23"/>
        <v>10500</v>
      </c>
      <c r="BY9" s="1250">
        <f t="shared" si="24"/>
        <v>426500</v>
      </c>
      <c r="BZ9" s="1250">
        <f t="shared" si="25"/>
        <v>1432000</v>
      </c>
      <c r="CA9" s="1250">
        <f t="shared" si="26"/>
        <v>1311000</v>
      </c>
      <c r="CB9" s="1250">
        <f t="shared" si="27"/>
        <v>698000</v>
      </c>
      <c r="CC9" s="1250">
        <f t="shared" si="28"/>
        <v>122000</v>
      </c>
      <c r="CD9" s="1250">
        <f t="shared" si="29"/>
        <v>4000000</v>
      </c>
      <c r="CE9" s="1538">
        <f t="shared" si="30"/>
        <v>0</v>
      </c>
      <c r="CF9" s="1335">
        <f t="shared" ref="CF9:CG9" si="40">+CF10+CF14+CF16+CF19+CF21+CF24+CF34+CF37</f>
        <v>380000</v>
      </c>
      <c r="CG9" s="1250">
        <f t="shared" si="40"/>
        <v>1430000</v>
      </c>
      <c r="CH9" s="1786">
        <f>+CH10+CH14+CH16+CH19+CH21+CH24+CH34+CH37</f>
        <v>1810000</v>
      </c>
      <c r="CI9" s="1335">
        <f t="shared" si="32"/>
        <v>10500</v>
      </c>
      <c r="CJ9" s="1786">
        <f t="shared" si="33"/>
        <v>369500</v>
      </c>
      <c r="CK9" s="1335">
        <f t="shared" si="34"/>
        <v>0</v>
      </c>
      <c r="CL9" s="1336">
        <f t="shared" si="35"/>
        <v>1430000</v>
      </c>
    </row>
    <row r="10" spans="1:94" s="93" customFormat="1" ht="30" customHeight="1">
      <c r="A10" s="1036" t="s">
        <v>274</v>
      </c>
      <c r="B10" s="1037" t="s">
        <v>1304</v>
      </c>
      <c r="C10" s="1037"/>
      <c r="D10" s="1037" t="s">
        <v>41</v>
      </c>
      <c r="E10" s="1197"/>
      <c r="F10" s="1197"/>
      <c r="G10" s="1197"/>
      <c r="H10" s="1197"/>
      <c r="I10" s="1197"/>
      <c r="J10" s="870"/>
      <c r="K10" s="1038" t="s">
        <v>1356</v>
      </c>
      <c r="L10" s="1038"/>
      <c r="M10" s="1039"/>
      <c r="N10" s="1039"/>
      <c r="O10" s="1039"/>
      <c r="P10" s="1039"/>
      <c r="Q10" s="1039">
        <v>1</v>
      </c>
      <c r="R10" s="1039">
        <f>SUM(L10:Q10)</f>
        <v>1</v>
      </c>
      <c r="S10" s="91"/>
      <c r="T10" s="1062"/>
      <c r="U10" s="1072"/>
      <c r="V10" s="1072"/>
      <c r="W10" s="1062"/>
      <c r="X10" s="1072"/>
      <c r="Y10" s="91"/>
      <c r="Z10" s="1037"/>
      <c r="AA10" s="1040"/>
      <c r="AB10" s="1040"/>
      <c r="AC10" s="1040"/>
      <c r="AD10" s="1040"/>
      <c r="AE10" s="1041"/>
      <c r="AF10" s="1041">
        <f>SUM(AF11:AF13)</f>
        <v>790000</v>
      </c>
      <c r="AG10" s="1041"/>
      <c r="AH10" s="1370"/>
      <c r="AI10" s="1041">
        <f>SUM(AI11:AI13)</f>
        <v>790000</v>
      </c>
      <c r="AJ10" s="1041">
        <f t="shared" ref="AJ10:AK10" si="41">SUM(AJ11:AJ13)</f>
        <v>0</v>
      </c>
      <c r="AK10" s="1041">
        <f t="shared" si="41"/>
        <v>790000</v>
      </c>
      <c r="AL10" s="1464"/>
      <c r="AM10" s="1041">
        <f>SUM(AM11:AM13)</f>
        <v>10500</v>
      </c>
      <c r="AN10" s="1041">
        <f t="shared" ref="AN10:AQ10" si="42">SUM(AN11:AN13)</f>
        <v>100000</v>
      </c>
      <c r="AO10" s="1041">
        <f t="shared" si="42"/>
        <v>216000</v>
      </c>
      <c r="AP10" s="1041">
        <f t="shared" si="42"/>
        <v>216000</v>
      </c>
      <c r="AQ10" s="1041">
        <f t="shared" si="42"/>
        <v>247500</v>
      </c>
      <c r="AR10" s="1041">
        <f>SUM(AM10:AQ10)</f>
        <v>790000</v>
      </c>
      <c r="AS10" s="1464">
        <f t="shared" si="9"/>
        <v>0</v>
      </c>
      <c r="AT10" s="1041">
        <f>SUM(AT11:AT13)</f>
        <v>0</v>
      </c>
      <c r="AU10" s="1041">
        <f t="shared" ref="AU10:AX10" si="43">SUM(AU11:AU13)</f>
        <v>0</v>
      </c>
      <c r="AV10" s="1041">
        <f t="shared" si="43"/>
        <v>0</v>
      </c>
      <c r="AW10" s="1041">
        <f t="shared" si="43"/>
        <v>0</v>
      </c>
      <c r="AX10" s="1041">
        <f t="shared" si="43"/>
        <v>0</v>
      </c>
      <c r="AY10" s="1041">
        <f>SUM(AT10:AX10)</f>
        <v>0</v>
      </c>
      <c r="AZ10" s="1464"/>
      <c r="BA10" s="1041">
        <f t="shared" si="11"/>
        <v>10500</v>
      </c>
      <c r="BB10" s="1041">
        <f t="shared" si="12"/>
        <v>100000</v>
      </c>
      <c r="BC10" s="1041">
        <f t="shared" si="13"/>
        <v>216000</v>
      </c>
      <c r="BD10" s="1041">
        <f t="shared" si="14"/>
        <v>216000</v>
      </c>
      <c r="BE10" s="1041">
        <f t="shared" si="15"/>
        <v>247500</v>
      </c>
      <c r="BF10" s="1041">
        <f t="shared" si="16"/>
        <v>790000</v>
      </c>
      <c r="BG10" s="1464">
        <f t="shared" si="3"/>
        <v>0</v>
      </c>
      <c r="BH10" s="1041">
        <f>SUM(BH11:BH13)</f>
        <v>10500</v>
      </c>
      <c r="BI10" s="1041">
        <f t="shared" ref="BI10:BM10" si="44">SUM(BI11:BI13)</f>
        <v>100000</v>
      </c>
      <c r="BJ10" s="1041">
        <f t="shared" si="44"/>
        <v>216000</v>
      </c>
      <c r="BK10" s="1041">
        <f t="shared" si="44"/>
        <v>216000</v>
      </c>
      <c r="BL10" s="1041">
        <f t="shared" si="44"/>
        <v>158000</v>
      </c>
      <c r="BM10" s="1041">
        <f t="shared" si="44"/>
        <v>89500</v>
      </c>
      <c r="BN10" s="1041">
        <f t="shared" si="18"/>
        <v>790000</v>
      </c>
      <c r="BO10" s="1538">
        <f t="shared" si="19"/>
        <v>0</v>
      </c>
      <c r="BP10" s="1041">
        <f>SUM(BP11:BP13)</f>
        <v>0</v>
      </c>
      <c r="BQ10" s="1041">
        <f t="shared" ref="BQ10:BU10" si="45">SUM(BQ11:BQ13)</f>
        <v>0</v>
      </c>
      <c r="BR10" s="1041">
        <f t="shared" si="45"/>
        <v>0</v>
      </c>
      <c r="BS10" s="1041">
        <f t="shared" si="45"/>
        <v>0</v>
      </c>
      <c r="BT10" s="1041">
        <f t="shared" si="45"/>
        <v>0</v>
      </c>
      <c r="BU10" s="1041">
        <f t="shared" si="45"/>
        <v>0</v>
      </c>
      <c r="BV10" s="1041">
        <f t="shared" si="21"/>
        <v>0</v>
      </c>
      <c r="BW10" s="1538">
        <f t="shared" si="22"/>
        <v>0</v>
      </c>
      <c r="BX10" s="1041">
        <f t="shared" si="23"/>
        <v>10500</v>
      </c>
      <c r="BY10" s="1041">
        <f t="shared" si="24"/>
        <v>100000</v>
      </c>
      <c r="BZ10" s="1041">
        <f t="shared" si="25"/>
        <v>216000</v>
      </c>
      <c r="CA10" s="1041">
        <f t="shared" si="26"/>
        <v>216000</v>
      </c>
      <c r="CB10" s="1041">
        <f t="shared" si="27"/>
        <v>158000</v>
      </c>
      <c r="CC10" s="1041">
        <f t="shared" si="28"/>
        <v>89500</v>
      </c>
      <c r="CD10" s="1041">
        <f t="shared" si="29"/>
        <v>790000</v>
      </c>
      <c r="CE10" s="1538">
        <f t="shared" si="30"/>
        <v>0</v>
      </c>
      <c r="CF10" s="1337">
        <f>SUM(CF11:CF13)</f>
        <v>30000</v>
      </c>
      <c r="CG10" s="1041">
        <f t="shared" ref="CG10" si="46">SUM(CG11:CG13)</f>
        <v>80000</v>
      </c>
      <c r="CH10" s="1787">
        <f>SUM(CH11:CH13)</f>
        <v>110000</v>
      </c>
      <c r="CI10" s="1337">
        <f t="shared" si="32"/>
        <v>10500</v>
      </c>
      <c r="CJ10" s="1787">
        <f t="shared" si="33"/>
        <v>19500</v>
      </c>
      <c r="CK10" s="1337">
        <f t="shared" si="34"/>
        <v>0</v>
      </c>
      <c r="CL10" s="1338">
        <f t="shared" si="35"/>
        <v>80000</v>
      </c>
      <c r="CM10" s="92"/>
      <c r="CN10" s="92"/>
      <c r="CO10" s="92"/>
      <c r="CP10" s="92"/>
    </row>
    <row r="11" spans="1:94" s="100" customFormat="1" ht="60" customHeight="1" outlineLevel="1">
      <c r="A11" s="96" t="s">
        <v>1104</v>
      </c>
      <c r="B11" s="97" t="s">
        <v>1171</v>
      </c>
      <c r="C11" s="1434"/>
      <c r="D11" s="1434"/>
      <c r="E11" s="1240" t="s">
        <v>1308</v>
      </c>
      <c r="F11" s="1240" t="s">
        <v>1475</v>
      </c>
      <c r="G11" s="1239" t="s">
        <v>1312</v>
      </c>
      <c r="H11" s="1240" t="s">
        <v>1308</v>
      </c>
      <c r="I11" s="1234" t="s">
        <v>1310</v>
      </c>
      <c r="J11" s="101"/>
      <c r="K11" s="97"/>
      <c r="L11" s="97"/>
      <c r="M11" s="994"/>
      <c r="N11" s="994" t="s">
        <v>1027</v>
      </c>
      <c r="O11" s="994"/>
      <c r="P11" s="994"/>
      <c r="Q11" s="994"/>
      <c r="R11" s="1400"/>
      <c r="S11" s="1074"/>
      <c r="T11" s="646" t="s">
        <v>83</v>
      </c>
      <c r="U11" s="646" t="s">
        <v>13</v>
      </c>
      <c r="V11" s="646" t="s">
        <v>646</v>
      </c>
      <c r="W11" s="1075">
        <f>+'9.3.1_Det. PA'!E45</f>
        <v>13</v>
      </c>
      <c r="X11" s="646"/>
      <c r="Y11" s="1074"/>
      <c r="Z11" s="646" t="s">
        <v>261</v>
      </c>
      <c r="AA11" s="98">
        <v>1</v>
      </c>
      <c r="AB11" s="99"/>
      <c r="AC11" s="99"/>
      <c r="AD11" s="99"/>
      <c r="AE11" s="693">
        <f>100000+50000+30000</f>
        <v>180000</v>
      </c>
      <c r="AF11" s="691">
        <f>+AA11*AE11</f>
        <v>180000</v>
      </c>
      <c r="AG11" s="866"/>
      <c r="AH11" s="1373"/>
      <c r="AI11" s="112">
        <f>+AF11</f>
        <v>180000</v>
      </c>
      <c r="AJ11" s="114"/>
      <c r="AK11" s="112">
        <f t="shared" ref="AK11:AK18" si="47">SUM(AI11:AJ11)</f>
        <v>180000</v>
      </c>
      <c r="AL11" s="1464"/>
      <c r="AM11" s="112"/>
      <c r="AN11" s="112">
        <f>+$AK$11*10%</f>
        <v>18000</v>
      </c>
      <c r="AO11" s="112">
        <f>+$AK$11*30%</f>
        <v>54000</v>
      </c>
      <c r="AP11" s="112">
        <f>+$AK$11*30%</f>
        <v>54000</v>
      </c>
      <c r="AQ11" s="112">
        <f>+$AK$11*30%</f>
        <v>54000</v>
      </c>
      <c r="AR11" s="112">
        <f>SUM(AM11:AQ11)</f>
        <v>180000</v>
      </c>
      <c r="AS11" s="1464">
        <f t="shared" si="9"/>
        <v>0</v>
      </c>
      <c r="AT11" s="112"/>
      <c r="AU11" s="112"/>
      <c r="AV11" s="112"/>
      <c r="AW11" s="112"/>
      <c r="AX11" s="112"/>
      <c r="AY11" s="112">
        <f>SUM(AT11:AX11)</f>
        <v>0</v>
      </c>
      <c r="AZ11" s="1464"/>
      <c r="BA11" s="112">
        <f t="shared" si="11"/>
        <v>0</v>
      </c>
      <c r="BB11" s="112">
        <f t="shared" si="12"/>
        <v>18000</v>
      </c>
      <c r="BC11" s="112">
        <f t="shared" si="13"/>
        <v>54000</v>
      </c>
      <c r="BD11" s="112">
        <f t="shared" si="14"/>
        <v>54000</v>
      </c>
      <c r="BE11" s="112">
        <f t="shared" si="15"/>
        <v>54000</v>
      </c>
      <c r="BF11" s="112">
        <f t="shared" si="16"/>
        <v>180000</v>
      </c>
      <c r="BG11" s="1464">
        <f t="shared" si="3"/>
        <v>0</v>
      </c>
      <c r="BH11" s="112"/>
      <c r="BI11" s="112">
        <f>+$AI$11*10%</f>
        <v>18000</v>
      </c>
      <c r="BJ11" s="112">
        <f>+$AI$11*30%</f>
        <v>54000</v>
      </c>
      <c r="BK11" s="112">
        <f>+$AI$11*30%</f>
        <v>54000</v>
      </c>
      <c r="BL11" s="112">
        <f>+$AI$11*20%</f>
        <v>36000</v>
      </c>
      <c r="BM11" s="112">
        <f>+$AI$11*10%</f>
        <v>18000</v>
      </c>
      <c r="BN11" s="112">
        <f t="shared" si="18"/>
        <v>180000</v>
      </c>
      <c r="BO11" s="1538">
        <f t="shared" si="19"/>
        <v>0</v>
      </c>
      <c r="BP11" s="112"/>
      <c r="BQ11" s="112"/>
      <c r="BR11" s="112"/>
      <c r="BS11" s="112"/>
      <c r="BT11" s="112"/>
      <c r="BU11" s="112"/>
      <c r="BV11" s="112">
        <f t="shared" si="21"/>
        <v>0</v>
      </c>
      <c r="BW11" s="1538">
        <f t="shared" si="22"/>
        <v>0</v>
      </c>
      <c r="BX11" s="112">
        <f t="shared" si="23"/>
        <v>0</v>
      </c>
      <c r="BY11" s="112">
        <f t="shared" si="24"/>
        <v>18000</v>
      </c>
      <c r="BZ11" s="112">
        <f t="shared" si="25"/>
        <v>54000</v>
      </c>
      <c r="CA11" s="112">
        <f t="shared" si="26"/>
        <v>54000</v>
      </c>
      <c r="CB11" s="112">
        <f t="shared" si="27"/>
        <v>36000</v>
      </c>
      <c r="CC11" s="112">
        <f t="shared" si="28"/>
        <v>18000</v>
      </c>
      <c r="CD11" s="112">
        <f t="shared" si="29"/>
        <v>180000</v>
      </c>
      <c r="CE11" s="1538">
        <f t="shared" si="30"/>
        <v>0</v>
      </c>
      <c r="CF11" s="1339"/>
      <c r="CG11" s="112"/>
      <c r="CH11" s="1788">
        <f>SUM(CF11:CG11)</f>
        <v>0</v>
      </c>
      <c r="CI11" s="1339">
        <f t="shared" si="32"/>
        <v>0</v>
      </c>
      <c r="CJ11" s="1788">
        <f t="shared" si="33"/>
        <v>0</v>
      </c>
      <c r="CK11" s="1773">
        <f t="shared" si="34"/>
        <v>0</v>
      </c>
      <c r="CL11" s="1357">
        <f t="shared" si="35"/>
        <v>0</v>
      </c>
      <c r="CM11" s="95"/>
      <c r="CN11" s="95"/>
      <c r="CO11" s="95"/>
      <c r="CP11" s="95"/>
    </row>
    <row r="12" spans="1:94" s="100" customFormat="1" ht="49.5" customHeight="1" outlineLevel="1">
      <c r="A12" s="96" t="s">
        <v>1105</v>
      </c>
      <c r="B12" s="97" t="s">
        <v>1172</v>
      </c>
      <c r="C12" s="1434"/>
      <c r="D12" s="1434"/>
      <c r="E12" s="1240" t="s">
        <v>1308</v>
      </c>
      <c r="F12" s="1240" t="s">
        <v>1475</v>
      </c>
      <c r="G12" s="1239" t="s">
        <v>1312</v>
      </c>
      <c r="H12" s="1240" t="s">
        <v>1308</v>
      </c>
      <c r="I12" s="1234" t="s">
        <v>1310</v>
      </c>
      <c r="J12" s="101"/>
      <c r="K12" s="97"/>
      <c r="L12" s="97"/>
      <c r="M12" s="994"/>
      <c r="N12" s="994" t="s">
        <v>1027</v>
      </c>
      <c r="O12" s="994" t="s">
        <v>1027</v>
      </c>
      <c r="P12" s="994" t="s">
        <v>1027</v>
      </c>
      <c r="Q12" s="994" t="s">
        <v>1027</v>
      </c>
      <c r="R12" s="1400"/>
      <c r="S12" s="1074"/>
      <c r="T12" s="646" t="s">
        <v>83</v>
      </c>
      <c r="U12" s="646" t="s">
        <v>13</v>
      </c>
      <c r="V12" s="646" t="s">
        <v>646</v>
      </c>
      <c r="W12" s="1075">
        <f>+'9.3.1_Det. PA'!E45</f>
        <v>13</v>
      </c>
      <c r="X12" s="646"/>
      <c r="Y12" s="1074"/>
      <c r="Z12" s="646" t="s">
        <v>261</v>
      </c>
      <c r="AA12" s="98">
        <v>1</v>
      </c>
      <c r="AB12" s="99"/>
      <c r="AC12" s="99"/>
      <c r="AD12" s="99"/>
      <c r="AE12" s="693">
        <v>400000</v>
      </c>
      <c r="AF12" s="691">
        <f t="shared" ref="AF12" si="48">+AA12*AE12</f>
        <v>400000</v>
      </c>
      <c r="AG12" s="866"/>
      <c r="AH12" s="1373"/>
      <c r="AI12" s="112">
        <f>+AF12</f>
        <v>400000</v>
      </c>
      <c r="AJ12" s="114"/>
      <c r="AK12" s="112">
        <f t="shared" si="47"/>
        <v>400000</v>
      </c>
      <c r="AL12" s="1464"/>
      <c r="AM12" s="112"/>
      <c r="AN12" s="112">
        <f>+$AK$12*10%</f>
        <v>40000</v>
      </c>
      <c r="AO12" s="112">
        <f>+$AK$12*30%</f>
        <v>120000</v>
      </c>
      <c r="AP12" s="112">
        <f>+$AK$12*30%</f>
        <v>120000</v>
      </c>
      <c r="AQ12" s="112">
        <f>+$AK$12*30%</f>
        <v>120000</v>
      </c>
      <c r="AR12" s="112">
        <f t="shared" ref="AR12:AR18" si="49">SUM(AM12:AQ12)</f>
        <v>400000</v>
      </c>
      <c r="AS12" s="1464">
        <f t="shared" si="9"/>
        <v>0</v>
      </c>
      <c r="AT12" s="112"/>
      <c r="AU12" s="112"/>
      <c r="AV12" s="112"/>
      <c r="AW12" s="112"/>
      <c r="AX12" s="112"/>
      <c r="AY12" s="112">
        <f t="shared" ref="AY12" si="50">SUM(AT12:AX12)</f>
        <v>0</v>
      </c>
      <c r="AZ12" s="1464"/>
      <c r="BA12" s="112">
        <f t="shared" si="11"/>
        <v>0</v>
      </c>
      <c r="BB12" s="112">
        <f t="shared" si="12"/>
        <v>40000</v>
      </c>
      <c r="BC12" s="112">
        <f t="shared" si="13"/>
        <v>120000</v>
      </c>
      <c r="BD12" s="112">
        <f t="shared" si="14"/>
        <v>120000</v>
      </c>
      <c r="BE12" s="112">
        <f t="shared" si="15"/>
        <v>120000</v>
      </c>
      <c r="BF12" s="112">
        <f t="shared" si="16"/>
        <v>400000</v>
      </c>
      <c r="BG12" s="1464">
        <f t="shared" si="3"/>
        <v>0</v>
      </c>
      <c r="BH12" s="112"/>
      <c r="BI12" s="112">
        <f>+$AI$12*10%</f>
        <v>40000</v>
      </c>
      <c r="BJ12" s="112">
        <f>+$AI$12*30%</f>
        <v>120000</v>
      </c>
      <c r="BK12" s="112">
        <f>+$AI$12*30%</f>
        <v>120000</v>
      </c>
      <c r="BL12" s="112">
        <f>+$AI$12*20%</f>
        <v>80000</v>
      </c>
      <c r="BM12" s="112">
        <f>+$AI$12*10%</f>
        <v>40000</v>
      </c>
      <c r="BN12" s="112">
        <f t="shared" si="18"/>
        <v>400000</v>
      </c>
      <c r="BO12" s="1538">
        <f t="shared" si="19"/>
        <v>0</v>
      </c>
      <c r="BP12" s="112"/>
      <c r="BQ12" s="112"/>
      <c r="BR12" s="112"/>
      <c r="BS12" s="112"/>
      <c r="BT12" s="112"/>
      <c r="BU12" s="112"/>
      <c r="BV12" s="112">
        <f t="shared" si="21"/>
        <v>0</v>
      </c>
      <c r="BW12" s="1538">
        <f t="shared" si="22"/>
        <v>0</v>
      </c>
      <c r="BX12" s="112">
        <f t="shared" si="23"/>
        <v>0</v>
      </c>
      <c r="BY12" s="112">
        <f t="shared" si="24"/>
        <v>40000</v>
      </c>
      <c r="BZ12" s="112">
        <f t="shared" si="25"/>
        <v>120000</v>
      </c>
      <c r="CA12" s="112">
        <f t="shared" si="26"/>
        <v>120000</v>
      </c>
      <c r="CB12" s="112">
        <f t="shared" si="27"/>
        <v>80000</v>
      </c>
      <c r="CC12" s="112">
        <f t="shared" si="28"/>
        <v>40000</v>
      </c>
      <c r="CD12" s="112">
        <f t="shared" si="29"/>
        <v>400000</v>
      </c>
      <c r="CE12" s="1538">
        <f t="shared" si="30"/>
        <v>0</v>
      </c>
      <c r="CF12" s="1339">
        <v>30000</v>
      </c>
      <c r="CG12" s="112">
        <v>80000</v>
      </c>
      <c r="CH12" s="1788">
        <f t="shared" ref="CH12:CH13" si="51">SUM(CF12:CG12)</f>
        <v>110000</v>
      </c>
      <c r="CI12" s="1339">
        <f t="shared" si="32"/>
        <v>0</v>
      </c>
      <c r="CJ12" s="1788">
        <f t="shared" si="33"/>
        <v>30000</v>
      </c>
      <c r="CK12" s="1773">
        <f t="shared" si="34"/>
        <v>0</v>
      </c>
      <c r="CL12" s="1357">
        <f t="shared" si="35"/>
        <v>80000</v>
      </c>
      <c r="CM12" s="95"/>
      <c r="CN12" s="95"/>
      <c r="CO12" s="95"/>
      <c r="CP12" s="95"/>
    </row>
    <row r="13" spans="1:94" s="100" customFormat="1" ht="40.5" customHeight="1" outlineLevel="1">
      <c r="A13" s="96" t="s">
        <v>1132</v>
      </c>
      <c r="B13" s="101" t="s">
        <v>1554</v>
      </c>
      <c r="C13" s="101"/>
      <c r="D13" s="101"/>
      <c r="E13" s="1242" t="s">
        <v>1307</v>
      </c>
      <c r="F13" s="1241" t="s">
        <v>1324</v>
      </c>
      <c r="G13" s="1239" t="s">
        <v>1055</v>
      </c>
      <c r="H13" s="1234" t="s">
        <v>1310</v>
      </c>
      <c r="I13" s="1199" t="s">
        <v>1311</v>
      </c>
      <c r="J13" s="101"/>
      <c r="K13" s="101"/>
      <c r="L13" s="101"/>
      <c r="M13" s="994" t="s">
        <v>1027</v>
      </c>
      <c r="N13" s="994" t="s">
        <v>1027</v>
      </c>
      <c r="O13" s="994" t="s">
        <v>1027</v>
      </c>
      <c r="P13" s="994" t="s">
        <v>1027</v>
      </c>
      <c r="Q13" s="994" t="s">
        <v>1027</v>
      </c>
      <c r="R13" s="1400"/>
      <c r="S13" s="1074"/>
      <c r="T13" s="1501" t="s">
        <v>127</v>
      </c>
      <c r="U13" s="1501" t="s">
        <v>13</v>
      </c>
      <c r="V13" s="1366" t="s">
        <v>651</v>
      </c>
      <c r="W13" s="1075">
        <f>+'9.3.1_Det. PA'!E77</f>
        <v>23</v>
      </c>
      <c r="X13" s="103"/>
      <c r="Y13" s="1074"/>
      <c r="Z13" s="110" t="s">
        <v>852</v>
      </c>
      <c r="AA13" s="104">
        <v>1</v>
      </c>
      <c r="AB13" s="104">
        <v>60</v>
      </c>
      <c r="AC13" s="104"/>
      <c r="AD13" s="104"/>
      <c r="AE13" s="647">
        <f>+'Costos Adm'!C11</f>
        <v>3500</v>
      </c>
      <c r="AF13" s="114">
        <f>+AA13*AB13*AE13</f>
        <v>210000</v>
      </c>
      <c r="AG13" s="867"/>
      <c r="AH13" s="1373"/>
      <c r="AI13" s="112">
        <f>+AF13</f>
        <v>210000</v>
      </c>
      <c r="AJ13" s="114"/>
      <c r="AK13" s="114">
        <f>SUM(AI13:AJ13)</f>
        <v>210000</v>
      </c>
      <c r="AL13" s="1464"/>
      <c r="AM13" s="114">
        <f>+$AK$13*5%</f>
        <v>10500</v>
      </c>
      <c r="AN13" s="114">
        <f>+$AK$13*20%</f>
        <v>42000</v>
      </c>
      <c r="AO13" s="114">
        <f>+$AK$13*20%</f>
        <v>42000</v>
      </c>
      <c r="AP13" s="114">
        <f>+$AK$13*20%</f>
        <v>42000</v>
      </c>
      <c r="AQ13" s="114">
        <f>+$AK$13*35%</f>
        <v>73500</v>
      </c>
      <c r="AR13" s="865">
        <f>SUM(AM13:AQ13)</f>
        <v>210000</v>
      </c>
      <c r="AS13" s="1464">
        <f t="shared" si="9"/>
        <v>0</v>
      </c>
      <c r="AT13" s="114"/>
      <c r="AU13" s="114"/>
      <c r="AV13" s="114"/>
      <c r="AW13" s="114"/>
      <c r="AX13" s="114"/>
      <c r="AY13" s="865">
        <f>SUM(AT13:AX13)</f>
        <v>0</v>
      </c>
      <c r="AZ13" s="1464"/>
      <c r="BA13" s="114">
        <f t="shared" si="11"/>
        <v>10500</v>
      </c>
      <c r="BB13" s="114">
        <f t="shared" si="12"/>
        <v>42000</v>
      </c>
      <c r="BC13" s="114">
        <f t="shared" si="13"/>
        <v>42000</v>
      </c>
      <c r="BD13" s="114">
        <f t="shared" si="14"/>
        <v>42000</v>
      </c>
      <c r="BE13" s="114">
        <f t="shared" si="15"/>
        <v>73500</v>
      </c>
      <c r="BF13" s="865">
        <f t="shared" si="16"/>
        <v>210000</v>
      </c>
      <c r="BG13" s="1464">
        <f t="shared" si="3"/>
        <v>0</v>
      </c>
      <c r="BH13" s="114">
        <f>+($AI$13/60)*3</f>
        <v>10500</v>
      </c>
      <c r="BI13" s="114">
        <f>+($AI$13/60)*12</f>
        <v>42000</v>
      </c>
      <c r="BJ13" s="114">
        <f>+($AI$13/60)*12</f>
        <v>42000</v>
      </c>
      <c r="BK13" s="114">
        <f>+($AI$13/60)*12</f>
        <v>42000</v>
      </c>
      <c r="BL13" s="114">
        <f>+($AI$13/60)*12</f>
        <v>42000</v>
      </c>
      <c r="BM13" s="114">
        <f>+($AI$13/60)*9</f>
        <v>31500</v>
      </c>
      <c r="BN13" s="112">
        <f t="shared" si="18"/>
        <v>210000</v>
      </c>
      <c r="BO13" s="1538">
        <f t="shared" si="19"/>
        <v>0</v>
      </c>
      <c r="BP13" s="114"/>
      <c r="BQ13" s="114"/>
      <c r="BR13" s="114"/>
      <c r="BS13" s="114"/>
      <c r="BT13" s="114"/>
      <c r="BU13" s="114"/>
      <c r="BV13" s="112">
        <f t="shared" si="21"/>
        <v>0</v>
      </c>
      <c r="BW13" s="1538">
        <f t="shared" si="22"/>
        <v>0</v>
      </c>
      <c r="BX13" s="114">
        <f t="shared" si="23"/>
        <v>10500</v>
      </c>
      <c r="BY13" s="114">
        <f t="shared" si="24"/>
        <v>42000</v>
      </c>
      <c r="BZ13" s="114">
        <f t="shared" si="25"/>
        <v>42000</v>
      </c>
      <c r="CA13" s="114">
        <f t="shared" si="26"/>
        <v>42000</v>
      </c>
      <c r="CB13" s="114">
        <f t="shared" si="27"/>
        <v>42000</v>
      </c>
      <c r="CC13" s="114">
        <f t="shared" si="28"/>
        <v>31500</v>
      </c>
      <c r="CD13" s="112">
        <f t="shared" si="29"/>
        <v>210000</v>
      </c>
      <c r="CE13" s="1538">
        <f t="shared" si="30"/>
        <v>0</v>
      </c>
      <c r="CF13" s="1339"/>
      <c r="CG13" s="112"/>
      <c r="CH13" s="1788">
        <f t="shared" si="51"/>
        <v>0</v>
      </c>
      <c r="CI13" s="1339">
        <f t="shared" si="32"/>
        <v>10500</v>
      </c>
      <c r="CJ13" s="1814">
        <f t="shared" si="33"/>
        <v>-10500</v>
      </c>
      <c r="CK13" s="1773">
        <f t="shared" si="34"/>
        <v>0</v>
      </c>
      <c r="CL13" s="1357">
        <f t="shared" si="35"/>
        <v>0</v>
      </c>
      <c r="CM13" s="95"/>
      <c r="CN13" s="95"/>
      <c r="CO13" s="95"/>
      <c r="CP13" s="95"/>
    </row>
    <row r="14" spans="1:94" s="93" customFormat="1" ht="36" customHeight="1">
      <c r="A14" s="1036" t="s">
        <v>278</v>
      </c>
      <c r="B14" s="1037" t="s">
        <v>1298</v>
      </c>
      <c r="C14" s="1037"/>
      <c r="D14" s="1037" t="s">
        <v>41</v>
      </c>
      <c r="E14" s="1197"/>
      <c r="F14" s="1197"/>
      <c r="G14" s="1197"/>
      <c r="H14" s="1197"/>
      <c r="I14" s="1197"/>
      <c r="J14" s="870"/>
      <c r="K14" s="1038" t="s">
        <v>1357</v>
      </c>
      <c r="L14" s="1038"/>
      <c r="M14" s="1039"/>
      <c r="N14" s="1039"/>
      <c r="O14" s="1039">
        <v>100</v>
      </c>
      <c r="P14" s="1039">
        <v>100</v>
      </c>
      <c r="Q14" s="1039"/>
      <c r="R14" s="1039">
        <f>SUM(L14:Q14)</f>
        <v>200</v>
      </c>
      <c r="S14" s="91"/>
      <c r="T14" s="1062"/>
      <c r="U14" s="1072"/>
      <c r="V14" s="1073"/>
      <c r="W14" s="1062"/>
      <c r="X14" s="1072"/>
      <c r="Y14" s="91"/>
      <c r="Z14" s="1037"/>
      <c r="AA14" s="1040"/>
      <c r="AB14" s="1040"/>
      <c r="AC14" s="1040"/>
      <c r="AD14" s="1040"/>
      <c r="AE14" s="1041"/>
      <c r="AF14" s="1041">
        <f>+AF15</f>
        <v>400000</v>
      </c>
      <c r="AG14" s="1041"/>
      <c r="AH14" s="1370"/>
      <c r="AI14" s="1041">
        <f t="shared" ref="AI14:AK14" si="52">+AI15</f>
        <v>400000</v>
      </c>
      <c r="AJ14" s="1041">
        <f t="shared" si="52"/>
        <v>0</v>
      </c>
      <c r="AK14" s="1041">
        <f t="shared" si="52"/>
        <v>400000</v>
      </c>
      <c r="AL14" s="1464"/>
      <c r="AM14" s="1041">
        <f>+AM15</f>
        <v>0</v>
      </c>
      <c r="AN14" s="1041">
        <f t="shared" ref="AN14:AQ14" si="53">+AN15</f>
        <v>40000</v>
      </c>
      <c r="AO14" s="1041">
        <f t="shared" si="53"/>
        <v>180000</v>
      </c>
      <c r="AP14" s="1041">
        <f t="shared" si="53"/>
        <v>180000</v>
      </c>
      <c r="AQ14" s="1041">
        <f t="shared" si="53"/>
        <v>0</v>
      </c>
      <c r="AR14" s="1041">
        <f>SUM(AM14:AQ14)</f>
        <v>400000</v>
      </c>
      <c r="AS14" s="1464">
        <f t="shared" si="9"/>
        <v>0</v>
      </c>
      <c r="AT14" s="1041">
        <f>+AT15</f>
        <v>0</v>
      </c>
      <c r="AU14" s="1041">
        <f t="shared" ref="AU14:AX14" si="54">+AU15</f>
        <v>0</v>
      </c>
      <c r="AV14" s="1041">
        <f t="shared" si="54"/>
        <v>0</v>
      </c>
      <c r="AW14" s="1041">
        <f t="shared" si="54"/>
        <v>0</v>
      </c>
      <c r="AX14" s="1041">
        <f t="shared" si="54"/>
        <v>0</v>
      </c>
      <c r="AY14" s="1041">
        <f>SUM(AT14:AX14)</f>
        <v>0</v>
      </c>
      <c r="AZ14" s="1464"/>
      <c r="BA14" s="1041">
        <f t="shared" si="11"/>
        <v>0</v>
      </c>
      <c r="BB14" s="1041">
        <f t="shared" si="12"/>
        <v>40000</v>
      </c>
      <c r="BC14" s="1041">
        <f t="shared" si="13"/>
        <v>180000</v>
      </c>
      <c r="BD14" s="1041">
        <f t="shared" si="14"/>
        <v>180000</v>
      </c>
      <c r="BE14" s="1041">
        <f t="shared" si="15"/>
        <v>0</v>
      </c>
      <c r="BF14" s="1041">
        <f t="shared" si="16"/>
        <v>400000</v>
      </c>
      <c r="BG14" s="1464">
        <f t="shared" si="3"/>
        <v>0</v>
      </c>
      <c r="BH14" s="1041">
        <f>+BH15</f>
        <v>0</v>
      </c>
      <c r="BI14" s="1041">
        <f t="shared" ref="BI14:BM14" si="55">+BI15</f>
        <v>40000</v>
      </c>
      <c r="BJ14" s="1041">
        <f t="shared" si="55"/>
        <v>120000</v>
      </c>
      <c r="BK14" s="1041">
        <f t="shared" si="55"/>
        <v>120000</v>
      </c>
      <c r="BL14" s="1041">
        <f t="shared" si="55"/>
        <v>120000</v>
      </c>
      <c r="BM14" s="1041">
        <f t="shared" si="55"/>
        <v>0</v>
      </c>
      <c r="BN14" s="1041">
        <f t="shared" si="18"/>
        <v>400000</v>
      </c>
      <c r="BO14" s="1538">
        <f t="shared" si="19"/>
        <v>0</v>
      </c>
      <c r="BP14" s="1041">
        <f>+BP15</f>
        <v>0</v>
      </c>
      <c r="BQ14" s="1041">
        <f t="shared" ref="BQ14:BU14" si="56">+BQ15</f>
        <v>0</v>
      </c>
      <c r="BR14" s="1041">
        <f t="shared" si="56"/>
        <v>0</v>
      </c>
      <c r="BS14" s="1041">
        <f t="shared" si="56"/>
        <v>0</v>
      </c>
      <c r="BT14" s="1041">
        <f t="shared" si="56"/>
        <v>0</v>
      </c>
      <c r="BU14" s="1041">
        <f t="shared" si="56"/>
        <v>0</v>
      </c>
      <c r="BV14" s="1041">
        <f t="shared" si="21"/>
        <v>0</v>
      </c>
      <c r="BW14" s="1538">
        <f t="shared" si="22"/>
        <v>0</v>
      </c>
      <c r="BX14" s="1041">
        <f t="shared" si="23"/>
        <v>0</v>
      </c>
      <c r="BY14" s="1041">
        <f t="shared" si="24"/>
        <v>40000</v>
      </c>
      <c r="BZ14" s="1041">
        <f t="shared" si="25"/>
        <v>120000</v>
      </c>
      <c r="CA14" s="1041">
        <f t="shared" si="26"/>
        <v>120000</v>
      </c>
      <c r="CB14" s="1041">
        <f t="shared" si="27"/>
        <v>120000</v>
      </c>
      <c r="CC14" s="1041">
        <f t="shared" si="28"/>
        <v>0</v>
      </c>
      <c r="CD14" s="1041">
        <f t="shared" si="29"/>
        <v>400000</v>
      </c>
      <c r="CE14" s="1538">
        <f t="shared" si="30"/>
        <v>0</v>
      </c>
      <c r="CF14" s="1337">
        <f>+CF15:CF15</f>
        <v>320000</v>
      </c>
      <c r="CG14" s="1041">
        <f>+CG15:CG15</f>
        <v>0</v>
      </c>
      <c r="CH14" s="1787">
        <f>+CH15:CH15</f>
        <v>320000</v>
      </c>
      <c r="CI14" s="1337">
        <f t="shared" si="32"/>
        <v>0</v>
      </c>
      <c r="CJ14" s="1787">
        <f t="shared" si="33"/>
        <v>320000</v>
      </c>
      <c r="CK14" s="1337">
        <f t="shared" si="34"/>
        <v>0</v>
      </c>
      <c r="CL14" s="1338">
        <f t="shared" si="35"/>
        <v>0</v>
      </c>
      <c r="CM14" s="92"/>
      <c r="CN14" s="92"/>
      <c r="CO14" s="92"/>
      <c r="CP14" s="92"/>
    </row>
    <row r="15" spans="1:94" s="100" customFormat="1" ht="32.25" customHeight="1" outlineLevel="2">
      <c r="A15" s="96" t="s">
        <v>1106</v>
      </c>
      <c r="B15" s="97" t="s">
        <v>853</v>
      </c>
      <c r="C15" s="1434"/>
      <c r="D15" s="1434"/>
      <c r="E15" s="1240" t="s">
        <v>1308</v>
      </c>
      <c r="F15" s="1240" t="s">
        <v>1475</v>
      </c>
      <c r="G15" s="1239" t="s">
        <v>1312</v>
      </c>
      <c r="H15" s="1240" t="s">
        <v>1308</v>
      </c>
      <c r="I15" s="1234" t="s">
        <v>1310</v>
      </c>
      <c r="J15" s="101"/>
      <c r="K15" s="97"/>
      <c r="L15" s="97"/>
      <c r="M15" s="994" t="s">
        <v>1027</v>
      </c>
      <c r="N15" s="994"/>
      <c r="O15" s="994" t="s">
        <v>1027</v>
      </c>
      <c r="P15" s="994" t="s">
        <v>1027</v>
      </c>
      <c r="Q15" s="994"/>
      <c r="R15" s="1401"/>
      <c r="S15" s="1074"/>
      <c r="T15" s="646" t="s">
        <v>83</v>
      </c>
      <c r="U15" s="646" t="s">
        <v>13</v>
      </c>
      <c r="V15" s="646" t="s">
        <v>646</v>
      </c>
      <c r="W15" s="1075">
        <f>+'9.3.1_Det. PA'!E45</f>
        <v>13</v>
      </c>
      <c r="X15" s="646" t="s">
        <v>1065</v>
      </c>
      <c r="Y15" s="1074"/>
      <c r="Z15" s="646" t="s">
        <v>1097</v>
      </c>
      <c r="AA15" s="98">
        <v>200</v>
      </c>
      <c r="AB15" s="99"/>
      <c r="AC15" s="99"/>
      <c r="AD15" s="99"/>
      <c r="AE15" s="693">
        <v>2000</v>
      </c>
      <c r="AF15" s="691">
        <f>+AA15*AE15</f>
        <v>400000</v>
      </c>
      <c r="AG15" s="866"/>
      <c r="AH15" s="1373"/>
      <c r="AI15" s="112">
        <f>+AF15</f>
        <v>400000</v>
      </c>
      <c r="AJ15" s="114"/>
      <c r="AK15" s="112">
        <f t="shared" si="47"/>
        <v>400000</v>
      </c>
      <c r="AL15" s="1464"/>
      <c r="AM15" s="112"/>
      <c r="AN15" s="112">
        <f>+$AK$15*10%</f>
        <v>40000</v>
      </c>
      <c r="AO15" s="112">
        <f>+$AK$15*45%</f>
        <v>180000</v>
      </c>
      <c r="AP15" s="112">
        <f>+$AK$15*45%</f>
        <v>180000</v>
      </c>
      <c r="AQ15" s="112"/>
      <c r="AR15" s="112">
        <f t="shared" si="49"/>
        <v>400000</v>
      </c>
      <c r="AS15" s="1464">
        <f t="shared" si="9"/>
        <v>0</v>
      </c>
      <c r="AT15" s="112"/>
      <c r="AU15" s="112"/>
      <c r="AV15" s="112"/>
      <c r="AW15" s="112"/>
      <c r="AX15" s="112"/>
      <c r="AY15" s="112">
        <f t="shared" ref="AY15" si="57">SUM(AT15:AX15)</f>
        <v>0</v>
      </c>
      <c r="AZ15" s="1464"/>
      <c r="BA15" s="112">
        <f t="shared" si="11"/>
        <v>0</v>
      </c>
      <c r="BB15" s="112">
        <f t="shared" si="12"/>
        <v>40000</v>
      </c>
      <c r="BC15" s="112">
        <f t="shared" si="13"/>
        <v>180000</v>
      </c>
      <c r="BD15" s="112">
        <f t="shared" si="14"/>
        <v>180000</v>
      </c>
      <c r="BE15" s="112">
        <f t="shared" si="15"/>
        <v>0</v>
      </c>
      <c r="BF15" s="112">
        <f t="shared" si="16"/>
        <v>400000</v>
      </c>
      <c r="BG15" s="1464">
        <f t="shared" si="3"/>
        <v>0</v>
      </c>
      <c r="BH15" s="112"/>
      <c r="BI15" s="112">
        <f>+$AI$15*10%</f>
        <v>40000</v>
      </c>
      <c r="BJ15" s="112">
        <f>+$AI$15*30%</f>
        <v>120000</v>
      </c>
      <c r="BK15" s="112">
        <f>+$AI$15*30%</f>
        <v>120000</v>
      </c>
      <c r="BL15" s="112">
        <f>+$AI$15*30%</f>
        <v>120000</v>
      </c>
      <c r="BM15" s="112"/>
      <c r="BN15" s="112">
        <f t="shared" si="18"/>
        <v>400000</v>
      </c>
      <c r="BO15" s="1538">
        <f t="shared" si="19"/>
        <v>0</v>
      </c>
      <c r="BP15" s="112"/>
      <c r="BQ15" s="112"/>
      <c r="BR15" s="112"/>
      <c r="BS15" s="112"/>
      <c r="BT15" s="112"/>
      <c r="BU15" s="112"/>
      <c r="BV15" s="112">
        <f t="shared" si="21"/>
        <v>0</v>
      </c>
      <c r="BW15" s="1538">
        <f t="shared" si="22"/>
        <v>0</v>
      </c>
      <c r="BX15" s="112">
        <f t="shared" si="23"/>
        <v>0</v>
      </c>
      <c r="BY15" s="112">
        <f t="shared" si="24"/>
        <v>40000</v>
      </c>
      <c r="BZ15" s="112">
        <f t="shared" si="25"/>
        <v>120000</v>
      </c>
      <c r="CA15" s="112">
        <f t="shared" si="26"/>
        <v>120000</v>
      </c>
      <c r="CB15" s="112">
        <f t="shared" si="27"/>
        <v>120000</v>
      </c>
      <c r="CC15" s="112">
        <f t="shared" si="28"/>
        <v>0</v>
      </c>
      <c r="CD15" s="112">
        <f t="shared" si="29"/>
        <v>400000</v>
      </c>
      <c r="CE15" s="1538">
        <f t="shared" si="30"/>
        <v>0</v>
      </c>
      <c r="CF15" s="1339">
        <v>320000</v>
      </c>
      <c r="CG15" s="112"/>
      <c r="CH15" s="1788">
        <f>SUM(CF15:CG15)</f>
        <v>320000</v>
      </c>
      <c r="CI15" s="1339">
        <f t="shared" si="32"/>
        <v>0</v>
      </c>
      <c r="CJ15" s="1788">
        <f t="shared" si="33"/>
        <v>320000</v>
      </c>
      <c r="CK15" s="1773">
        <f t="shared" si="34"/>
        <v>0</v>
      </c>
      <c r="CL15" s="1357">
        <f t="shared" si="35"/>
        <v>0</v>
      </c>
      <c r="CM15" s="95"/>
      <c r="CN15" s="95"/>
      <c r="CO15" s="95"/>
      <c r="CP15" s="95"/>
    </row>
    <row r="16" spans="1:94" s="93" customFormat="1" ht="33.75" customHeight="1">
      <c r="A16" s="1036" t="s">
        <v>1107</v>
      </c>
      <c r="B16" s="1037" t="s">
        <v>1098</v>
      </c>
      <c r="C16" s="1037"/>
      <c r="D16" s="1037" t="s">
        <v>41</v>
      </c>
      <c r="E16" s="1197"/>
      <c r="F16" s="1197"/>
      <c r="G16" s="1197"/>
      <c r="H16" s="1197"/>
      <c r="I16" s="1197"/>
      <c r="J16" s="870"/>
      <c r="K16" s="1038" t="s">
        <v>1358</v>
      </c>
      <c r="L16" s="1038"/>
      <c r="M16" s="1039"/>
      <c r="N16" s="1039"/>
      <c r="O16" s="1039"/>
      <c r="P16" s="1039">
        <v>1</v>
      </c>
      <c r="Q16" s="1039"/>
      <c r="R16" s="1039">
        <f>SUM(L16:Q16)</f>
        <v>1</v>
      </c>
      <c r="S16" s="91"/>
      <c r="T16" s="1062"/>
      <c r="U16" s="1072"/>
      <c r="V16" s="1073"/>
      <c r="W16" s="1062"/>
      <c r="X16" s="1072"/>
      <c r="Y16" s="91"/>
      <c r="Z16" s="1037"/>
      <c r="AA16" s="1040"/>
      <c r="AB16" s="1040"/>
      <c r="AC16" s="1040"/>
      <c r="AD16" s="1040"/>
      <c r="AE16" s="1041"/>
      <c r="AF16" s="1041">
        <f>SUM(AF17:AF18)</f>
        <v>815000</v>
      </c>
      <c r="AG16" s="1041"/>
      <c r="AH16" s="1370"/>
      <c r="AI16" s="1041">
        <f t="shared" ref="AI16:AK16" si="58">SUM(AI17:AI18)</f>
        <v>815000</v>
      </c>
      <c r="AJ16" s="1041">
        <f t="shared" si="58"/>
        <v>0</v>
      </c>
      <c r="AK16" s="1041">
        <f t="shared" si="58"/>
        <v>815000</v>
      </c>
      <c r="AL16" s="1464"/>
      <c r="AM16" s="1041">
        <f>SUM(AM17:AM18)</f>
        <v>0</v>
      </c>
      <c r="AN16" s="1041">
        <f t="shared" ref="AN16:AQ16" si="59">SUM(AN17:AN18)</f>
        <v>81500</v>
      </c>
      <c r="AO16" s="1041">
        <f t="shared" si="59"/>
        <v>244500</v>
      </c>
      <c r="AP16" s="1041">
        <f t="shared" si="59"/>
        <v>489000</v>
      </c>
      <c r="AQ16" s="1041">
        <f t="shared" si="59"/>
        <v>0</v>
      </c>
      <c r="AR16" s="1041">
        <f>SUM(AM16:AQ16)</f>
        <v>815000</v>
      </c>
      <c r="AS16" s="1464">
        <f t="shared" si="9"/>
        <v>0</v>
      </c>
      <c r="AT16" s="1041">
        <f>SUM(AT17:AT18)</f>
        <v>0</v>
      </c>
      <c r="AU16" s="1041">
        <f t="shared" ref="AU16:AX16" si="60">SUM(AU17:AU18)</f>
        <v>0</v>
      </c>
      <c r="AV16" s="1041">
        <f t="shared" si="60"/>
        <v>0</v>
      </c>
      <c r="AW16" s="1041">
        <f t="shared" si="60"/>
        <v>0</v>
      </c>
      <c r="AX16" s="1041">
        <f t="shared" si="60"/>
        <v>0</v>
      </c>
      <c r="AY16" s="1041">
        <f>SUM(AT16:AX16)</f>
        <v>0</v>
      </c>
      <c r="AZ16" s="1464"/>
      <c r="BA16" s="1041">
        <f t="shared" si="11"/>
        <v>0</v>
      </c>
      <c r="BB16" s="1041">
        <f t="shared" si="12"/>
        <v>81500</v>
      </c>
      <c r="BC16" s="1041">
        <f t="shared" si="13"/>
        <v>244500</v>
      </c>
      <c r="BD16" s="1041">
        <f t="shared" si="14"/>
        <v>489000</v>
      </c>
      <c r="BE16" s="1041">
        <f t="shared" si="15"/>
        <v>0</v>
      </c>
      <c r="BF16" s="1041">
        <f t="shared" si="16"/>
        <v>815000</v>
      </c>
      <c r="BG16" s="1464">
        <f t="shared" si="3"/>
        <v>0</v>
      </c>
      <c r="BH16" s="1041">
        <f>SUM(BH17:BH18)</f>
        <v>0</v>
      </c>
      <c r="BI16" s="1041">
        <f t="shared" ref="BI16:BM16" si="61">SUM(BI17:BI18)</f>
        <v>81500</v>
      </c>
      <c r="BJ16" s="1041">
        <f t="shared" si="61"/>
        <v>244500</v>
      </c>
      <c r="BK16" s="1041">
        <f t="shared" si="61"/>
        <v>244500</v>
      </c>
      <c r="BL16" s="1041">
        <f t="shared" si="61"/>
        <v>244500</v>
      </c>
      <c r="BM16" s="1041">
        <f t="shared" si="61"/>
        <v>0</v>
      </c>
      <c r="BN16" s="1041">
        <f t="shared" si="18"/>
        <v>815000</v>
      </c>
      <c r="BO16" s="1538">
        <f t="shared" si="19"/>
        <v>0</v>
      </c>
      <c r="BP16" s="1041">
        <f>SUM(BP17:BP18)</f>
        <v>0</v>
      </c>
      <c r="BQ16" s="1041">
        <f t="shared" ref="BQ16:BU16" si="62">SUM(BQ17:BQ18)</f>
        <v>0</v>
      </c>
      <c r="BR16" s="1041">
        <f t="shared" si="62"/>
        <v>0</v>
      </c>
      <c r="BS16" s="1041">
        <f t="shared" si="62"/>
        <v>0</v>
      </c>
      <c r="BT16" s="1041">
        <f t="shared" si="62"/>
        <v>0</v>
      </c>
      <c r="BU16" s="1041">
        <f t="shared" si="62"/>
        <v>0</v>
      </c>
      <c r="BV16" s="1041">
        <f t="shared" si="21"/>
        <v>0</v>
      </c>
      <c r="BW16" s="1538">
        <f t="shared" si="22"/>
        <v>0</v>
      </c>
      <c r="BX16" s="1041">
        <f t="shared" si="23"/>
        <v>0</v>
      </c>
      <c r="BY16" s="1041">
        <f t="shared" si="24"/>
        <v>81500</v>
      </c>
      <c r="BZ16" s="1041">
        <f t="shared" si="25"/>
        <v>244500</v>
      </c>
      <c r="CA16" s="1041">
        <f t="shared" si="26"/>
        <v>244500</v>
      </c>
      <c r="CB16" s="1041">
        <f t="shared" si="27"/>
        <v>244500</v>
      </c>
      <c r="CC16" s="1041">
        <f t="shared" si="28"/>
        <v>0</v>
      </c>
      <c r="CD16" s="1041">
        <f t="shared" si="29"/>
        <v>815000</v>
      </c>
      <c r="CE16" s="1538">
        <f t="shared" si="30"/>
        <v>0</v>
      </c>
      <c r="CF16" s="1337">
        <f t="shared" ref="CF16:CG16" si="63">SUM(CF17:CF18)</f>
        <v>0</v>
      </c>
      <c r="CG16" s="1041">
        <f t="shared" si="63"/>
        <v>0</v>
      </c>
      <c r="CH16" s="1787">
        <f>SUM(CH17:CH18)</f>
        <v>0</v>
      </c>
      <c r="CI16" s="1804">
        <f t="shared" si="32"/>
        <v>0</v>
      </c>
      <c r="CJ16" s="1787">
        <f t="shared" si="33"/>
        <v>0</v>
      </c>
      <c r="CK16" s="1337">
        <f t="shared" si="34"/>
        <v>0</v>
      </c>
      <c r="CL16" s="1338">
        <f t="shared" si="35"/>
        <v>0</v>
      </c>
      <c r="CM16" s="92"/>
      <c r="CN16" s="92"/>
      <c r="CO16" s="92"/>
      <c r="CP16" s="92"/>
    </row>
    <row r="17" spans="1:94" s="100" customFormat="1" ht="25.5" customHeight="1" outlineLevel="2">
      <c r="A17" s="96" t="s">
        <v>1108</v>
      </c>
      <c r="B17" s="101" t="s">
        <v>1025</v>
      </c>
      <c r="C17" s="1422"/>
      <c r="D17" s="1435"/>
      <c r="E17" s="1240" t="s">
        <v>1308</v>
      </c>
      <c r="F17" s="1240" t="s">
        <v>1475</v>
      </c>
      <c r="G17" s="1239" t="s">
        <v>1312</v>
      </c>
      <c r="H17" s="1240" t="s">
        <v>1308</v>
      </c>
      <c r="I17" s="1234" t="s">
        <v>1310</v>
      </c>
      <c r="J17" s="101"/>
      <c r="K17" s="101"/>
      <c r="L17" s="101"/>
      <c r="M17" s="115" t="s">
        <v>1027</v>
      </c>
      <c r="N17" s="115"/>
      <c r="O17" s="115" t="s">
        <v>1027</v>
      </c>
      <c r="P17" s="115"/>
      <c r="Q17" s="115"/>
      <c r="R17" s="1401"/>
      <c r="S17" s="1074"/>
      <c r="T17" s="646" t="s">
        <v>83</v>
      </c>
      <c r="U17" s="646" t="s">
        <v>13</v>
      </c>
      <c r="V17" s="1470" t="s">
        <v>646</v>
      </c>
      <c r="W17" s="1075">
        <f>+'9.3.1_Det. PA'!E45</f>
        <v>13</v>
      </c>
      <c r="X17" s="646" t="s">
        <v>1065</v>
      </c>
      <c r="Y17" s="1074"/>
      <c r="Z17" s="646" t="s">
        <v>261</v>
      </c>
      <c r="AA17" s="98">
        <v>1</v>
      </c>
      <c r="AB17" s="104"/>
      <c r="AC17" s="104"/>
      <c r="AD17" s="104"/>
      <c r="AE17" s="647">
        <v>100000</v>
      </c>
      <c r="AF17" s="114">
        <f>+AE17</f>
        <v>100000</v>
      </c>
      <c r="AG17" s="867"/>
      <c r="AH17" s="1373"/>
      <c r="AI17" s="112">
        <f>+AF17</f>
        <v>100000</v>
      </c>
      <c r="AJ17" s="114"/>
      <c r="AK17" s="114">
        <f t="shared" si="47"/>
        <v>100000</v>
      </c>
      <c r="AL17" s="1464"/>
      <c r="AM17" s="114"/>
      <c r="AN17" s="114">
        <f>+$AK$17*10%</f>
        <v>10000</v>
      </c>
      <c r="AO17" s="114">
        <f>+$AK$17*30%</f>
        <v>30000</v>
      </c>
      <c r="AP17" s="114">
        <f>+$AK$17*60%</f>
        <v>60000</v>
      </c>
      <c r="AQ17" s="114"/>
      <c r="AR17" s="112">
        <f t="shared" si="49"/>
        <v>100000</v>
      </c>
      <c r="AS17" s="1464">
        <f t="shared" si="9"/>
        <v>0</v>
      </c>
      <c r="AT17" s="114"/>
      <c r="AU17" s="114"/>
      <c r="AV17" s="114"/>
      <c r="AW17" s="114"/>
      <c r="AX17" s="114"/>
      <c r="AY17" s="112">
        <f t="shared" ref="AY17:AY18" si="64">SUM(AT17:AX17)</f>
        <v>0</v>
      </c>
      <c r="AZ17" s="1464"/>
      <c r="BA17" s="114">
        <f t="shared" si="11"/>
        <v>0</v>
      </c>
      <c r="BB17" s="114">
        <f t="shared" si="12"/>
        <v>10000</v>
      </c>
      <c r="BC17" s="114">
        <f t="shared" si="13"/>
        <v>30000</v>
      </c>
      <c r="BD17" s="114">
        <f t="shared" si="14"/>
        <v>60000</v>
      </c>
      <c r="BE17" s="114">
        <f t="shared" si="15"/>
        <v>0</v>
      </c>
      <c r="BF17" s="112">
        <f t="shared" si="16"/>
        <v>100000</v>
      </c>
      <c r="BG17" s="1464">
        <f t="shared" si="3"/>
        <v>0</v>
      </c>
      <c r="BH17" s="114"/>
      <c r="BI17" s="114">
        <f>+$AK$17*10%</f>
        <v>10000</v>
      </c>
      <c r="BJ17" s="114">
        <f>+$AK$17*30%</f>
        <v>30000</v>
      </c>
      <c r="BK17" s="114">
        <f>+$AK$17*30%</f>
        <v>30000</v>
      </c>
      <c r="BL17" s="114">
        <f>+$AK$17*30%</f>
        <v>30000</v>
      </c>
      <c r="BM17" s="114"/>
      <c r="BN17" s="112">
        <f t="shared" si="18"/>
        <v>100000</v>
      </c>
      <c r="BO17" s="1538">
        <f t="shared" si="19"/>
        <v>0</v>
      </c>
      <c r="BP17" s="114"/>
      <c r="BQ17" s="114"/>
      <c r="BR17" s="114"/>
      <c r="BS17" s="114"/>
      <c r="BT17" s="114"/>
      <c r="BU17" s="114"/>
      <c r="BV17" s="112">
        <f t="shared" si="21"/>
        <v>0</v>
      </c>
      <c r="BW17" s="1538">
        <f t="shared" si="22"/>
        <v>0</v>
      </c>
      <c r="BX17" s="114">
        <f t="shared" si="23"/>
        <v>0</v>
      </c>
      <c r="BY17" s="114">
        <f t="shared" si="24"/>
        <v>10000</v>
      </c>
      <c r="BZ17" s="114">
        <f t="shared" si="25"/>
        <v>30000</v>
      </c>
      <c r="CA17" s="114">
        <f t="shared" si="26"/>
        <v>30000</v>
      </c>
      <c r="CB17" s="114">
        <f t="shared" si="27"/>
        <v>30000</v>
      </c>
      <c r="CC17" s="114">
        <f t="shared" si="28"/>
        <v>0</v>
      </c>
      <c r="CD17" s="112">
        <f t="shared" si="29"/>
        <v>100000</v>
      </c>
      <c r="CE17" s="1538">
        <f t="shared" si="30"/>
        <v>0</v>
      </c>
      <c r="CF17" s="1340"/>
      <c r="CG17" s="114"/>
      <c r="CH17" s="1788">
        <f t="shared" ref="CH17:CH18" si="65">SUM(CF17:CG17)</f>
        <v>0</v>
      </c>
      <c r="CI17" s="1805">
        <f t="shared" si="32"/>
        <v>0</v>
      </c>
      <c r="CJ17" s="1788">
        <f t="shared" si="33"/>
        <v>0</v>
      </c>
      <c r="CK17" s="1773">
        <f t="shared" si="34"/>
        <v>0</v>
      </c>
      <c r="CL17" s="1357">
        <f t="shared" si="35"/>
        <v>0</v>
      </c>
      <c r="CM17" s="95"/>
      <c r="CN17" s="95"/>
      <c r="CO17" s="95"/>
      <c r="CP17" s="95"/>
    </row>
    <row r="18" spans="1:94" s="100" customFormat="1" ht="29.25" customHeight="1" outlineLevel="2">
      <c r="A18" s="96" t="s">
        <v>1109</v>
      </c>
      <c r="B18" s="101" t="s">
        <v>1026</v>
      </c>
      <c r="C18" s="1422"/>
      <c r="D18" s="1435"/>
      <c r="E18" s="1240" t="s">
        <v>1308</v>
      </c>
      <c r="F18" s="1240" t="s">
        <v>1475</v>
      </c>
      <c r="G18" s="1239" t="s">
        <v>1312</v>
      </c>
      <c r="H18" s="1240" t="s">
        <v>1308</v>
      </c>
      <c r="I18" s="1234" t="s">
        <v>1310</v>
      </c>
      <c r="J18" s="101"/>
      <c r="K18" s="101"/>
      <c r="L18" s="101"/>
      <c r="M18" s="115" t="s">
        <v>1027</v>
      </c>
      <c r="N18" s="115"/>
      <c r="O18" s="115" t="s">
        <v>1027</v>
      </c>
      <c r="P18" s="115" t="s">
        <v>1027</v>
      </c>
      <c r="Q18" s="115"/>
      <c r="R18" s="1401"/>
      <c r="S18" s="1074"/>
      <c r="T18" s="646" t="s">
        <v>83</v>
      </c>
      <c r="U18" s="646" t="s">
        <v>13</v>
      </c>
      <c r="V18" s="1470" t="s">
        <v>646</v>
      </c>
      <c r="W18" s="1075">
        <f>+'9.3.1_Det. PA'!E45</f>
        <v>13</v>
      </c>
      <c r="X18" s="646" t="s">
        <v>1065</v>
      </c>
      <c r="Y18" s="1074"/>
      <c r="Z18" s="646" t="s">
        <v>261</v>
      </c>
      <c r="AA18" s="98">
        <v>1</v>
      </c>
      <c r="AB18" s="104"/>
      <c r="AC18" s="104"/>
      <c r="AD18" s="104"/>
      <c r="AE18" s="647">
        <v>715000</v>
      </c>
      <c r="AF18" s="114">
        <f>+AE18</f>
        <v>715000</v>
      </c>
      <c r="AG18" s="867"/>
      <c r="AH18" s="1373"/>
      <c r="AI18" s="112">
        <f>+AF18</f>
        <v>715000</v>
      </c>
      <c r="AJ18" s="114"/>
      <c r="AK18" s="114">
        <f t="shared" si="47"/>
        <v>715000</v>
      </c>
      <c r="AL18" s="1464"/>
      <c r="AM18" s="114"/>
      <c r="AN18" s="114">
        <f>+$AK$18*10%</f>
        <v>71500</v>
      </c>
      <c r="AO18" s="114">
        <f>+$AK$18*30%</f>
        <v>214500</v>
      </c>
      <c r="AP18" s="114">
        <f>+$AK$18*60%</f>
        <v>429000</v>
      </c>
      <c r="AQ18" s="114"/>
      <c r="AR18" s="112">
        <f t="shared" si="49"/>
        <v>715000</v>
      </c>
      <c r="AS18" s="1464">
        <f t="shared" si="9"/>
        <v>0</v>
      </c>
      <c r="AT18" s="114"/>
      <c r="AU18" s="114"/>
      <c r="AV18" s="114"/>
      <c r="AW18" s="114"/>
      <c r="AX18" s="114"/>
      <c r="AY18" s="112">
        <f t="shared" si="64"/>
        <v>0</v>
      </c>
      <c r="AZ18" s="1464"/>
      <c r="BA18" s="114">
        <f t="shared" si="11"/>
        <v>0</v>
      </c>
      <c r="BB18" s="114">
        <f t="shared" si="12"/>
        <v>71500</v>
      </c>
      <c r="BC18" s="114">
        <f t="shared" si="13"/>
        <v>214500</v>
      </c>
      <c r="BD18" s="114">
        <f t="shared" si="14"/>
        <v>429000</v>
      </c>
      <c r="BE18" s="114">
        <f t="shared" si="15"/>
        <v>0</v>
      </c>
      <c r="BF18" s="112">
        <f t="shared" si="16"/>
        <v>715000</v>
      </c>
      <c r="BG18" s="1464">
        <f t="shared" si="3"/>
        <v>0</v>
      </c>
      <c r="BH18" s="114"/>
      <c r="BI18" s="114">
        <f>+$AK$18*10%</f>
        <v>71500</v>
      </c>
      <c r="BJ18" s="114">
        <f>+$AK$18*30%</f>
        <v>214500</v>
      </c>
      <c r="BK18" s="114">
        <f>+$AK$18*30%</f>
        <v>214500</v>
      </c>
      <c r="BL18" s="114">
        <f>+$AK$18*30%</f>
        <v>214500</v>
      </c>
      <c r="BM18" s="114"/>
      <c r="BN18" s="112">
        <f t="shared" si="18"/>
        <v>715000</v>
      </c>
      <c r="BO18" s="1538">
        <f t="shared" si="19"/>
        <v>0</v>
      </c>
      <c r="BP18" s="114"/>
      <c r="BQ18" s="114"/>
      <c r="BR18" s="114"/>
      <c r="BS18" s="114"/>
      <c r="BT18" s="114"/>
      <c r="BU18" s="114"/>
      <c r="BV18" s="112">
        <f t="shared" si="21"/>
        <v>0</v>
      </c>
      <c r="BW18" s="1538">
        <f t="shared" si="22"/>
        <v>0</v>
      </c>
      <c r="BX18" s="114">
        <f t="shared" si="23"/>
        <v>0</v>
      </c>
      <c r="BY18" s="114">
        <f t="shared" si="24"/>
        <v>71500</v>
      </c>
      <c r="BZ18" s="114">
        <f t="shared" si="25"/>
        <v>214500</v>
      </c>
      <c r="CA18" s="114">
        <f t="shared" si="26"/>
        <v>214500</v>
      </c>
      <c r="CB18" s="114">
        <f t="shared" si="27"/>
        <v>214500</v>
      </c>
      <c r="CC18" s="114">
        <f t="shared" si="28"/>
        <v>0</v>
      </c>
      <c r="CD18" s="112">
        <f t="shared" si="29"/>
        <v>715000</v>
      </c>
      <c r="CE18" s="1538">
        <f t="shared" si="30"/>
        <v>0</v>
      </c>
      <c r="CF18" s="1340"/>
      <c r="CG18" s="114"/>
      <c r="CH18" s="1788">
        <f t="shared" si="65"/>
        <v>0</v>
      </c>
      <c r="CI18" s="1805">
        <f t="shared" si="32"/>
        <v>0</v>
      </c>
      <c r="CJ18" s="1788">
        <f t="shared" si="33"/>
        <v>0</v>
      </c>
      <c r="CK18" s="1773">
        <f t="shared" si="34"/>
        <v>0</v>
      </c>
      <c r="CL18" s="1357">
        <f t="shared" si="35"/>
        <v>0</v>
      </c>
      <c r="CM18" s="95"/>
      <c r="CN18" s="95"/>
      <c r="CO18" s="95"/>
      <c r="CP18" s="95"/>
    </row>
    <row r="19" spans="1:94" s="93" customFormat="1" ht="36" customHeight="1">
      <c r="A19" s="1036" t="s">
        <v>1130</v>
      </c>
      <c r="B19" s="1037" t="s">
        <v>1499</v>
      </c>
      <c r="C19" s="1037"/>
      <c r="D19" s="1037" t="s">
        <v>41</v>
      </c>
      <c r="E19" s="1197"/>
      <c r="F19" s="1197"/>
      <c r="G19" s="1197"/>
      <c r="H19" s="1197"/>
      <c r="I19" s="1197"/>
      <c r="J19" s="870"/>
      <c r="K19" s="1038" t="s">
        <v>1358</v>
      </c>
      <c r="L19" s="1038"/>
      <c r="M19" s="1039"/>
      <c r="N19" s="1039"/>
      <c r="O19" s="1039"/>
      <c r="P19" s="1039"/>
      <c r="Q19" s="1039">
        <v>1</v>
      </c>
      <c r="R19" s="1039">
        <f>SUM(L19:Q19)</f>
        <v>1</v>
      </c>
      <c r="S19" s="91"/>
      <c r="T19" s="1062"/>
      <c r="U19" s="1072"/>
      <c r="V19" s="1072"/>
      <c r="W19" s="1062"/>
      <c r="X19" s="1072"/>
      <c r="Y19" s="91"/>
      <c r="Z19" s="1037"/>
      <c r="AA19" s="1040"/>
      <c r="AB19" s="1040"/>
      <c r="AC19" s="1040"/>
      <c r="AD19" s="1040"/>
      <c r="AE19" s="1041"/>
      <c r="AF19" s="1041">
        <f>SUM(AF20:AF20)</f>
        <v>250000</v>
      </c>
      <c r="AG19" s="1041"/>
      <c r="AH19" s="1370"/>
      <c r="AI19" s="1041">
        <f>SUM(AI20:AI20)</f>
        <v>250000</v>
      </c>
      <c r="AJ19" s="1041">
        <f>SUM(AJ20:AJ20)</f>
        <v>0</v>
      </c>
      <c r="AK19" s="1041">
        <f>SUM(AK20:AK20)</f>
        <v>250000</v>
      </c>
      <c r="AL19" s="1464"/>
      <c r="AM19" s="1041">
        <f t="shared" ref="AM19:BU19" si="66">SUM(AM20:AM20)</f>
        <v>0</v>
      </c>
      <c r="AN19" s="1041">
        <f t="shared" si="66"/>
        <v>0</v>
      </c>
      <c r="AO19" s="1041">
        <f t="shared" si="66"/>
        <v>125000</v>
      </c>
      <c r="AP19" s="1041">
        <f t="shared" si="66"/>
        <v>62500</v>
      </c>
      <c r="AQ19" s="1041">
        <f t="shared" si="66"/>
        <v>62500</v>
      </c>
      <c r="AR19" s="1041">
        <f t="shared" si="66"/>
        <v>250000</v>
      </c>
      <c r="AS19" s="1464">
        <f t="shared" si="9"/>
        <v>0</v>
      </c>
      <c r="AT19" s="1041">
        <f t="shared" si="66"/>
        <v>0</v>
      </c>
      <c r="AU19" s="1041">
        <f t="shared" si="66"/>
        <v>0</v>
      </c>
      <c r="AV19" s="1041">
        <f t="shared" si="66"/>
        <v>0</v>
      </c>
      <c r="AW19" s="1041">
        <f t="shared" si="66"/>
        <v>0</v>
      </c>
      <c r="AX19" s="1041">
        <f t="shared" si="66"/>
        <v>0</v>
      </c>
      <c r="AY19" s="1041">
        <f t="shared" si="66"/>
        <v>0</v>
      </c>
      <c r="AZ19" s="1464"/>
      <c r="BA19" s="1041">
        <f t="shared" si="11"/>
        <v>0</v>
      </c>
      <c r="BB19" s="1041">
        <f t="shared" si="12"/>
        <v>0</v>
      </c>
      <c r="BC19" s="1041">
        <f t="shared" si="13"/>
        <v>125000</v>
      </c>
      <c r="BD19" s="1041">
        <f t="shared" si="14"/>
        <v>62500</v>
      </c>
      <c r="BE19" s="1041">
        <f t="shared" si="15"/>
        <v>62500</v>
      </c>
      <c r="BF19" s="1041">
        <f t="shared" si="16"/>
        <v>250000</v>
      </c>
      <c r="BG19" s="1464">
        <f t="shared" si="3"/>
        <v>0</v>
      </c>
      <c r="BH19" s="1041">
        <f t="shared" si="66"/>
        <v>0</v>
      </c>
      <c r="BI19" s="1041">
        <f t="shared" si="66"/>
        <v>0</v>
      </c>
      <c r="BJ19" s="1041">
        <f t="shared" si="66"/>
        <v>100000</v>
      </c>
      <c r="BK19" s="1041">
        <f t="shared" si="66"/>
        <v>62500</v>
      </c>
      <c r="BL19" s="1041">
        <f t="shared" si="66"/>
        <v>62500</v>
      </c>
      <c r="BM19" s="1041">
        <f t="shared" si="66"/>
        <v>25000</v>
      </c>
      <c r="BN19" s="1041">
        <f t="shared" si="18"/>
        <v>250000</v>
      </c>
      <c r="BO19" s="1538">
        <f t="shared" si="19"/>
        <v>0</v>
      </c>
      <c r="BP19" s="1041">
        <f t="shared" si="66"/>
        <v>0</v>
      </c>
      <c r="BQ19" s="1041">
        <f t="shared" si="66"/>
        <v>0</v>
      </c>
      <c r="BR19" s="1041">
        <f t="shared" si="66"/>
        <v>0</v>
      </c>
      <c r="BS19" s="1041">
        <f t="shared" si="66"/>
        <v>0</v>
      </c>
      <c r="BT19" s="1041">
        <f t="shared" si="66"/>
        <v>0</v>
      </c>
      <c r="BU19" s="1041">
        <f t="shared" si="66"/>
        <v>0</v>
      </c>
      <c r="BV19" s="1041">
        <f t="shared" si="21"/>
        <v>0</v>
      </c>
      <c r="BW19" s="1538">
        <f t="shared" si="22"/>
        <v>0</v>
      </c>
      <c r="BX19" s="1041">
        <f t="shared" si="23"/>
        <v>0</v>
      </c>
      <c r="BY19" s="1041">
        <f t="shared" si="24"/>
        <v>0</v>
      </c>
      <c r="BZ19" s="1041">
        <f t="shared" si="25"/>
        <v>100000</v>
      </c>
      <c r="CA19" s="1041">
        <f t="shared" si="26"/>
        <v>62500</v>
      </c>
      <c r="CB19" s="1041">
        <f t="shared" si="27"/>
        <v>62500</v>
      </c>
      <c r="CC19" s="1041">
        <f t="shared" si="28"/>
        <v>25000</v>
      </c>
      <c r="CD19" s="1041">
        <f t="shared" si="29"/>
        <v>250000</v>
      </c>
      <c r="CE19" s="1538">
        <f t="shared" si="30"/>
        <v>0</v>
      </c>
      <c r="CF19" s="1337">
        <f t="shared" ref="CF19:CH19" si="67">SUM(CF20:CF20)</f>
        <v>0</v>
      </c>
      <c r="CG19" s="1041">
        <f t="shared" si="67"/>
        <v>1350000</v>
      </c>
      <c r="CH19" s="1787">
        <f t="shared" si="67"/>
        <v>1350000</v>
      </c>
      <c r="CI19" s="1337">
        <f t="shared" si="32"/>
        <v>0</v>
      </c>
      <c r="CJ19" s="1787">
        <f t="shared" si="33"/>
        <v>0</v>
      </c>
      <c r="CK19" s="1337">
        <f t="shared" si="34"/>
        <v>0</v>
      </c>
      <c r="CL19" s="1338">
        <f t="shared" si="35"/>
        <v>1350000</v>
      </c>
      <c r="CM19" s="92"/>
      <c r="CN19" s="92"/>
      <c r="CO19" s="92"/>
      <c r="CP19" s="92"/>
    </row>
    <row r="20" spans="1:94" s="105" customFormat="1" ht="58.5" customHeight="1" outlineLevel="1">
      <c r="A20" s="96" t="s">
        <v>1133</v>
      </c>
      <c r="B20" s="101" t="s">
        <v>854</v>
      </c>
      <c r="C20" s="1422"/>
      <c r="D20" s="1422"/>
      <c r="E20" s="1240" t="s">
        <v>1325</v>
      </c>
      <c r="F20" s="1240" t="s">
        <v>1475</v>
      </c>
      <c r="G20" s="1239" t="s">
        <v>1314</v>
      </c>
      <c r="H20" s="1240" t="s">
        <v>1308</v>
      </c>
      <c r="I20" s="1234" t="s">
        <v>1310</v>
      </c>
      <c r="J20" s="46"/>
      <c r="K20" s="47"/>
      <c r="L20" s="47"/>
      <c r="M20" s="995"/>
      <c r="N20" s="995"/>
      <c r="O20" s="995" t="s">
        <v>1027</v>
      </c>
      <c r="P20" s="995" t="s">
        <v>1027</v>
      </c>
      <c r="Q20" s="995" t="s">
        <v>1027</v>
      </c>
      <c r="R20" s="1401"/>
      <c r="S20" s="985"/>
      <c r="T20" s="110" t="str">
        <f>+'9.3.1_Det. PA'!$D$50</f>
        <v>SD</v>
      </c>
      <c r="U20" s="1434" t="s">
        <v>160</v>
      </c>
      <c r="V20" s="106" t="s">
        <v>646</v>
      </c>
      <c r="W20" s="1056">
        <f>+'9.3.1_Det. PA'!$E$50</f>
        <v>14</v>
      </c>
      <c r="X20" s="986" t="s">
        <v>1064</v>
      </c>
      <c r="Y20" s="985"/>
      <c r="Z20" s="646" t="s">
        <v>279</v>
      </c>
      <c r="AA20" s="99">
        <v>1</v>
      </c>
      <c r="AB20" s="99"/>
      <c r="AC20" s="99"/>
      <c r="AD20" s="99"/>
      <c r="AE20" s="648">
        <v>250000</v>
      </c>
      <c r="AF20" s="114">
        <f>+AA20*AE20</f>
        <v>250000</v>
      </c>
      <c r="AG20" s="866"/>
      <c r="AH20" s="1373"/>
      <c r="AI20" s="114">
        <f>+AF20</f>
        <v>250000</v>
      </c>
      <c r="AJ20" s="114"/>
      <c r="AK20" s="114">
        <f>SUM(AI20:AJ20)</f>
        <v>250000</v>
      </c>
      <c r="AL20" s="1464"/>
      <c r="AM20" s="114"/>
      <c r="AN20" s="114"/>
      <c r="AO20" s="114">
        <f>+$AK$20*50%</f>
        <v>125000</v>
      </c>
      <c r="AP20" s="114">
        <f t="shared" ref="AP20:AQ20" si="68">+$AK$20*25%</f>
        <v>62500</v>
      </c>
      <c r="AQ20" s="114">
        <f t="shared" si="68"/>
        <v>62500</v>
      </c>
      <c r="AR20" s="114">
        <f>SUM(AM20:AQ20)</f>
        <v>250000</v>
      </c>
      <c r="AS20" s="1464">
        <f t="shared" si="9"/>
        <v>0</v>
      </c>
      <c r="AT20" s="114"/>
      <c r="AU20" s="114"/>
      <c r="AV20" s="114"/>
      <c r="AW20" s="114"/>
      <c r="AX20" s="114"/>
      <c r="AY20" s="114">
        <f>SUM(AT20:AX20)</f>
        <v>0</v>
      </c>
      <c r="AZ20" s="1464"/>
      <c r="BA20" s="114">
        <f t="shared" si="11"/>
        <v>0</v>
      </c>
      <c r="BB20" s="114">
        <f t="shared" si="12"/>
        <v>0</v>
      </c>
      <c r="BC20" s="114">
        <f t="shared" si="13"/>
        <v>125000</v>
      </c>
      <c r="BD20" s="114">
        <f t="shared" si="14"/>
        <v>62500</v>
      </c>
      <c r="BE20" s="114">
        <f t="shared" si="15"/>
        <v>62500</v>
      </c>
      <c r="BF20" s="114">
        <f t="shared" si="16"/>
        <v>250000</v>
      </c>
      <c r="BG20" s="1464">
        <f t="shared" si="3"/>
        <v>0</v>
      </c>
      <c r="BH20" s="114"/>
      <c r="BI20" s="114"/>
      <c r="BJ20" s="114">
        <f>+$AI$20*40%</f>
        <v>100000</v>
      </c>
      <c r="BK20" s="114">
        <f>+$AI$20*25%</f>
        <v>62500</v>
      </c>
      <c r="BL20" s="114">
        <f>+$AI$20*25%</f>
        <v>62500</v>
      </c>
      <c r="BM20" s="114">
        <f>+$AI$20*10%</f>
        <v>25000</v>
      </c>
      <c r="BN20" s="114">
        <f t="shared" si="18"/>
        <v>250000</v>
      </c>
      <c r="BO20" s="1538">
        <f t="shared" si="19"/>
        <v>0</v>
      </c>
      <c r="BP20" s="114"/>
      <c r="BQ20" s="114"/>
      <c r="BR20" s="114"/>
      <c r="BS20" s="114"/>
      <c r="BT20" s="114"/>
      <c r="BU20" s="114"/>
      <c r="BV20" s="114">
        <f t="shared" si="21"/>
        <v>0</v>
      </c>
      <c r="BW20" s="1538">
        <f t="shared" si="22"/>
        <v>0</v>
      </c>
      <c r="BX20" s="114">
        <f t="shared" si="23"/>
        <v>0</v>
      </c>
      <c r="BY20" s="114">
        <f t="shared" si="24"/>
        <v>0</v>
      </c>
      <c r="BZ20" s="114">
        <f t="shared" si="25"/>
        <v>100000</v>
      </c>
      <c r="CA20" s="114">
        <f t="shared" si="26"/>
        <v>62500</v>
      </c>
      <c r="CB20" s="114">
        <f t="shared" si="27"/>
        <v>62500</v>
      </c>
      <c r="CC20" s="114">
        <f t="shared" si="28"/>
        <v>25000</v>
      </c>
      <c r="CD20" s="114">
        <f t="shared" si="29"/>
        <v>250000</v>
      </c>
      <c r="CE20" s="1538">
        <f t="shared" si="30"/>
        <v>0</v>
      </c>
      <c r="CF20" s="1339"/>
      <c r="CG20" s="114">
        <v>1350000</v>
      </c>
      <c r="CH20" s="1788">
        <f>SUM(CF20:CG20)</f>
        <v>1350000</v>
      </c>
      <c r="CI20" s="1340">
        <f t="shared" si="32"/>
        <v>0</v>
      </c>
      <c r="CJ20" s="1788">
        <f t="shared" si="33"/>
        <v>0</v>
      </c>
      <c r="CK20" s="1773">
        <f t="shared" si="34"/>
        <v>0</v>
      </c>
      <c r="CL20" s="1357">
        <f t="shared" si="35"/>
        <v>1350000</v>
      </c>
      <c r="CM20" s="75"/>
      <c r="CN20" s="75"/>
      <c r="CO20" s="75"/>
      <c r="CP20" s="75"/>
    </row>
    <row r="21" spans="1:94" s="93" customFormat="1" ht="36" customHeight="1">
      <c r="A21" s="1036" t="s">
        <v>1131</v>
      </c>
      <c r="B21" s="1037" t="s">
        <v>1299</v>
      </c>
      <c r="C21" s="1037"/>
      <c r="D21" s="1037" t="s">
        <v>41</v>
      </c>
      <c r="E21" s="1197"/>
      <c r="F21" s="1197"/>
      <c r="G21" s="1197"/>
      <c r="H21" s="1197"/>
      <c r="I21" s="1197"/>
      <c r="J21" s="870"/>
      <c r="K21" s="1038" t="s">
        <v>1356</v>
      </c>
      <c r="L21" s="1038"/>
      <c r="M21" s="1039"/>
      <c r="N21" s="1039"/>
      <c r="O21" s="1039"/>
      <c r="P21" s="1039">
        <v>1</v>
      </c>
      <c r="Q21" s="1039"/>
      <c r="R21" s="1039">
        <f>SUM(L21:Q21)</f>
        <v>1</v>
      </c>
      <c r="S21" s="91"/>
      <c r="T21" s="1062"/>
      <c r="U21" s="1072"/>
      <c r="V21" s="1072"/>
      <c r="W21" s="1062"/>
      <c r="X21" s="1072"/>
      <c r="Y21" s="91"/>
      <c r="Z21" s="1037"/>
      <c r="AA21" s="1040"/>
      <c r="AB21" s="1040"/>
      <c r="AC21" s="1040"/>
      <c r="AD21" s="1040"/>
      <c r="AE21" s="1041"/>
      <c r="AF21" s="1041">
        <f>SUM(AF22:AF23)</f>
        <v>210000</v>
      </c>
      <c r="AG21" s="1041"/>
      <c r="AH21" s="1370"/>
      <c r="AI21" s="1041">
        <f>SUM(AI22:AI23)</f>
        <v>210000</v>
      </c>
      <c r="AJ21" s="1041">
        <f>SUM(AJ22:AJ23)</f>
        <v>0</v>
      </c>
      <c r="AK21" s="1041">
        <f>SUM(AK22:AK23)</f>
        <v>210000</v>
      </c>
      <c r="AL21" s="1464"/>
      <c r="AM21" s="1041">
        <f>SUM(AM22:AM23)</f>
        <v>0</v>
      </c>
      <c r="AN21" s="1041">
        <f t="shared" ref="AN21:AR21" si="69">SUM(AN22:AN23)</f>
        <v>63000</v>
      </c>
      <c r="AO21" s="1041">
        <f t="shared" si="69"/>
        <v>84000</v>
      </c>
      <c r="AP21" s="1041">
        <f t="shared" si="69"/>
        <v>63000</v>
      </c>
      <c r="AQ21" s="1041">
        <f t="shared" si="69"/>
        <v>0</v>
      </c>
      <c r="AR21" s="1041">
        <f t="shared" si="69"/>
        <v>210000</v>
      </c>
      <c r="AS21" s="1464">
        <f t="shared" si="9"/>
        <v>0</v>
      </c>
      <c r="AT21" s="1041">
        <f>SUM(AT22:AT23)</f>
        <v>0</v>
      </c>
      <c r="AU21" s="1041">
        <f t="shared" ref="AU21:AY21" si="70">SUM(AU22:AU23)</f>
        <v>0</v>
      </c>
      <c r="AV21" s="1041">
        <f t="shared" si="70"/>
        <v>0</v>
      </c>
      <c r="AW21" s="1041">
        <f t="shared" si="70"/>
        <v>0</v>
      </c>
      <c r="AX21" s="1041">
        <f t="shared" si="70"/>
        <v>0</v>
      </c>
      <c r="AY21" s="1041">
        <f t="shared" si="70"/>
        <v>0</v>
      </c>
      <c r="AZ21" s="1464"/>
      <c r="BA21" s="1041">
        <f t="shared" si="11"/>
        <v>0</v>
      </c>
      <c r="BB21" s="1041">
        <f t="shared" si="12"/>
        <v>63000</v>
      </c>
      <c r="BC21" s="1041">
        <f t="shared" si="13"/>
        <v>84000</v>
      </c>
      <c r="BD21" s="1041">
        <f t="shared" si="14"/>
        <v>63000</v>
      </c>
      <c r="BE21" s="1041">
        <f t="shared" si="15"/>
        <v>0</v>
      </c>
      <c r="BF21" s="1041">
        <f t="shared" si="16"/>
        <v>210000</v>
      </c>
      <c r="BG21" s="1464">
        <f t="shared" si="3"/>
        <v>0</v>
      </c>
      <c r="BH21" s="1041">
        <f>SUM(BH22:BH23)</f>
        <v>0</v>
      </c>
      <c r="BI21" s="1041">
        <f t="shared" ref="BI21:BL21" si="71">SUM(BI22:BI23)</f>
        <v>63000</v>
      </c>
      <c r="BJ21" s="1041">
        <f t="shared" si="71"/>
        <v>84000</v>
      </c>
      <c r="BK21" s="1041">
        <f t="shared" si="71"/>
        <v>63000</v>
      </c>
      <c r="BL21" s="1041">
        <f t="shared" si="71"/>
        <v>0</v>
      </c>
      <c r="BM21" s="1041"/>
      <c r="BN21" s="1041">
        <f t="shared" si="18"/>
        <v>210000</v>
      </c>
      <c r="BO21" s="1538">
        <f t="shared" si="19"/>
        <v>0</v>
      </c>
      <c r="BP21" s="1041">
        <f>SUM(BP22:BP23)</f>
        <v>0</v>
      </c>
      <c r="BQ21" s="1041">
        <f t="shared" ref="BQ21:BT21" si="72">SUM(BQ22:BQ23)</f>
        <v>0</v>
      </c>
      <c r="BR21" s="1041">
        <f t="shared" si="72"/>
        <v>0</v>
      </c>
      <c r="BS21" s="1041">
        <f t="shared" si="72"/>
        <v>0</v>
      </c>
      <c r="BT21" s="1041">
        <f t="shared" si="72"/>
        <v>0</v>
      </c>
      <c r="BU21" s="1041"/>
      <c r="BV21" s="1041">
        <f t="shared" si="21"/>
        <v>0</v>
      </c>
      <c r="BW21" s="1538">
        <f t="shared" si="22"/>
        <v>0</v>
      </c>
      <c r="BX21" s="1041">
        <f t="shared" si="23"/>
        <v>0</v>
      </c>
      <c r="BY21" s="1041">
        <f t="shared" si="24"/>
        <v>63000</v>
      </c>
      <c r="BZ21" s="1041">
        <f t="shared" si="25"/>
        <v>84000</v>
      </c>
      <c r="CA21" s="1041">
        <f t="shared" si="26"/>
        <v>63000</v>
      </c>
      <c r="CB21" s="1041">
        <f t="shared" si="27"/>
        <v>0</v>
      </c>
      <c r="CC21" s="1041">
        <f t="shared" si="28"/>
        <v>0</v>
      </c>
      <c r="CD21" s="1041">
        <f t="shared" si="29"/>
        <v>210000</v>
      </c>
      <c r="CE21" s="1538">
        <f t="shared" si="30"/>
        <v>0</v>
      </c>
      <c r="CF21" s="1337">
        <f t="shared" ref="CF21:CG21" si="73">SUM(CF22:CF23)</f>
        <v>0</v>
      </c>
      <c r="CG21" s="1041">
        <f t="shared" si="73"/>
        <v>0</v>
      </c>
      <c r="CH21" s="1787">
        <f>SUM(CH22:CH23)</f>
        <v>0</v>
      </c>
      <c r="CI21" s="1337">
        <f t="shared" si="32"/>
        <v>0</v>
      </c>
      <c r="CJ21" s="1787">
        <f t="shared" si="33"/>
        <v>0</v>
      </c>
      <c r="CK21" s="1337">
        <f t="shared" si="34"/>
        <v>0</v>
      </c>
      <c r="CL21" s="1338">
        <f t="shared" si="35"/>
        <v>0</v>
      </c>
      <c r="CM21" s="92"/>
      <c r="CN21" s="92"/>
      <c r="CO21" s="92"/>
      <c r="CP21" s="92"/>
    </row>
    <row r="22" spans="1:94" s="95" customFormat="1" ht="31.5" customHeight="1" outlineLevel="2">
      <c r="A22" s="96" t="s">
        <v>1134</v>
      </c>
      <c r="B22" s="101" t="s">
        <v>908</v>
      </c>
      <c r="C22" s="1422"/>
      <c r="D22" s="1422"/>
      <c r="E22" s="1286" t="s">
        <v>1330</v>
      </c>
      <c r="F22" s="1240" t="s">
        <v>1475</v>
      </c>
      <c r="G22" s="1239" t="s">
        <v>1312</v>
      </c>
      <c r="H22" s="1240" t="s">
        <v>1308</v>
      </c>
      <c r="I22" s="1234" t="s">
        <v>1310</v>
      </c>
      <c r="J22" s="101"/>
      <c r="K22" s="101"/>
      <c r="L22" s="101"/>
      <c r="M22" s="890"/>
      <c r="N22" s="890" t="s">
        <v>1027</v>
      </c>
      <c r="O22" s="890"/>
      <c r="P22" s="890"/>
      <c r="Q22" s="890"/>
      <c r="R22" s="1401"/>
      <c r="S22" s="1074"/>
      <c r="T22" s="2003" t="s">
        <v>83</v>
      </c>
      <c r="U22" s="2005" t="s">
        <v>13</v>
      </c>
      <c r="V22" s="2005" t="s">
        <v>646</v>
      </c>
      <c r="W22" s="2007">
        <f>+'9.3.1_Det. PA'!E44</f>
        <v>12</v>
      </c>
      <c r="X22" s="2001"/>
      <c r="Y22" s="1074"/>
      <c r="Z22" s="110" t="s">
        <v>261</v>
      </c>
      <c r="AA22" s="104">
        <v>1</v>
      </c>
      <c r="AB22" s="104"/>
      <c r="AC22" s="104"/>
      <c r="AD22" s="104"/>
      <c r="AE22" s="647">
        <v>60000</v>
      </c>
      <c r="AF22" s="691">
        <f>+AE22</f>
        <v>60000</v>
      </c>
      <c r="AG22" s="768"/>
      <c r="AH22" s="1373"/>
      <c r="AI22" s="112">
        <f>+AF22</f>
        <v>60000</v>
      </c>
      <c r="AJ22" s="112"/>
      <c r="AK22" s="114">
        <f>SUM(AI22:AJ22)</f>
        <v>60000</v>
      </c>
      <c r="AL22" s="1464"/>
      <c r="AM22" s="114"/>
      <c r="AN22" s="114">
        <f>+$AK$22*30%</f>
        <v>18000</v>
      </c>
      <c r="AO22" s="114">
        <f>+$AK$22*40%</f>
        <v>24000</v>
      </c>
      <c r="AP22" s="114">
        <f>+$AK$22*30%</f>
        <v>18000</v>
      </c>
      <c r="AQ22" s="114"/>
      <c r="AR22" s="114">
        <f>SUM(AM22:AQ22)</f>
        <v>60000</v>
      </c>
      <c r="AS22" s="1464">
        <f t="shared" si="9"/>
        <v>0</v>
      </c>
      <c r="AT22" s="114"/>
      <c r="AU22" s="114"/>
      <c r="AV22" s="114"/>
      <c r="AW22" s="114"/>
      <c r="AX22" s="114"/>
      <c r="AY22" s="114">
        <f>SUM(AT22:AX22)</f>
        <v>0</v>
      </c>
      <c r="AZ22" s="1464"/>
      <c r="BA22" s="114">
        <f t="shared" si="11"/>
        <v>0</v>
      </c>
      <c r="BB22" s="114">
        <f t="shared" si="12"/>
        <v>18000</v>
      </c>
      <c r="BC22" s="114">
        <f t="shared" si="13"/>
        <v>24000</v>
      </c>
      <c r="BD22" s="114">
        <f t="shared" si="14"/>
        <v>18000</v>
      </c>
      <c r="BE22" s="114">
        <f t="shared" si="15"/>
        <v>0</v>
      </c>
      <c r="BF22" s="114">
        <f t="shared" si="16"/>
        <v>60000</v>
      </c>
      <c r="BG22" s="1464">
        <f t="shared" si="3"/>
        <v>0</v>
      </c>
      <c r="BH22" s="114"/>
      <c r="BI22" s="114">
        <f>+$AI$22*30%</f>
        <v>18000</v>
      </c>
      <c r="BJ22" s="114">
        <f>+$AI$22*40%</f>
        <v>24000</v>
      </c>
      <c r="BK22" s="114">
        <f>+$AI$22*30%</f>
        <v>18000</v>
      </c>
      <c r="BL22" s="114"/>
      <c r="BM22" s="114"/>
      <c r="BN22" s="114">
        <f>SUM(BH22:BL22)</f>
        <v>60000</v>
      </c>
      <c r="BO22" s="1538">
        <f t="shared" si="19"/>
        <v>0</v>
      </c>
      <c r="BP22" s="114"/>
      <c r="BQ22" s="114"/>
      <c r="BR22" s="114"/>
      <c r="BS22" s="114"/>
      <c r="BT22" s="114"/>
      <c r="BU22" s="114"/>
      <c r="BV22" s="114">
        <f>SUM(BP22:BT22)</f>
        <v>0</v>
      </c>
      <c r="BW22" s="1538">
        <f t="shared" si="22"/>
        <v>0</v>
      </c>
      <c r="BX22" s="114">
        <f t="shared" si="23"/>
        <v>0</v>
      </c>
      <c r="BY22" s="114">
        <f t="shared" si="24"/>
        <v>18000</v>
      </c>
      <c r="BZ22" s="114">
        <f t="shared" si="25"/>
        <v>24000</v>
      </c>
      <c r="CA22" s="114">
        <f t="shared" si="26"/>
        <v>18000</v>
      </c>
      <c r="CB22" s="114">
        <f t="shared" si="27"/>
        <v>0</v>
      </c>
      <c r="CC22" s="114">
        <f t="shared" si="28"/>
        <v>0</v>
      </c>
      <c r="CD22" s="114">
        <f t="shared" si="29"/>
        <v>60000</v>
      </c>
      <c r="CE22" s="1538">
        <f t="shared" si="30"/>
        <v>0</v>
      </c>
      <c r="CF22" s="1340"/>
      <c r="CG22" s="114"/>
      <c r="CH22" s="1789"/>
      <c r="CI22" s="1340">
        <f t="shared" si="32"/>
        <v>0</v>
      </c>
      <c r="CJ22" s="1789">
        <f t="shared" si="33"/>
        <v>0</v>
      </c>
      <c r="CK22" s="1344">
        <f t="shared" si="34"/>
        <v>0</v>
      </c>
      <c r="CL22" s="1345">
        <f t="shared" si="35"/>
        <v>0</v>
      </c>
    </row>
    <row r="23" spans="1:94" s="100" customFormat="1" ht="33.75" customHeight="1" outlineLevel="2">
      <c r="A23" s="96" t="s">
        <v>1135</v>
      </c>
      <c r="B23" s="101" t="s">
        <v>909</v>
      </c>
      <c r="C23" s="1422"/>
      <c r="D23" s="1422"/>
      <c r="E23" s="1286" t="s">
        <v>1330</v>
      </c>
      <c r="F23" s="1240" t="s">
        <v>1475</v>
      </c>
      <c r="G23" s="1239" t="s">
        <v>1312</v>
      </c>
      <c r="H23" s="1240" t="s">
        <v>1308</v>
      </c>
      <c r="I23" s="1234" t="s">
        <v>1310</v>
      </c>
      <c r="J23" s="101"/>
      <c r="K23" s="97"/>
      <c r="L23" s="97"/>
      <c r="M23" s="106"/>
      <c r="N23" s="106"/>
      <c r="O23" s="106" t="s">
        <v>1027</v>
      </c>
      <c r="P23" s="106" t="s">
        <v>1027</v>
      </c>
      <c r="Q23" s="106"/>
      <c r="R23" s="1401"/>
      <c r="S23" s="1074"/>
      <c r="T23" s="2004"/>
      <c r="U23" s="2006"/>
      <c r="V23" s="2006"/>
      <c r="W23" s="2008"/>
      <c r="X23" s="2002"/>
      <c r="Y23" s="1074"/>
      <c r="Z23" s="646" t="s">
        <v>261</v>
      </c>
      <c r="AA23" s="99">
        <v>1</v>
      </c>
      <c r="AB23" s="99"/>
      <c r="AC23" s="99"/>
      <c r="AD23" s="99"/>
      <c r="AE23" s="647">
        <v>150000</v>
      </c>
      <c r="AF23" s="691">
        <f>+AE23</f>
        <v>150000</v>
      </c>
      <c r="AG23" s="642"/>
      <c r="AH23" s="1373"/>
      <c r="AI23" s="112">
        <f>+AF23</f>
        <v>150000</v>
      </c>
      <c r="AJ23" s="112"/>
      <c r="AK23" s="114">
        <f>SUM(AI23:AJ23)</f>
        <v>150000</v>
      </c>
      <c r="AL23" s="1464"/>
      <c r="AM23" s="114"/>
      <c r="AN23" s="114">
        <f>+$AK$23*30%</f>
        <v>45000</v>
      </c>
      <c r="AO23" s="114">
        <f>+$AK$23*40%</f>
        <v>60000</v>
      </c>
      <c r="AP23" s="114">
        <f>+$AK$23*30%</f>
        <v>45000</v>
      </c>
      <c r="AQ23" s="114"/>
      <c r="AR23" s="114">
        <f>SUM(AM23:AQ23)</f>
        <v>150000</v>
      </c>
      <c r="AS23" s="1464">
        <f t="shared" si="9"/>
        <v>0</v>
      </c>
      <c r="AT23" s="114"/>
      <c r="AU23" s="114"/>
      <c r="AV23" s="114"/>
      <c r="AW23" s="114"/>
      <c r="AX23" s="114"/>
      <c r="AY23" s="114">
        <f>SUM(AT23:AX23)</f>
        <v>0</v>
      </c>
      <c r="AZ23" s="1464"/>
      <c r="BA23" s="114">
        <f t="shared" si="11"/>
        <v>0</v>
      </c>
      <c r="BB23" s="114">
        <f t="shared" si="12"/>
        <v>45000</v>
      </c>
      <c r="BC23" s="114">
        <f t="shared" si="13"/>
        <v>60000</v>
      </c>
      <c r="BD23" s="114">
        <f t="shared" si="14"/>
        <v>45000</v>
      </c>
      <c r="BE23" s="114">
        <f t="shared" si="15"/>
        <v>0</v>
      </c>
      <c r="BF23" s="114">
        <f t="shared" si="16"/>
        <v>150000</v>
      </c>
      <c r="BG23" s="1464">
        <f t="shared" si="3"/>
        <v>0</v>
      </c>
      <c r="BH23" s="114"/>
      <c r="BI23" s="114">
        <f>+$AI$23*30%</f>
        <v>45000</v>
      </c>
      <c r="BJ23" s="114">
        <f>+$AI$23*40%</f>
        <v>60000</v>
      </c>
      <c r="BK23" s="114">
        <f>+$AI$23*30%</f>
        <v>45000</v>
      </c>
      <c r="BL23" s="114"/>
      <c r="BM23" s="114"/>
      <c r="BN23" s="114">
        <f>SUM(BH23:BL23)</f>
        <v>150000</v>
      </c>
      <c r="BO23" s="1538">
        <f t="shared" si="19"/>
        <v>0</v>
      </c>
      <c r="BP23" s="114"/>
      <c r="BQ23" s="114"/>
      <c r="BR23" s="114"/>
      <c r="BS23" s="114"/>
      <c r="BT23" s="114"/>
      <c r="BU23" s="114"/>
      <c r="BV23" s="114">
        <f>SUM(BP23:BT23)</f>
        <v>0</v>
      </c>
      <c r="BW23" s="1538">
        <f t="shared" si="22"/>
        <v>0</v>
      </c>
      <c r="BX23" s="114">
        <f t="shared" si="23"/>
        <v>0</v>
      </c>
      <c r="BY23" s="114">
        <f t="shared" si="24"/>
        <v>45000</v>
      </c>
      <c r="BZ23" s="114">
        <f t="shared" si="25"/>
        <v>60000</v>
      </c>
      <c r="CA23" s="114">
        <f t="shared" si="26"/>
        <v>45000</v>
      </c>
      <c r="CB23" s="114">
        <f t="shared" si="27"/>
        <v>0</v>
      </c>
      <c r="CC23" s="114">
        <f t="shared" si="28"/>
        <v>0</v>
      </c>
      <c r="CD23" s="114">
        <f t="shared" si="29"/>
        <v>150000</v>
      </c>
      <c r="CE23" s="1538">
        <f t="shared" si="30"/>
        <v>0</v>
      </c>
      <c r="CF23" s="1340"/>
      <c r="CG23" s="114"/>
      <c r="CH23" s="1789"/>
      <c r="CI23" s="1340">
        <f t="shared" si="32"/>
        <v>0</v>
      </c>
      <c r="CJ23" s="1789">
        <f t="shared" si="33"/>
        <v>0</v>
      </c>
      <c r="CK23" s="1344">
        <f t="shared" si="34"/>
        <v>0</v>
      </c>
      <c r="CL23" s="1345">
        <f t="shared" si="35"/>
        <v>0</v>
      </c>
      <c r="CM23" s="95"/>
      <c r="CN23" s="95"/>
      <c r="CO23" s="95"/>
      <c r="CP23" s="95"/>
    </row>
    <row r="24" spans="1:94" s="93" customFormat="1" ht="33.75" customHeight="1">
      <c r="A24" s="1036" t="s">
        <v>1275</v>
      </c>
      <c r="B24" s="1037" t="s">
        <v>1300</v>
      </c>
      <c r="C24" s="1037"/>
      <c r="D24" s="1037" t="s">
        <v>41</v>
      </c>
      <c r="E24" s="1197"/>
      <c r="F24" s="1197"/>
      <c r="G24" s="1197"/>
      <c r="H24" s="1197"/>
      <c r="I24" s="1197"/>
      <c r="J24" s="870"/>
      <c r="K24" s="1038" t="s">
        <v>1356</v>
      </c>
      <c r="L24" s="1038"/>
      <c r="M24" s="1039"/>
      <c r="N24" s="1039"/>
      <c r="O24" s="1039"/>
      <c r="P24" s="1039"/>
      <c r="Q24" s="1039">
        <v>1</v>
      </c>
      <c r="R24" s="1039">
        <f>SUM(L24:Q24)</f>
        <v>1</v>
      </c>
      <c r="S24" s="91"/>
      <c r="T24" s="1062"/>
      <c r="U24" s="1072"/>
      <c r="V24" s="1072"/>
      <c r="W24" s="1062"/>
      <c r="X24" s="1072"/>
      <c r="Y24" s="91"/>
      <c r="Z24" s="1037"/>
      <c r="AA24" s="1040"/>
      <c r="AB24" s="1040"/>
      <c r="AC24" s="1040"/>
      <c r="AD24" s="1040"/>
      <c r="AE24" s="1041"/>
      <c r="AF24" s="1041">
        <f>+AF25+AF26+AF27+AF33</f>
        <v>390000</v>
      </c>
      <c r="AG24" s="1041"/>
      <c r="AH24" s="1370"/>
      <c r="AI24" s="1041">
        <f>+AI25+AI26+AI27+AI33</f>
        <v>390000</v>
      </c>
      <c r="AJ24" s="1041">
        <f t="shared" ref="AJ24:AK24" si="74">+AJ25+AJ26+AJ27+AJ33</f>
        <v>0</v>
      </c>
      <c r="AK24" s="1041">
        <f t="shared" si="74"/>
        <v>390000</v>
      </c>
      <c r="AL24" s="1464"/>
      <c r="AM24" s="1041">
        <f t="shared" ref="AM24:AR24" si="75">+AM25+AM26+AM27+AM33</f>
        <v>25500</v>
      </c>
      <c r="AN24" s="1041">
        <f t="shared" si="75"/>
        <v>152000</v>
      </c>
      <c r="AO24" s="1041">
        <f t="shared" si="75"/>
        <v>72000</v>
      </c>
      <c r="AP24" s="1041">
        <f t="shared" si="75"/>
        <v>94000</v>
      </c>
      <c r="AQ24" s="1041">
        <f t="shared" si="75"/>
        <v>46500</v>
      </c>
      <c r="AR24" s="1041">
        <f t="shared" si="75"/>
        <v>390000</v>
      </c>
      <c r="AS24" s="1464">
        <f t="shared" si="9"/>
        <v>0</v>
      </c>
      <c r="AT24" s="1041">
        <f t="shared" ref="AT24:AY24" si="76">+AT25+AT26+AT27+AT33</f>
        <v>0</v>
      </c>
      <c r="AU24" s="1041">
        <f t="shared" si="76"/>
        <v>0</v>
      </c>
      <c r="AV24" s="1041">
        <f t="shared" si="76"/>
        <v>0</v>
      </c>
      <c r="AW24" s="1041">
        <f t="shared" si="76"/>
        <v>0</v>
      </c>
      <c r="AX24" s="1041">
        <f t="shared" si="76"/>
        <v>0</v>
      </c>
      <c r="AY24" s="1041">
        <f t="shared" si="76"/>
        <v>0</v>
      </c>
      <c r="AZ24" s="1464"/>
      <c r="BA24" s="1041">
        <f t="shared" si="11"/>
        <v>25500</v>
      </c>
      <c r="BB24" s="1041">
        <f t="shared" si="12"/>
        <v>152000</v>
      </c>
      <c r="BC24" s="1041">
        <f t="shared" si="13"/>
        <v>72000</v>
      </c>
      <c r="BD24" s="1041">
        <f t="shared" si="14"/>
        <v>94000</v>
      </c>
      <c r="BE24" s="1041">
        <f t="shared" si="15"/>
        <v>46500</v>
      </c>
      <c r="BF24" s="1041">
        <f t="shared" si="16"/>
        <v>390000</v>
      </c>
      <c r="BG24" s="1464">
        <f t="shared" si="3"/>
        <v>0</v>
      </c>
      <c r="BH24" s="1041">
        <f t="shared" ref="BH24:BM24" si="77">+BH25+BH26+BH27+BH33</f>
        <v>0</v>
      </c>
      <c r="BI24" s="1041">
        <f t="shared" si="77"/>
        <v>104500</v>
      </c>
      <c r="BJ24" s="1041">
        <f t="shared" si="77"/>
        <v>119500</v>
      </c>
      <c r="BK24" s="1041">
        <f t="shared" si="77"/>
        <v>83000</v>
      </c>
      <c r="BL24" s="1041">
        <f t="shared" si="77"/>
        <v>75500</v>
      </c>
      <c r="BM24" s="1041">
        <f t="shared" si="77"/>
        <v>7500</v>
      </c>
      <c r="BN24" s="1041">
        <f>SUM(BH24:BM24)</f>
        <v>390000</v>
      </c>
      <c r="BO24" s="1538">
        <f t="shared" si="19"/>
        <v>0</v>
      </c>
      <c r="BP24" s="1041">
        <f t="shared" ref="BP24:BU24" si="78">+BP25+BP26+BP27+BP33</f>
        <v>0</v>
      </c>
      <c r="BQ24" s="1041">
        <f t="shared" si="78"/>
        <v>0</v>
      </c>
      <c r="BR24" s="1041">
        <f t="shared" si="78"/>
        <v>0</v>
      </c>
      <c r="BS24" s="1041">
        <f t="shared" si="78"/>
        <v>0</v>
      </c>
      <c r="BT24" s="1041">
        <f t="shared" si="78"/>
        <v>0</v>
      </c>
      <c r="BU24" s="1041">
        <f t="shared" si="78"/>
        <v>0</v>
      </c>
      <c r="BV24" s="1041">
        <f>SUM(BP24:BU24)</f>
        <v>0</v>
      </c>
      <c r="BW24" s="1538">
        <f t="shared" si="22"/>
        <v>0</v>
      </c>
      <c r="BX24" s="1041">
        <f t="shared" si="23"/>
        <v>0</v>
      </c>
      <c r="BY24" s="1041">
        <f t="shared" si="24"/>
        <v>104500</v>
      </c>
      <c r="BZ24" s="1041">
        <f t="shared" si="25"/>
        <v>119500</v>
      </c>
      <c r="CA24" s="1041">
        <f t="shared" si="26"/>
        <v>83000</v>
      </c>
      <c r="CB24" s="1041">
        <f t="shared" si="27"/>
        <v>75500</v>
      </c>
      <c r="CC24" s="1041">
        <f t="shared" si="28"/>
        <v>7500</v>
      </c>
      <c r="CD24" s="1041">
        <f t="shared" si="29"/>
        <v>390000</v>
      </c>
      <c r="CE24" s="1538">
        <f t="shared" si="30"/>
        <v>0</v>
      </c>
      <c r="CF24" s="1337">
        <f t="shared" ref="CF24:CG24" si="79">+CF25+CF26+CF27+CF33</f>
        <v>0</v>
      </c>
      <c r="CG24" s="1041">
        <f t="shared" si="79"/>
        <v>0</v>
      </c>
      <c r="CH24" s="1787">
        <f>+CH25+CH26+CH27+CH33</f>
        <v>0</v>
      </c>
      <c r="CI24" s="1804">
        <f t="shared" si="32"/>
        <v>0</v>
      </c>
      <c r="CJ24" s="1787">
        <f t="shared" si="33"/>
        <v>0</v>
      </c>
      <c r="CK24" s="1337">
        <f t="shared" si="34"/>
        <v>0</v>
      </c>
      <c r="CL24" s="1338">
        <f t="shared" si="35"/>
        <v>0</v>
      </c>
      <c r="CM24" s="92"/>
      <c r="CN24" s="92"/>
      <c r="CO24" s="92"/>
      <c r="CP24" s="92"/>
    </row>
    <row r="25" spans="1:94" s="95" customFormat="1" ht="30" customHeight="1" outlineLevel="1">
      <c r="A25" s="1208" t="s">
        <v>1278</v>
      </c>
      <c r="B25" s="101" t="s">
        <v>994</v>
      </c>
      <c r="C25" s="1422"/>
      <c r="D25" s="1422"/>
      <c r="E25" s="1234" t="s">
        <v>1310</v>
      </c>
      <c r="F25" s="1240" t="s">
        <v>1475</v>
      </c>
      <c r="G25" s="1239" t="s">
        <v>1055</v>
      </c>
      <c r="H25" s="1234" t="s">
        <v>1310</v>
      </c>
      <c r="I25" s="1199" t="s">
        <v>1311</v>
      </c>
      <c r="J25" s="101"/>
      <c r="K25" s="101"/>
      <c r="L25" s="101"/>
      <c r="M25" s="115" t="s">
        <v>1027</v>
      </c>
      <c r="N25" s="890"/>
      <c r="O25" s="890"/>
      <c r="P25" s="890"/>
      <c r="Q25" s="890"/>
      <c r="R25" s="1401"/>
      <c r="S25" s="1074"/>
      <c r="T25" s="1064" t="s">
        <v>127</v>
      </c>
      <c r="U25" s="1064" t="s">
        <v>13</v>
      </c>
      <c r="V25" s="1065" t="s">
        <v>651</v>
      </c>
      <c r="W25" s="971">
        <f>+'9.3.1_Det. PA'!E78</f>
        <v>24</v>
      </c>
      <c r="X25" s="103"/>
      <c r="Y25" s="1074"/>
      <c r="Z25" s="110" t="s">
        <v>907</v>
      </c>
      <c r="AA25" s="104">
        <v>1</v>
      </c>
      <c r="AB25" s="104"/>
      <c r="AC25" s="104"/>
      <c r="AD25" s="104"/>
      <c r="AE25" s="647">
        <v>30000</v>
      </c>
      <c r="AF25" s="691">
        <f>+AE25</f>
        <v>30000</v>
      </c>
      <c r="AG25" s="691"/>
      <c r="AH25" s="1373"/>
      <c r="AI25" s="691">
        <f>+AF25</f>
        <v>30000</v>
      </c>
      <c r="AJ25" s="691"/>
      <c r="AK25" s="691">
        <f t="shared" ref="AK25:AK41" si="80">SUM(AI25:AJ25)</f>
        <v>30000</v>
      </c>
      <c r="AL25" s="1464"/>
      <c r="AM25" s="691">
        <f>+$AK$25*50%</f>
        <v>15000</v>
      </c>
      <c r="AN25" s="691">
        <f>+$AK$25*50%</f>
        <v>15000</v>
      </c>
      <c r="AO25" s="691"/>
      <c r="AP25" s="691"/>
      <c r="AQ25" s="691"/>
      <c r="AR25" s="691">
        <f>SUM(AM25:AQ25)</f>
        <v>30000</v>
      </c>
      <c r="AS25" s="1464">
        <f t="shared" si="9"/>
        <v>0</v>
      </c>
      <c r="AT25" s="691"/>
      <c r="AU25" s="691"/>
      <c r="AV25" s="691"/>
      <c r="AW25" s="691"/>
      <c r="AX25" s="691"/>
      <c r="AY25" s="691">
        <f>SUM(AT25:AX25)</f>
        <v>0</v>
      </c>
      <c r="AZ25" s="1464"/>
      <c r="BA25" s="691">
        <f t="shared" si="11"/>
        <v>15000</v>
      </c>
      <c r="BB25" s="691">
        <f t="shared" si="12"/>
        <v>15000</v>
      </c>
      <c r="BC25" s="691">
        <f t="shared" si="13"/>
        <v>0</v>
      </c>
      <c r="BD25" s="691">
        <f t="shared" si="14"/>
        <v>0</v>
      </c>
      <c r="BE25" s="691">
        <f t="shared" si="15"/>
        <v>0</v>
      </c>
      <c r="BF25" s="691">
        <f t="shared" si="16"/>
        <v>30000</v>
      </c>
      <c r="BG25" s="1464">
        <f t="shared" si="3"/>
        <v>0</v>
      </c>
      <c r="BH25" s="691"/>
      <c r="BI25" s="691">
        <f>+$AI$25*50%</f>
        <v>15000</v>
      </c>
      <c r="BJ25" s="691">
        <f>+$AI$25*50%</f>
        <v>15000</v>
      </c>
      <c r="BK25" s="691"/>
      <c r="BL25" s="691"/>
      <c r="BM25" s="691"/>
      <c r="BN25" s="691">
        <f>SUM(BH25:BM25)</f>
        <v>30000</v>
      </c>
      <c r="BO25" s="1538">
        <f t="shared" si="19"/>
        <v>0</v>
      </c>
      <c r="BP25" s="691"/>
      <c r="BQ25" s="691"/>
      <c r="BR25" s="691"/>
      <c r="BS25" s="691"/>
      <c r="BT25" s="691"/>
      <c r="BU25" s="691"/>
      <c r="BV25" s="691">
        <f>SUM(BP25:BU25)</f>
        <v>0</v>
      </c>
      <c r="BW25" s="1538">
        <f t="shared" si="22"/>
        <v>0</v>
      </c>
      <c r="BX25" s="691">
        <f t="shared" si="23"/>
        <v>0</v>
      </c>
      <c r="BY25" s="691">
        <f t="shared" si="24"/>
        <v>15000</v>
      </c>
      <c r="BZ25" s="691">
        <f t="shared" si="25"/>
        <v>15000</v>
      </c>
      <c r="CA25" s="691">
        <f t="shared" si="26"/>
        <v>0</v>
      </c>
      <c r="CB25" s="691">
        <f t="shared" si="27"/>
        <v>0</v>
      </c>
      <c r="CC25" s="691">
        <f t="shared" si="28"/>
        <v>0</v>
      </c>
      <c r="CD25" s="691">
        <f t="shared" si="29"/>
        <v>30000</v>
      </c>
      <c r="CE25" s="1538">
        <f t="shared" si="30"/>
        <v>0</v>
      </c>
      <c r="CF25" s="1341"/>
      <c r="CG25" s="691"/>
      <c r="CH25" s="1790"/>
      <c r="CI25" s="1806">
        <f t="shared" si="32"/>
        <v>0</v>
      </c>
      <c r="CJ25" s="1790">
        <f t="shared" si="33"/>
        <v>0</v>
      </c>
      <c r="CK25" s="1342">
        <f t="shared" si="34"/>
        <v>0</v>
      </c>
      <c r="CL25" s="1343">
        <f t="shared" si="35"/>
        <v>0</v>
      </c>
    </row>
    <row r="26" spans="1:94" s="100" customFormat="1" ht="30" customHeight="1" outlineLevel="1">
      <c r="A26" s="1208" t="s">
        <v>1279</v>
      </c>
      <c r="B26" s="101" t="s">
        <v>1058</v>
      </c>
      <c r="C26" s="101"/>
      <c r="D26" s="101"/>
      <c r="E26" s="1242" t="s">
        <v>1307</v>
      </c>
      <c r="F26" s="1241" t="s">
        <v>41</v>
      </c>
      <c r="G26" s="1239" t="s">
        <v>1055</v>
      </c>
      <c r="H26" s="1234" t="s">
        <v>1310</v>
      </c>
      <c r="I26" s="1199" t="s">
        <v>1311</v>
      </c>
      <c r="J26" s="101"/>
      <c r="K26" s="101"/>
      <c r="L26" s="101"/>
      <c r="M26" s="1082" t="s">
        <v>1027</v>
      </c>
      <c r="N26" s="1082" t="s">
        <v>1027</v>
      </c>
      <c r="O26" s="1082" t="s">
        <v>1027</v>
      </c>
      <c r="P26" s="1082" t="s">
        <v>1027</v>
      </c>
      <c r="Q26" s="115"/>
      <c r="R26" s="1401"/>
      <c r="S26" s="1634"/>
      <c r="T26" s="1077" t="s">
        <v>127</v>
      </c>
      <c r="U26" s="1077" t="s">
        <v>13</v>
      </c>
      <c r="V26" s="1078" t="s">
        <v>651</v>
      </c>
      <c r="W26" s="971">
        <f>+'9.3.1_Det. PA'!E79</f>
        <v>25</v>
      </c>
      <c r="X26" s="103"/>
      <c r="Y26" s="1074"/>
      <c r="Z26" s="700" t="s">
        <v>907</v>
      </c>
      <c r="AA26" s="104">
        <v>1</v>
      </c>
      <c r="AB26" s="104">
        <v>48</v>
      </c>
      <c r="AC26" s="104"/>
      <c r="AD26" s="104"/>
      <c r="AE26" s="647">
        <v>3500</v>
      </c>
      <c r="AF26" s="114">
        <f>+AA26*AE26*AB26</f>
        <v>168000</v>
      </c>
      <c r="AG26" s="867"/>
      <c r="AH26" s="1373"/>
      <c r="AI26" s="112">
        <f>+AF26</f>
        <v>168000</v>
      </c>
      <c r="AJ26" s="114"/>
      <c r="AK26" s="114">
        <f>SUM(AI26:AJ26)</f>
        <v>168000</v>
      </c>
      <c r="AL26" s="1464"/>
      <c r="AM26" s="114">
        <f>+$AE$26*3</f>
        <v>10500</v>
      </c>
      <c r="AN26" s="114">
        <f>+$AE$26*12</f>
        <v>42000</v>
      </c>
      <c r="AO26" s="114">
        <f>+$AE$26*12</f>
        <v>42000</v>
      </c>
      <c r="AP26" s="114">
        <f>+$AE$26*12</f>
        <v>42000</v>
      </c>
      <c r="AQ26" s="114">
        <f>+$AE$26*9</f>
        <v>31500</v>
      </c>
      <c r="AR26" s="865">
        <f>SUM(AM26:AQ26)</f>
        <v>168000</v>
      </c>
      <c r="AS26" s="1464">
        <f t="shared" si="9"/>
        <v>0</v>
      </c>
      <c r="AT26" s="114"/>
      <c r="AU26" s="114"/>
      <c r="AV26" s="114"/>
      <c r="AW26" s="114"/>
      <c r="AX26" s="114"/>
      <c r="AY26" s="865">
        <f>SUM(AT26:AX26)</f>
        <v>0</v>
      </c>
      <c r="AZ26" s="1464"/>
      <c r="BA26" s="114">
        <f t="shared" si="11"/>
        <v>10500</v>
      </c>
      <c r="BB26" s="114">
        <f t="shared" si="12"/>
        <v>42000</v>
      </c>
      <c r="BC26" s="114">
        <f t="shared" si="13"/>
        <v>42000</v>
      </c>
      <c r="BD26" s="114">
        <f t="shared" si="14"/>
        <v>42000</v>
      </c>
      <c r="BE26" s="114">
        <f t="shared" si="15"/>
        <v>31500</v>
      </c>
      <c r="BF26" s="865">
        <f t="shared" si="16"/>
        <v>168000</v>
      </c>
      <c r="BG26" s="1464">
        <f t="shared" si="3"/>
        <v>0</v>
      </c>
      <c r="BH26" s="112"/>
      <c r="BI26" s="114">
        <f>+$AI$26*25%</f>
        <v>42000</v>
      </c>
      <c r="BJ26" s="114">
        <f t="shared" ref="BJ26:BL26" si="81">+$AI$26*25%</f>
        <v>42000</v>
      </c>
      <c r="BK26" s="114">
        <f t="shared" si="81"/>
        <v>42000</v>
      </c>
      <c r="BL26" s="114">
        <f t="shared" si="81"/>
        <v>42000</v>
      </c>
      <c r="BM26" s="114"/>
      <c r="BN26" s="691">
        <f>SUM(BH26:BM26)</f>
        <v>168000</v>
      </c>
      <c r="BO26" s="1538">
        <f t="shared" si="19"/>
        <v>0</v>
      </c>
      <c r="BP26" s="112"/>
      <c r="BQ26" s="114"/>
      <c r="BR26" s="114"/>
      <c r="BS26" s="114"/>
      <c r="BT26" s="114"/>
      <c r="BU26" s="114"/>
      <c r="BV26" s="691">
        <f>SUM(BP26:BU26)</f>
        <v>0</v>
      </c>
      <c r="BW26" s="1538">
        <f t="shared" si="22"/>
        <v>0</v>
      </c>
      <c r="BX26" s="112">
        <f t="shared" si="23"/>
        <v>0</v>
      </c>
      <c r="BY26" s="114">
        <f t="shared" si="24"/>
        <v>42000</v>
      </c>
      <c r="BZ26" s="114">
        <f t="shared" si="25"/>
        <v>42000</v>
      </c>
      <c r="CA26" s="114">
        <f t="shared" si="26"/>
        <v>42000</v>
      </c>
      <c r="CB26" s="114">
        <f t="shared" si="27"/>
        <v>42000</v>
      </c>
      <c r="CC26" s="114">
        <f t="shared" si="28"/>
        <v>0</v>
      </c>
      <c r="CD26" s="691">
        <f t="shared" si="29"/>
        <v>168000</v>
      </c>
      <c r="CE26" s="1538">
        <f t="shared" si="30"/>
        <v>0</v>
      </c>
      <c r="CF26" s="1340"/>
      <c r="CG26" s="114"/>
      <c r="CH26" s="1789"/>
      <c r="CI26" s="1342">
        <f t="shared" si="32"/>
        <v>0</v>
      </c>
      <c r="CJ26" s="1789">
        <f t="shared" si="33"/>
        <v>0</v>
      </c>
      <c r="CK26" s="1344">
        <f t="shared" si="34"/>
        <v>0</v>
      </c>
      <c r="CL26" s="1345">
        <f t="shared" si="35"/>
        <v>0</v>
      </c>
      <c r="CM26" s="95"/>
      <c r="CN26" s="95"/>
      <c r="CO26" s="95"/>
      <c r="CP26" s="95"/>
    </row>
    <row r="27" spans="1:94" s="92" customFormat="1" ht="27.75" customHeight="1" outlineLevel="1">
      <c r="A27" s="1083" t="s">
        <v>1280</v>
      </c>
      <c r="B27" s="989" t="s">
        <v>963</v>
      </c>
      <c r="C27" s="989"/>
      <c r="D27" s="989"/>
      <c r="E27" s="1200"/>
      <c r="F27" s="1200"/>
      <c r="G27" s="1200"/>
      <c r="H27" s="1200"/>
      <c r="I27" s="1200"/>
      <c r="J27" s="989"/>
      <c r="K27" s="989"/>
      <c r="L27" s="989"/>
      <c r="M27" s="1288" t="s">
        <v>1027</v>
      </c>
      <c r="N27" s="1055" t="s">
        <v>1027</v>
      </c>
      <c r="O27" s="1055" t="s">
        <v>1027</v>
      </c>
      <c r="P27" s="1055" t="s">
        <v>1027</v>
      </c>
      <c r="Q27" s="1055"/>
      <c r="R27" s="1401"/>
      <c r="S27" s="91"/>
      <c r="T27" s="1064"/>
      <c r="U27" s="1064"/>
      <c r="V27" s="1065"/>
      <c r="W27" s="971"/>
      <c r="X27" s="103"/>
      <c r="Y27" s="91"/>
      <c r="Z27" s="891"/>
      <c r="AA27" s="893"/>
      <c r="AB27" s="893"/>
      <c r="AC27" s="893"/>
      <c r="AD27" s="893"/>
      <c r="AE27" s="894"/>
      <c r="AF27" s="978">
        <f>SUM(AF28:AF32)</f>
        <v>177000</v>
      </c>
      <c r="AG27" s="978"/>
      <c r="AH27" s="1370"/>
      <c r="AI27" s="978">
        <f>SUM(AI28:AI32)</f>
        <v>177000</v>
      </c>
      <c r="AJ27" s="978">
        <f t="shared" ref="AJ27" si="82">SUM(AJ28:AJ32)</f>
        <v>0</v>
      </c>
      <c r="AK27" s="978">
        <f>SUM(AK28:AK32)</f>
        <v>177000</v>
      </c>
      <c r="AL27" s="1464"/>
      <c r="AM27" s="978">
        <f t="shared" ref="AM27:AP27" si="83">SUM(AM28:AM32)</f>
        <v>0</v>
      </c>
      <c r="AN27" s="978">
        <f t="shared" si="83"/>
        <v>95000</v>
      </c>
      <c r="AO27" s="978">
        <f t="shared" si="83"/>
        <v>30000</v>
      </c>
      <c r="AP27" s="978">
        <f t="shared" si="83"/>
        <v>52000</v>
      </c>
      <c r="AQ27" s="978">
        <f>SUM(AQ28:AQ32)</f>
        <v>0</v>
      </c>
      <c r="AR27" s="978">
        <f>SUM(AR28:AR32)</f>
        <v>177000</v>
      </c>
      <c r="AS27" s="1464">
        <f t="shared" si="9"/>
        <v>0</v>
      </c>
      <c r="AT27" s="978">
        <f t="shared" ref="AT27:AW27" si="84">SUM(AT28:AT32)</f>
        <v>0</v>
      </c>
      <c r="AU27" s="978">
        <f t="shared" si="84"/>
        <v>0</v>
      </c>
      <c r="AV27" s="978">
        <f t="shared" si="84"/>
        <v>0</v>
      </c>
      <c r="AW27" s="978">
        <f t="shared" si="84"/>
        <v>0</v>
      </c>
      <c r="AX27" s="978">
        <f>SUM(AX28:AX32)</f>
        <v>0</v>
      </c>
      <c r="AY27" s="978">
        <f>SUM(AY28:AY32)</f>
        <v>0</v>
      </c>
      <c r="AZ27" s="1464"/>
      <c r="BA27" s="978">
        <f t="shared" si="11"/>
        <v>0</v>
      </c>
      <c r="BB27" s="978">
        <f t="shared" si="12"/>
        <v>95000</v>
      </c>
      <c r="BC27" s="978">
        <f t="shared" si="13"/>
        <v>30000</v>
      </c>
      <c r="BD27" s="978">
        <f t="shared" si="14"/>
        <v>52000</v>
      </c>
      <c r="BE27" s="978">
        <f t="shared" si="15"/>
        <v>0</v>
      </c>
      <c r="BF27" s="978">
        <f t="shared" si="16"/>
        <v>177000</v>
      </c>
      <c r="BG27" s="1464">
        <f t="shared" si="3"/>
        <v>0</v>
      </c>
      <c r="BH27" s="978">
        <f t="shared" ref="BH27:BK27" si="85">SUM(BH28:BH32)</f>
        <v>0</v>
      </c>
      <c r="BI27" s="978">
        <f t="shared" si="85"/>
        <v>47500</v>
      </c>
      <c r="BJ27" s="978">
        <f t="shared" si="85"/>
        <v>62500</v>
      </c>
      <c r="BK27" s="978">
        <f t="shared" si="85"/>
        <v>41000</v>
      </c>
      <c r="BL27" s="978">
        <f>SUM(BL28:BL32)</f>
        <v>26000</v>
      </c>
      <c r="BM27" s="978">
        <f>SUM(BM28:BM32)</f>
        <v>0</v>
      </c>
      <c r="BN27" s="978">
        <f>SUM(BN28:BN32)</f>
        <v>177000</v>
      </c>
      <c r="BO27" s="1538">
        <f t="shared" si="19"/>
        <v>0</v>
      </c>
      <c r="BP27" s="978">
        <f t="shared" ref="BP27:BS27" si="86">SUM(BP28:BP32)</f>
        <v>0</v>
      </c>
      <c r="BQ27" s="978">
        <f t="shared" si="86"/>
        <v>0</v>
      </c>
      <c r="BR27" s="978">
        <f t="shared" si="86"/>
        <v>0</v>
      </c>
      <c r="BS27" s="978">
        <f t="shared" si="86"/>
        <v>0</v>
      </c>
      <c r="BT27" s="978">
        <f>SUM(BT28:BT32)</f>
        <v>0</v>
      </c>
      <c r="BU27" s="978">
        <f>SUM(BU28:BU32)</f>
        <v>0</v>
      </c>
      <c r="BV27" s="978">
        <f>SUM(BV28:BV32)</f>
        <v>0</v>
      </c>
      <c r="BW27" s="1538">
        <f t="shared" si="22"/>
        <v>0</v>
      </c>
      <c r="BX27" s="978">
        <f t="shared" si="23"/>
        <v>0</v>
      </c>
      <c r="BY27" s="978">
        <f t="shared" si="24"/>
        <v>47500</v>
      </c>
      <c r="BZ27" s="978">
        <f t="shared" si="25"/>
        <v>62500</v>
      </c>
      <c r="CA27" s="978">
        <f t="shared" si="26"/>
        <v>41000</v>
      </c>
      <c r="CB27" s="978">
        <f t="shared" si="27"/>
        <v>26000</v>
      </c>
      <c r="CC27" s="978">
        <f t="shared" si="28"/>
        <v>0</v>
      </c>
      <c r="CD27" s="978">
        <f t="shared" si="29"/>
        <v>177000</v>
      </c>
      <c r="CE27" s="1538">
        <f t="shared" si="30"/>
        <v>0</v>
      </c>
      <c r="CF27" s="1342"/>
      <c r="CG27" s="978"/>
      <c r="CH27" s="1790">
        <f>SUM(CH28:CH32)</f>
        <v>0</v>
      </c>
      <c r="CI27" s="1342">
        <f t="shared" si="32"/>
        <v>0</v>
      </c>
      <c r="CJ27" s="1790">
        <f t="shared" si="33"/>
        <v>0</v>
      </c>
      <c r="CK27" s="1342">
        <f t="shared" si="34"/>
        <v>0</v>
      </c>
      <c r="CL27" s="1343">
        <f t="shared" si="35"/>
        <v>0</v>
      </c>
    </row>
    <row r="28" spans="1:94" s="105" customFormat="1" ht="30" customHeight="1" outlineLevel="2">
      <c r="A28" s="96" t="s">
        <v>1281</v>
      </c>
      <c r="B28" s="101" t="s">
        <v>966</v>
      </c>
      <c r="C28" s="1422"/>
      <c r="D28" s="1436"/>
      <c r="E28" s="1234" t="s">
        <v>1310</v>
      </c>
      <c r="F28" s="1240" t="s">
        <v>1475</v>
      </c>
      <c r="G28" s="1239" t="s">
        <v>1313</v>
      </c>
      <c r="H28" s="1234" t="s">
        <v>1310</v>
      </c>
      <c r="I28" s="1199" t="s">
        <v>1311</v>
      </c>
      <c r="J28" s="46"/>
      <c r="K28" s="47"/>
      <c r="L28" s="47"/>
      <c r="M28" s="1081" t="s">
        <v>1027</v>
      </c>
      <c r="N28" s="1080" t="s">
        <v>1027</v>
      </c>
      <c r="O28" s="1080"/>
      <c r="P28" s="1081"/>
      <c r="Q28" s="1081"/>
      <c r="R28" s="1401"/>
      <c r="S28" s="985"/>
      <c r="T28" s="1064" t="s">
        <v>23</v>
      </c>
      <c r="U28" s="1075" t="s">
        <v>13</v>
      </c>
      <c r="V28" s="1084" t="s">
        <v>149</v>
      </c>
      <c r="W28" s="1056">
        <f>+'9.3.1_Det. PA'!F34</f>
        <v>7</v>
      </c>
      <c r="X28" s="986"/>
      <c r="Y28" s="985"/>
      <c r="Z28" s="646" t="s">
        <v>965</v>
      </c>
      <c r="AA28" s="99">
        <v>3</v>
      </c>
      <c r="AB28" s="99"/>
      <c r="AC28" s="99"/>
      <c r="AD28" s="99"/>
      <c r="AE28" s="647">
        <v>25000</v>
      </c>
      <c r="AF28" s="691">
        <f>+AE28*AA28</f>
        <v>75000</v>
      </c>
      <c r="AG28" s="768"/>
      <c r="AH28" s="1373"/>
      <c r="AI28" s="112">
        <f>+$AF$28</f>
        <v>75000</v>
      </c>
      <c r="AJ28" s="112"/>
      <c r="AK28" s="114">
        <f t="shared" ref="AK28:AK33" si="87">SUM(AI28:AJ28)</f>
        <v>75000</v>
      </c>
      <c r="AL28" s="1464"/>
      <c r="AM28" s="114"/>
      <c r="AN28" s="114">
        <f>+AI28</f>
        <v>75000</v>
      </c>
      <c r="AO28" s="114"/>
      <c r="AP28" s="114"/>
      <c r="AQ28" s="114"/>
      <c r="AR28" s="114">
        <f t="shared" ref="AR28:AR33" si="88">SUM(AM28:AQ28)</f>
        <v>75000</v>
      </c>
      <c r="AS28" s="1464">
        <f t="shared" si="9"/>
        <v>0</v>
      </c>
      <c r="AT28" s="114"/>
      <c r="AU28" s="114"/>
      <c r="AV28" s="114"/>
      <c r="AW28" s="114"/>
      <c r="AX28" s="114"/>
      <c r="AY28" s="114">
        <f t="shared" ref="AY28:AY33" si="89">SUM(AT28:AX28)</f>
        <v>0</v>
      </c>
      <c r="AZ28" s="1464"/>
      <c r="BA28" s="114">
        <f t="shared" si="11"/>
        <v>0</v>
      </c>
      <c r="BB28" s="114">
        <f t="shared" si="12"/>
        <v>75000</v>
      </c>
      <c r="BC28" s="114">
        <f t="shared" si="13"/>
        <v>0</v>
      </c>
      <c r="BD28" s="114">
        <f t="shared" si="14"/>
        <v>0</v>
      </c>
      <c r="BE28" s="114">
        <f t="shared" si="15"/>
        <v>0</v>
      </c>
      <c r="BF28" s="114">
        <f t="shared" si="16"/>
        <v>75000</v>
      </c>
      <c r="BG28" s="1464">
        <f t="shared" si="3"/>
        <v>0</v>
      </c>
      <c r="BH28" s="114"/>
      <c r="BI28" s="114">
        <f>+$AI$28*50%</f>
        <v>37500</v>
      </c>
      <c r="BJ28" s="114">
        <f>+$AI$28*50%</f>
        <v>37500</v>
      </c>
      <c r="BK28" s="114"/>
      <c r="BL28" s="114"/>
      <c r="BM28" s="114"/>
      <c r="BN28" s="114">
        <f t="shared" ref="BN28:BN34" si="90">SUM(BH28:BM28)</f>
        <v>75000</v>
      </c>
      <c r="BO28" s="1538">
        <f t="shared" si="19"/>
        <v>0</v>
      </c>
      <c r="BP28" s="114"/>
      <c r="BQ28" s="114"/>
      <c r="BR28" s="114"/>
      <c r="BS28" s="114"/>
      <c r="BT28" s="114"/>
      <c r="BU28" s="114"/>
      <c r="BV28" s="114">
        <f t="shared" ref="BV28:BV34" si="91">SUM(BP28:BU28)</f>
        <v>0</v>
      </c>
      <c r="BW28" s="1538">
        <f t="shared" si="22"/>
        <v>0</v>
      </c>
      <c r="BX28" s="114">
        <f t="shared" si="23"/>
        <v>0</v>
      </c>
      <c r="BY28" s="114">
        <f t="shared" si="24"/>
        <v>37500</v>
      </c>
      <c r="BZ28" s="114">
        <f t="shared" si="25"/>
        <v>37500</v>
      </c>
      <c r="CA28" s="114">
        <f t="shared" si="26"/>
        <v>0</v>
      </c>
      <c r="CB28" s="114">
        <f t="shared" si="27"/>
        <v>0</v>
      </c>
      <c r="CC28" s="114">
        <f t="shared" si="28"/>
        <v>0</v>
      </c>
      <c r="CD28" s="114">
        <f t="shared" si="29"/>
        <v>75000</v>
      </c>
      <c r="CE28" s="1538">
        <f t="shared" si="30"/>
        <v>0</v>
      </c>
      <c r="CF28" s="1340"/>
      <c r="CG28" s="114"/>
      <c r="CH28" s="1789"/>
      <c r="CI28" s="1340">
        <f t="shared" si="32"/>
        <v>0</v>
      </c>
      <c r="CJ28" s="1789">
        <f t="shared" si="33"/>
        <v>0</v>
      </c>
      <c r="CK28" s="1344">
        <f t="shared" si="34"/>
        <v>0</v>
      </c>
      <c r="CL28" s="1345">
        <f t="shared" si="35"/>
        <v>0</v>
      </c>
      <c r="CM28" s="75"/>
      <c r="CN28" s="75"/>
      <c r="CO28" s="75"/>
      <c r="CP28" s="75"/>
    </row>
    <row r="29" spans="1:94" s="105" customFormat="1" ht="30" customHeight="1" outlineLevel="2">
      <c r="A29" s="96" t="s">
        <v>1282</v>
      </c>
      <c r="B29" s="101" t="s">
        <v>968</v>
      </c>
      <c r="C29" s="1422"/>
      <c r="D29" s="1436"/>
      <c r="E29" s="1234" t="s">
        <v>1310</v>
      </c>
      <c r="F29" s="1240" t="s">
        <v>1475</v>
      </c>
      <c r="G29" s="1239" t="s">
        <v>1313</v>
      </c>
      <c r="H29" s="1234" t="s">
        <v>1310</v>
      </c>
      <c r="I29" s="1199" t="s">
        <v>1311</v>
      </c>
      <c r="J29" s="46"/>
      <c r="K29" s="47"/>
      <c r="L29" s="47"/>
      <c r="M29" s="1081"/>
      <c r="N29" s="1081" t="s">
        <v>1027</v>
      </c>
      <c r="O29" s="1080" t="s">
        <v>1027</v>
      </c>
      <c r="P29" s="1081"/>
      <c r="Q29" s="1081"/>
      <c r="R29" s="1401"/>
      <c r="S29" s="985"/>
      <c r="T29" s="1064" t="s">
        <v>23</v>
      </c>
      <c r="U29" s="1075" t="s">
        <v>13</v>
      </c>
      <c r="V29" s="1084" t="s">
        <v>149</v>
      </c>
      <c r="W29" s="1056">
        <f>+'9.3.1_Det. PA'!F35</f>
        <v>8</v>
      </c>
      <c r="X29" s="986"/>
      <c r="Y29" s="985"/>
      <c r="Z29" s="646" t="s">
        <v>967</v>
      </c>
      <c r="AA29" s="99">
        <v>1</v>
      </c>
      <c r="AB29" s="99"/>
      <c r="AC29" s="99"/>
      <c r="AD29" s="99"/>
      <c r="AE29" s="647">
        <v>20000</v>
      </c>
      <c r="AF29" s="691">
        <f t="shared" ref="AF29" si="92">+AE29*AA29</f>
        <v>20000</v>
      </c>
      <c r="AG29" s="768"/>
      <c r="AH29" s="1373"/>
      <c r="AI29" s="112">
        <f>+AF29</f>
        <v>20000</v>
      </c>
      <c r="AJ29" s="112"/>
      <c r="AK29" s="114">
        <f t="shared" si="87"/>
        <v>20000</v>
      </c>
      <c r="AL29" s="1464"/>
      <c r="AM29" s="114"/>
      <c r="AN29" s="114"/>
      <c r="AO29" s="114">
        <f>+$AI$29</f>
        <v>20000</v>
      </c>
      <c r="AP29" s="114"/>
      <c r="AQ29" s="114"/>
      <c r="AR29" s="114">
        <f t="shared" si="88"/>
        <v>20000</v>
      </c>
      <c r="AS29" s="1464">
        <f t="shared" si="9"/>
        <v>0</v>
      </c>
      <c r="AT29" s="114"/>
      <c r="AU29" s="114"/>
      <c r="AV29" s="114"/>
      <c r="AW29" s="114"/>
      <c r="AX29" s="114"/>
      <c r="AY29" s="114">
        <f t="shared" si="89"/>
        <v>0</v>
      </c>
      <c r="AZ29" s="1464"/>
      <c r="BA29" s="114">
        <f t="shared" si="11"/>
        <v>0</v>
      </c>
      <c r="BB29" s="114">
        <f t="shared" si="12"/>
        <v>0</v>
      </c>
      <c r="BC29" s="114">
        <f t="shared" si="13"/>
        <v>20000</v>
      </c>
      <c r="BD29" s="114">
        <f t="shared" si="14"/>
        <v>0</v>
      </c>
      <c r="BE29" s="114">
        <f t="shared" si="15"/>
        <v>0</v>
      </c>
      <c r="BF29" s="114">
        <f t="shared" si="16"/>
        <v>20000</v>
      </c>
      <c r="BG29" s="1464">
        <f t="shared" si="3"/>
        <v>0</v>
      </c>
      <c r="BH29" s="114"/>
      <c r="BI29" s="114"/>
      <c r="BJ29" s="114">
        <f>+$AI$29*50%</f>
        <v>10000</v>
      </c>
      <c r="BK29" s="114">
        <f>+$AI$29*50%</f>
        <v>10000</v>
      </c>
      <c r="BL29" s="114"/>
      <c r="BM29" s="114"/>
      <c r="BN29" s="114">
        <f t="shared" si="90"/>
        <v>20000</v>
      </c>
      <c r="BO29" s="1538">
        <f t="shared" si="19"/>
        <v>0</v>
      </c>
      <c r="BP29" s="114"/>
      <c r="BQ29" s="114"/>
      <c r="BR29" s="114"/>
      <c r="BS29" s="114"/>
      <c r="BT29" s="114"/>
      <c r="BU29" s="114"/>
      <c r="BV29" s="114">
        <f t="shared" si="91"/>
        <v>0</v>
      </c>
      <c r="BW29" s="1538">
        <f t="shared" si="22"/>
        <v>0</v>
      </c>
      <c r="BX29" s="114">
        <f t="shared" si="23"/>
        <v>0</v>
      </c>
      <c r="BY29" s="114">
        <f t="shared" si="24"/>
        <v>0</v>
      </c>
      <c r="BZ29" s="114">
        <f t="shared" si="25"/>
        <v>10000</v>
      </c>
      <c r="CA29" s="114">
        <f t="shared" si="26"/>
        <v>10000</v>
      </c>
      <c r="CB29" s="114">
        <f t="shared" si="27"/>
        <v>0</v>
      </c>
      <c r="CC29" s="114">
        <f t="shared" si="28"/>
        <v>0</v>
      </c>
      <c r="CD29" s="114">
        <f t="shared" si="29"/>
        <v>20000</v>
      </c>
      <c r="CE29" s="1538">
        <f t="shared" si="30"/>
        <v>0</v>
      </c>
      <c r="CF29" s="1340"/>
      <c r="CG29" s="114"/>
      <c r="CH29" s="1789"/>
      <c r="CI29" s="1340">
        <f t="shared" si="32"/>
        <v>0</v>
      </c>
      <c r="CJ29" s="1789">
        <f t="shared" si="33"/>
        <v>0</v>
      </c>
      <c r="CK29" s="1344">
        <f t="shared" si="34"/>
        <v>0</v>
      </c>
      <c r="CL29" s="1345">
        <f t="shared" si="35"/>
        <v>0</v>
      </c>
      <c r="CM29" s="75"/>
      <c r="CN29" s="75"/>
      <c r="CO29" s="75"/>
      <c r="CP29" s="75"/>
    </row>
    <row r="30" spans="1:94" s="105" customFormat="1" ht="30" customHeight="1" outlineLevel="2">
      <c r="A30" s="96" t="s">
        <v>1283</v>
      </c>
      <c r="B30" s="101" t="s">
        <v>969</v>
      </c>
      <c r="C30" s="1422"/>
      <c r="D30" s="1436"/>
      <c r="E30" s="1234" t="s">
        <v>1310</v>
      </c>
      <c r="F30" s="1240" t="s">
        <v>1475</v>
      </c>
      <c r="G30" s="1239" t="s">
        <v>1313</v>
      </c>
      <c r="H30" s="1234" t="s">
        <v>1310</v>
      </c>
      <c r="I30" s="1199" t="s">
        <v>1311</v>
      </c>
      <c r="J30" s="46"/>
      <c r="K30" s="47"/>
      <c r="L30" s="47"/>
      <c r="M30" s="1081" t="s">
        <v>1027</v>
      </c>
      <c r="N30" s="1080" t="s">
        <v>1027</v>
      </c>
      <c r="O30" s="1080"/>
      <c r="P30" s="1081"/>
      <c r="Q30" s="1081"/>
      <c r="R30" s="1401"/>
      <c r="S30" s="985"/>
      <c r="T30" s="1064" t="s">
        <v>23</v>
      </c>
      <c r="U30" s="1075" t="s">
        <v>13</v>
      </c>
      <c r="V30" s="1084" t="s">
        <v>149</v>
      </c>
      <c r="W30" s="1056">
        <f>+'9.3.1_Det. PA'!F36</f>
        <v>9</v>
      </c>
      <c r="X30" s="986"/>
      <c r="Y30" s="985"/>
      <c r="Z30" s="646" t="s">
        <v>967</v>
      </c>
      <c r="AA30" s="99">
        <v>1</v>
      </c>
      <c r="AB30" s="99"/>
      <c r="AC30" s="99"/>
      <c r="AD30" s="99"/>
      <c r="AE30" s="647">
        <v>20000</v>
      </c>
      <c r="AF30" s="691">
        <f t="shared" ref="AF30:AF32" si="93">+AE30*AA30</f>
        <v>20000</v>
      </c>
      <c r="AG30" s="768"/>
      <c r="AH30" s="1373"/>
      <c r="AI30" s="112">
        <f>+AF30</f>
        <v>20000</v>
      </c>
      <c r="AJ30" s="112"/>
      <c r="AK30" s="114">
        <f t="shared" si="87"/>
        <v>20000</v>
      </c>
      <c r="AL30" s="1464"/>
      <c r="AM30" s="114"/>
      <c r="AN30" s="114">
        <f>+$AI$30</f>
        <v>20000</v>
      </c>
      <c r="AO30" s="114"/>
      <c r="AP30" s="114"/>
      <c r="AQ30" s="114"/>
      <c r="AR30" s="114">
        <f t="shared" si="88"/>
        <v>20000</v>
      </c>
      <c r="AS30" s="1464">
        <f t="shared" si="9"/>
        <v>0</v>
      </c>
      <c r="AT30" s="114"/>
      <c r="AU30" s="114"/>
      <c r="AV30" s="114"/>
      <c r="AW30" s="114"/>
      <c r="AX30" s="114"/>
      <c r="AY30" s="114">
        <f t="shared" si="89"/>
        <v>0</v>
      </c>
      <c r="AZ30" s="1464"/>
      <c r="BA30" s="114">
        <f t="shared" si="11"/>
        <v>0</v>
      </c>
      <c r="BB30" s="114">
        <f t="shared" si="12"/>
        <v>20000</v>
      </c>
      <c r="BC30" s="114">
        <f t="shared" si="13"/>
        <v>0</v>
      </c>
      <c r="BD30" s="114">
        <f t="shared" si="14"/>
        <v>0</v>
      </c>
      <c r="BE30" s="114">
        <f t="shared" si="15"/>
        <v>0</v>
      </c>
      <c r="BF30" s="114">
        <f t="shared" si="16"/>
        <v>20000</v>
      </c>
      <c r="BG30" s="1464">
        <f t="shared" si="3"/>
        <v>0</v>
      </c>
      <c r="BH30" s="114"/>
      <c r="BI30" s="114">
        <f>+$AI$30*50%</f>
        <v>10000</v>
      </c>
      <c r="BJ30" s="114">
        <f>+$AI$30*50%</f>
        <v>10000</v>
      </c>
      <c r="BK30" s="114"/>
      <c r="BL30" s="114"/>
      <c r="BM30" s="114"/>
      <c r="BN30" s="114">
        <f t="shared" si="90"/>
        <v>20000</v>
      </c>
      <c r="BO30" s="1538">
        <f t="shared" si="19"/>
        <v>0</v>
      </c>
      <c r="BP30" s="114"/>
      <c r="BQ30" s="114"/>
      <c r="BR30" s="114"/>
      <c r="BS30" s="114"/>
      <c r="BT30" s="114"/>
      <c r="BU30" s="114"/>
      <c r="BV30" s="114">
        <f t="shared" si="91"/>
        <v>0</v>
      </c>
      <c r="BW30" s="1538">
        <f t="shared" si="22"/>
        <v>0</v>
      </c>
      <c r="BX30" s="114">
        <f t="shared" si="23"/>
        <v>0</v>
      </c>
      <c r="BY30" s="114">
        <f t="shared" si="24"/>
        <v>10000</v>
      </c>
      <c r="BZ30" s="114">
        <f t="shared" si="25"/>
        <v>10000</v>
      </c>
      <c r="CA30" s="114">
        <f t="shared" si="26"/>
        <v>0</v>
      </c>
      <c r="CB30" s="114">
        <f t="shared" si="27"/>
        <v>0</v>
      </c>
      <c r="CC30" s="114">
        <f t="shared" si="28"/>
        <v>0</v>
      </c>
      <c r="CD30" s="114">
        <f t="shared" si="29"/>
        <v>20000</v>
      </c>
      <c r="CE30" s="1538">
        <f t="shared" si="30"/>
        <v>0</v>
      </c>
      <c r="CF30" s="1340"/>
      <c r="CG30" s="114"/>
      <c r="CH30" s="1789"/>
      <c r="CI30" s="1340">
        <f t="shared" si="32"/>
        <v>0</v>
      </c>
      <c r="CJ30" s="1789">
        <f t="shared" si="33"/>
        <v>0</v>
      </c>
      <c r="CK30" s="1344">
        <f t="shared" si="34"/>
        <v>0</v>
      </c>
      <c r="CL30" s="1345">
        <f t="shared" si="35"/>
        <v>0</v>
      </c>
      <c r="CM30" s="75"/>
      <c r="CN30" s="75"/>
      <c r="CO30" s="75"/>
      <c r="CP30" s="75"/>
    </row>
    <row r="31" spans="1:94" s="105" customFormat="1" ht="30" customHeight="1" outlineLevel="2">
      <c r="A31" s="96" t="s">
        <v>1284</v>
      </c>
      <c r="B31" s="101" t="s">
        <v>970</v>
      </c>
      <c r="C31" s="1422"/>
      <c r="D31" s="1436"/>
      <c r="E31" s="1234" t="s">
        <v>1310</v>
      </c>
      <c r="F31" s="1240" t="s">
        <v>1475</v>
      </c>
      <c r="G31" s="1239" t="s">
        <v>1313</v>
      </c>
      <c r="H31" s="1234" t="s">
        <v>1310</v>
      </c>
      <c r="I31" s="1199" t="s">
        <v>1311</v>
      </c>
      <c r="J31" s="46"/>
      <c r="K31" s="47"/>
      <c r="L31" s="47"/>
      <c r="M31" s="1081"/>
      <c r="N31" s="1081" t="s">
        <v>1027</v>
      </c>
      <c r="O31" s="1080" t="s">
        <v>1027</v>
      </c>
      <c r="P31" s="1081"/>
      <c r="Q31" s="1081"/>
      <c r="R31" s="1401"/>
      <c r="S31" s="985"/>
      <c r="T31" s="1064" t="s">
        <v>23</v>
      </c>
      <c r="U31" s="1075" t="s">
        <v>13</v>
      </c>
      <c r="V31" s="1084" t="s">
        <v>149</v>
      </c>
      <c r="W31" s="1056">
        <f>+'9.3.1_Det. PA'!F37</f>
        <v>10</v>
      </c>
      <c r="X31" s="986"/>
      <c r="Y31" s="985"/>
      <c r="Z31" s="646" t="s">
        <v>967</v>
      </c>
      <c r="AA31" s="99">
        <v>1</v>
      </c>
      <c r="AB31" s="99"/>
      <c r="AC31" s="99"/>
      <c r="AD31" s="99"/>
      <c r="AE31" s="647">
        <v>10000</v>
      </c>
      <c r="AF31" s="691">
        <f t="shared" si="93"/>
        <v>10000</v>
      </c>
      <c r="AG31" s="768"/>
      <c r="AH31" s="1373"/>
      <c r="AI31" s="112">
        <f>+AF31</f>
        <v>10000</v>
      </c>
      <c r="AJ31" s="112"/>
      <c r="AK31" s="114">
        <f t="shared" si="87"/>
        <v>10000</v>
      </c>
      <c r="AL31" s="1464"/>
      <c r="AM31" s="114"/>
      <c r="AN31" s="114"/>
      <c r="AO31" s="114">
        <f>+$AI$31</f>
        <v>10000</v>
      </c>
      <c r="AP31" s="114"/>
      <c r="AQ31" s="114"/>
      <c r="AR31" s="114">
        <f t="shared" si="88"/>
        <v>10000</v>
      </c>
      <c r="AS31" s="1464">
        <f t="shared" si="9"/>
        <v>0</v>
      </c>
      <c r="AT31" s="114"/>
      <c r="AU31" s="114"/>
      <c r="AV31" s="114"/>
      <c r="AW31" s="114"/>
      <c r="AX31" s="114"/>
      <c r="AY31" s="114">
        <f t="shared" si="89"/>
        <v>0</v>
      </c>
      <c r="AZ31" s="1464"/>
      <c r="BA31" s="114">
        <f t="shared" si="11"/>
        <v>0</v>
      </c>
      <c r="BB31" s="114">
        <f t="shared" si="12"/>
        <v>0</v>
      </c>
      <c r="BC31" s="114">
        <f t="shared" si="13"/>
        <v>10000</v>
      </c>
      <c r="BD31" s="114">
        <f t="shared" si="14"/>
        <v>0</v>
      </c>
      <c r="BE31" s="114">
        <f t="shared" si="15"/>
        <v>0</v>
      </c>
      <c r="BF31" s="114">
        <f t="shared" si="16"/>
        <v>10000</v>
      </c>
      <c r="BG31" s="1464">
        <f t="shared" si="3"/>
        <v>0</v>
      </c>
      <c r="BH31" s="114"/>
      <c r="BI31" s="114"/>
      <c r="BJ31" s="114">
        <f>+$AI$31*50%</f>
        <v>5000</v>
      </c>
      <c r="BK31" s="114">
        <f>+$AI$31*50%</f>
        <v>5000</v>
      </c>
      <c r="BL31" s="114"/>
      <c r="BM31" s="114"/>
      <c r="BN31" s="114">
        <f t="shared" si="90"/>
        <v>10000</v>
      </c>
      <c r="BO31" s="1538">
        <f t="shared" si="19"/>
        <v>0</v>
      </c>
      <c r="BP31" s="114"/>
      <c r="BQ31" s="114"/>
      <c r="BR31" s="114"/>
      <c r="BS31" s="114"/>
      <c r="BT31" s="114"/>
      <c r="BU31" s="114"/>
      <c r="BV31" s="114">
        <f t="shared" si="91"/>
        <v>0</v>
      </c>
      <c r="BW31" s="1538">
        <f t="shared" si="22"/>
        <v>0</v>
      </c>
      <c r="BX31" s="114">
        <f t="shared" si="23"/>
        <v>0</v>
      </c>
      <c r="BY31" s="114">
        <f t="shared" si="24"/>
        <v>0</v>
      </c>
      <c r="BZ31" s="114">
        <f t="shared" si="25"/>
        <v>5000</v>
      </c>
      <c r="CA31" s="114">
        <f t="shared" si="26"/>
        <v>5000</v>
      </c>
      <c r="CB31" s="114">
        <f t="shared" si="27"/>
        <v>0</v>
      </c>
      <c r="CC31" s="114">
        <f t="shared" si="28"/>
        <v>0</v>
      </c>
      <c r="CD31" s="114">
        <f t="shared" si="29"/>
        <v>10000</v>
      </c>
      <c r="CE31" s="1538">
        <f t="shared" si="30"/>
        <v>0</v>
      </c>
      <c r="CF31" s="1340"/>
      <c r="CG31" s="114"/>
      <c r="CH31" s="1789"/>
      <c r="CI31" s="1340">
        <f t="shared" si="32"/>
        <v>0</v>
      </c>
      <c r="CJ31" s="1789">
        <f t="shared" si="33"/>
        <v>0</v>
      </c>
      <c r="CK31" s="1344">
        <f t="shared" si="34"/>
        <v>0</v>
      </c>
      <c r="CL31" s="1345">
        <f t="shared" si="35"/>
        <v>0</v>
      </c>
      <c r="CM31" s="75"/>
      <c r="CN31" s="75"/>
      <c r="CO31" s="75"/>
      <c r="CP31" s="75"/>
    </row>
    <row r="32" spans="1:94" s="105" customFormat="1" ht="30" customHeight="1" outlineLevel="2">
      <c r="A32" s="96" t="s">
        <v>1285</v>
      </c>
      <c r="B32" s="101" t="s">
        <v>971</v>
      </c>
      <c r="C32" s="1422"/>
      <c r="D32" s="1436"/>
      <c r="E32" s="1234" t="s">
        <v>1310</v>
      </c>
      <c r="F32" s="1240" t="s">
        <v>1475</v>
      </c>
      <c r="G32" s="1239" t="s">
        <v>1313</v>
      </c>
      <c r="H32" s="1234" t="s">
        <v>1310</v>
      </c>
      <c r="I32" s="1199" t="s">
        <v>1311</v>
      </c>
      <c r="J32" s="46"/>
      <c r="K32" s="47"/>
      <c r="L32" s="47"/>
      <c r="M32" s="1081"/>
      <c r="N32" s="1081"/>
      <c r="O32" s="1081" t="s">
        <v>1027</v>
      </c>
      <c r="P32" s="1080" t="s">
        <v>1027</v>
      </c>
      <c r="Q32" s="1081"/>
      <c r="R32" s="1401"/>
      <c r="S32" s="985"/>
      <c r="T32" s="1064" t="s">
        <v>23</v>
      </c>
      <c r="U32" s="1075" t="s">
        <v>13</v>
      </c>
      <c r="V32" s="1084" t="s">
        <v>149</v>
      </c>
      <c r="W32" s="1056">
        <f>+'9.3.1_Det. PA'!F38</f>
        <v>11</v>
      </c>
      <c r="X32" s="986"/>
      <c r="Y32" s="985"/>
      <c r="Z32" s="646" t="s">
        <v>261</v>
      </c>
      <c r="AA32" s="99">
        <v>1</v>
      </c>
      <c r="AB32" s="99"/>
      <c r="AC32" s="99"/>
      <c r="AD32" s="99"/>
      <c r="AE32" s="647">
        <v>52000</v>
      </c>
      <c r="AF32" s="691">
        <f t="shared" si="93"/>
        <v>52000</v>
      </c>
      <c r="AG32" s="768"/>
      <c r="AH32" s="1373"/>
      <c r="AI32" s="112">
        <f>+AF32</f>
        <v>52000</v>
      </c>
      <c r="AJ32" s="112"/>
      <c r="AK32" s="114">
        <f t="shared" si="87"/>
        <v>52000</v>
      </c>
      <c r="AL32" s="1464"/>
      <c r="AM32" s="114"/>
      <c r="AN32" s="114"/>
      <c r="AO32" s="114"/>
      <c r="AP32" s="114">
        <f>+$AI$32</f>
        <v>52000</v>
      </c>
      <c r="AQ32" s="114"/>
      <c r="AR32" s="114">
        <f t="shared" si="88"/>
        <v>52000</v>
      </c>
      <c r="AS32" s="1464">
        <f t="shared" si="9"/>
        <v>0</v>
      </c>
      <c r="AT32" s="114"/>
      <c r="AU32" s="114"/>
      <c r="AV32" s="114"/>
      <c r="AW32" s="114"/>
      <c r="AX32" s="114"/>
      <c r="AY32" s="114">
        <f t="shared" si="89"/>
        <v>0</v>
      </c>
      <c r="AZ32" s="1464"/>
      <c r="BA32" s="114">
        <f t="shared" si="11"/>
        <v>0</v>
      </c>
      <c r="BB32" s="114">
        <f t="shared" si="12"/>
        <v>0</v>
      </c>
      <c r="BC32" s="114">
        <f t="shared" si="13"/>
        <v>0</v>
      </c>
      <c r="BD32" s="114">
        <f t="shared" si="14"/>
        <v>52000</v>
      </c>
      <c r="BE32" s="114">
        <f t="shared" si="15"/>
        <v>0</v>
      </c>
      <c r="BF32" s="114">
        <f t="shared" si="16"/>
        <v>52000</v>
      </c>
      <c r="BG32" s="1464">
        <f t="shared" si="3"/>
        <v>0</v>
      </c>
      <c r="BH32" s="114"/>
      <c r="BI32" s="114"/>
      <c r="BJ32" s="114"/>
      <c r="BK32" s="114">
        <f>+$AI$32*50%</f>
        <v>26000</v>
      </c>
      <c r="BL32" s="114">
        <f>+$AI$32*50%</f>
        <v>26000</v>
      </c>
      <c r="BM32" s="114"/>
      <c r="BN32" s="114">
        <f t="shared" si="90"/>
        <v>52000</v>
      </c>
      <c r="BO32" s="1538">
        <f t="shared" si="19"/>
        <v>0</v>
      </c>
      <c r="BP32" s="114"/>
      <c r="BQ32" s="114"/>
      <c r="BR32" s="114"/>
      <c r="BS32" s="114"/>
      <c r="BT32" s="114"/>
      <c r="BU32" s="114"/>
      <c r="BV32" s="114">
        <f t="shared" si="91"/>
        <v>0</v>
      </c>
      <c r="BW32" s="1538">
        <f t="shared" si="22"/>
        <v>0</v>
      </c>
      <c r="BX32" s="114">
        <f t="shared" si="23"/>
        <v>0</v>
      </c>
      <c r="BY32" s="114">
        <f t="shared" si="24"/>
        <v>0</v>
      </c>
      <c r="BZ32" s="114">
        <f t="shared" si="25"/>
        <v>0</v>
      </c>
      <c r="CA32" s="114">
        <f t="shared" si="26"/>
        <v>26000</v>
      </c>
      <c r="CB32" s="114">
        <f t="shared" si="27"/>
        <v>26000</v>
      </c>
      <c r="CC32" s="114">
        <f t="shared" si="28"/>
        <v>0</v>
      </c>
      <c r="CD32" s="114">
        <f t="shared" si="29"/>
        <v>52000</v>
      </c>
      <c r="CE32" s="1538">
        <f t="shared" si="30"/>
        <v>0</v>
      </c>
      <c r="CF32" s="1340"/>
      <c r="CG32" s="114"/>
      <c r="CH32" s="1789"/>
      <c r="CI32" s="1340">
        <f t="shared" si="32"/>
        <v>0</v>
      </c>
      <c r="CJ32" s="1789">
        <f t="shared" si="33"/>
        <v>0</v>
      </c>
      <c r="CK32" s="1344">
        <f>+BP32</f>
        <v>0</v>
      </c>
      <c r="CL32" s="1345">
        <f t="shared" si="35"/>
        <v>0</v>
      </c>
      <c r="CM32" s="75"/>
      <c r="CN32" s="75"/>
      <c r="CO32" s="75"/>
      <c r="CP32" s="75"/>
    </row>
    <row r="33" spans="1:94" s="100" customFormat="1" ht="30" customHeight="1" outlineLevel="1">
      <c r="A33" s="1208" t="s">
        <v>1286</v>
      </c>
      <c r="B33" s="101" t="s">
        <v>910</v>
      </c>
      <c r="C33" s="1422"/>
      <c r="D33" s="1422"/>
      <c r="E33" s="1234" t="s">
        <v>1310</v>
      </c>
      <c r="F33" s="1240" t="s">
        <v>1475</v>
      </c>
      <c r="G33" s="1239" t="s">
        <v>1055</v>
      </c>
      <c r="H33" s="1234" t="s">
        <v>1310</v>
      </c>
      <c r="I33" s="1199" t="s">
        <v>1311</v>
      </c>
      <c r="J33" s="101"/>
      <c r="K33" s="101"/>
      <c r="L33" s="101"/>
      <c r="M33" s="928"/>
      <c r="N33" s="928"/>
      <c r="O33" s="928"/>
      <c r="P33" s="928"/>
      <c r="Q33" s="928" t="s">
        <v>1027</v>
      </c>
      <c r="R33" s="1400"/>
      <c r="S33" s="1074"/>
      <c r="T33" s="1077" t="s">
        <v>127</v>
      </c>
      <c r="U33" s="1077" t="s">
        <v>13</v>
      </c>
      <c r="V33" s="1084" t="s">
        <v>651</v>
      </c>
      <c r="W33" s="971">
        <f>+'9.3.1_Det. PA'!E80</f>
        <v>26</v>
      </c>
      <c r="X33" s="103"/>
      <c r="Y33" s="1074"/>
      <c r="Z33" s="700" t="s">
        <v>261</v>
      </c>
      <c r="AA33" s="104">
        <v>1</v>
      </c>
      <c r="AB33" s="104"/>
      <c r="AC33" s="104"/>
      <c r="AD33" s="104"/>
      <c r="AE33" s="647">
        <v>15000</v>
      </c>
      <c r="AF33" s="114">
        <f>+AE33*AA33</f>
        <v>15000</v>
      </c>
      <c r="AG33" s="867"/>
      <c r="AH33" s="1373"/>
      <c r="AI33" s="112">
        <f>+AF33</f>
        <v>15000</v>
      </c>
      <c r="AJ33" s="114"/>
      <c r="AK33" s="114">
        <f t="shared" si="87"/>
        <v>15000</v>
      </c>
      <c r="AL33" s="1464"/>
      <c r="AM33" s="114"/>
      <c r="AN33" s="114"/>
      <c r="AO33" s="114"/>
      <c r="AP33" s="114"/>
      <c r="AQ33" s="114">
        <f>+AK33</f>
        <v>15000</v>
      </c>
      <c r="AR33" s="865">
        <f t="shared" si="88"/>
        <v>15000</v>
      </c>
      <c r="AS33" s="1464">
        <f t="shared" si="9"/>
        <v>0</v>
      </c>
      <c r="AT33" s="114"/>
      <c r="AU33" s="114"/>
      <c r="AV33" s="114"/>
      <c r="AW33" s="114"/>
      <c r="AX33" s="114"/>
      <c r="AY33" s="865">
        <f t="shared" si="89"/>
        <v>0</v>
      </c>
      <c r="AZ33" s="1464"/>
      <c r="BA33" s="114">
        <f t="shared" si="11"/>
        <v>0</v>
      </c>
      <c r="BB33" s="114">
        <f t="shared" si="12"/>
        <v>0</v>
      </c>
      <c r="BC33" s="114">
        <f t="shared" si="13"/>
        <v>0</v>
      </c>
      <c r="BD33" s="114">
        <f t="shared" si="14"/>
        <v>0</v>
      </c>
      <c r="BE33" s="114">
        <f t="shared" si="15"/>
        <v>15000</v>
      </c>
      <c r="BF33" s="865">
        <f t="shared" si="16"/>
        <v>15000</v>
      </c>
      <c r="BG33" s="1464">
        <f t="shared" si="3"/>
        <v>0</v>
      </c>
      <c r="BH33" s="114"/>
      <c r="BI33" s="114"/>
      <c r="BJ33" s="114"/>
      <c r="BK33" s="114"/>
      <c r="BL33" s="114">
        <f>+$AI$33*50%</f>
        <v>7500</v>
      </c>
      <c r="BM33" s="114">
        <f>+$AI$33*50%</f>
        <v>7500</v>
      </c>
      <c r="BN33" s="114">
        <f t="shared" si="90"/>
        <v>15000</v>
      </c>
      <c r="BO33" s="1538">
        <f t="shared" si="19"/>
        <v>0</v>
      </c>
      <c r="BP33" s="114"/>
      <c r="BQ33" s="114"/>
      <c r="BR33" s="114"/>
      <c r="BS33" s="114"/>
      <c r="BT33" s="114"/>
      <c r="BU33" s="114"/>
      <c r="BV33" s="114">
        <f t="shared" si="91"/>
        <v>0</v>
      </c>
      <c r="BW33" s="1538">
        <f t="shared" si="22"/>
        <v>0</v>
      </c>
      <c r="BX33" s="114">
        <f t="shared" si="23"/>
        <v>0</v>
      </c>
      <c r="BY33" s="114">
        <f t="shared" si="24"/>
        <v>0</v>
      </c>
      <c r="BZ33" s="114">
        <f t="shared" si="25"/>
        <v>0</v>
      </c>
      <c r="CA33" s="114">
        <f t="shared" si="26"/>
        <v>0</v>
      </c>
      <c r="CB33" s="114">
        <f t="shared" si="27"/>
        <v>7500</v>
      </c>
      <c r="CC33" s="114">
        <f t="shared" si="28"/>
        <v>7500</v>
      </c>
      <c r="CD33" s="114">
        <f t="shared" si="29"/>
        <v>15000</v>
      </c>
      <c r="CE33" s="1538">
        <f t="shared" si="30"/>
        <v>0</v>
      </c>
      <c r="CF33" s="1340"/>
      <c r="CG33" s="114"/>
      <c r="CH33" s="1791"/>
      <c r="CI33" s="1340">
        <f t="shared" si="32"/>
        <v>0</v>
      </c>
      <c r="CJ33" s="1791">
        <f t="shared" si="33"/>
        <v>0</v>
      </c>
      <c r="CK33" s="1340">
        <f t="shared" si="34"/>
        <v>0</v>
      </c>
      <c r="CL33" s="1639">
        <f t="shared" si="35"/>
        <v>0</v>
      </c>
      <c r="CM33" s="95"/>
      <c r="CN33" s="95"/>
      <c r="CO33" s="95"/>
      <c r="CP33" s="95"/>
    </row>
    <row r="34" spans="1:94" s="93" customFormat="1" ht="42.75" customHeight="1">
      <c r="A34" s="1036" t="s">
        <v>1276</v>
      </c>
      <c r="B34" s="1037" t="s">
        <v>1301</v>
      </c>
      <c r="C34" s="1037"/>
      <c r="D34" s="1037" t="s">
        <v>41</v>
      </c>
      <c r="E34" s="1197"/>
      <c r="F34" s="1197"/>
      <c r="G34" s="1197"/>
      <c r="H34" s="1197"/>
      <c r="I34" s="1197"/>
      <c r="J34" s="870"/>
      <c r="K34" s="1038" t="s">
        <v>1359</v>
      </c>
      <c r="L34" s="1038"/>
      <c r="M34" s="1039"/>
      <c r="N34" s="1039">
        <v>50</v>
      </c>
      <c r="O34" s="1039">
        <v>50</v>
      </c>
      <c r="P34" s="1039">
        <v>50</v>
      </c>
      <c r="Q34" s="1039"/>
      <c r="R34" s="1039">
        <f>SUM(L34:Q34)</f>
        <v>150</v>
      </c>
      <c r="S34" s="91"/>
      <c r="T34" s="1062"/>
      <c r="U34" s="1072"/>
      <c r="V34" s="1073"/>
      <c r="W34" s="1062"/>
      <c r="X34" s="1072"/>
      <c r="Y34" s="91"/>
      <c r="Z34" s="1037"/>
      <c r="AA34" s="1040"/>
      <c r="AB34" s="1040"/>
      <c r="AC34" s="1040"/>
      <c r="AD34" s="1040"/>
      <c r="AE34" s="1041"/>
      <c r="AF34" s="1041">
        <f>SUM(AF35:AF36)</f>
        <v>150000</v>
      </c>
      <c r="AG34" s="1041"/>
      <c r="AH34" s="1370"/>
      <c r="AI34" s="1041">
        <f t="shared" ref="AI34:AK34" si="94">SUM(AI35:AI36)</f>
        <v>150000</v>
      </c>
      <c r="AJ34" s="1041">
        <f t="shared" si="94"/>
        <v>0</v>
      </c>
      <c r="AK34" s="1041">
        <f t="shared" si="94"/>
        <v>150000</v>
      </c>
      <c r="AL34" s="1464"/>
      <c r="AM34" s="1041">
        <f>SUM(AM35:AM36)</f>
        <v>0</v>
      </c>
      <c r="AN34" s="1041">
        <f t="shared" ref="AN34:AQ34" si="95">SUM(AN35:AN36)</f>
        <v>49999.999972500009</v>
      </c>
      <c r="AO34" s="1041">
        <f t="shared" si="95"/>
        <v>49999.999972500009</v>
      </c>
      <c r="AP34" s="1041">
        <f t="shared" si="95"/>
        <v>49999.999972500009</v>
      </c>
      <c r="AQ34" s="1041">
        <f t="shared" si="95"/>
        <v>0</v>
      </c>
      <c r="AR34" s="1041">
        <f t="shared" ref="AR34" si="96">SUM(AR35:AR36)</f>
        <v>149999.99991750001</v>
      </c>
      <c r="AS34" s="1464">
        <f t="shared" si="9"/>
        <v>8.2499987911432981E-5</v>
      </c>
      <c r="AT34" s="1041">
        <f>SUM(AT35:AT36)</f>
        <v>0</v>
      </c>
      <c r="AU34" s="1041">
        <f t="shared" ref="AU34:AY34" si="97">SUM(AU35:AU36)</f>
        <v>0</v>
      </c>
      <c r="AV34" s="1041">
        <f t="shared" si="97"/>
        <v>0</v>
      </c>
      <c r="AW34" s="1041">
        <f t="shared" si="97"/>
        <v>0</v>
      </c>
      <c r="AX34" s="1041">
        <f t="shared" si="97"/>
        <v>0</v>
      </c>
      <c r="AY34" s="1041">
        <f t="shared" si="97"/>
        <v>0</v>
      </c>
      <c r="AZ34" s="1464"/>
      <c r="BA34" s="1041">
        <f t="shared" si="11"/>
        <v>0</v>
      </c>
      <c r="BB34" s="1041">
        <f t="shared" si="12"/>
        <v>49999.999972500009</v>
      </c>
      <c r="BC34" s="1041">
        <f t="shared" si="13"/>
        <v>49999.999972500009</v>
      </c>
      <c r="BD34" s="1041">
        <f t="shared" si="14"/>
        <v>49999.999972500009</v>
      </c>
      <c r="BE34" s="1041">
        <f t="shared" si="15"/>
        <v>0</v>
      </c>
      <c r="BF34" s="1041">
        <f t="shared" si="16"/>
        <v>149999.99991750001</v>
      </c>
      <c r="BG34" s="1464">
        <f t="shared" si="3"/>
        <v>-8.2499987911432981E-5</v>
      </c>
      <c r="BH34" s="1041">
        <f>SUM(BH35:BH36)</f>
        <v>0</v>
      </c>
      <c r="BI34" s="1041">
        <f t="shared" ref="BI34:BL34" si="98">SUM(BI35:BI36)</f>
        <v>37500</v>
      </c>
      <c r="BJ34" s="1041">
        <f t="shared" si="98"/>
        <v>37500</v>
      </c>
      <c r="BK34" s="1041">
        <f t="shared" si="98"/>
        <v>37500</v>
      </c>
      <c r="BL34" s="1041">
        <f t="shared" si="98"/>
        <v>37500</v>
      </c>
      <c r="BM34" s="1041"/>
      <c r="BN34" s="1041">
        <f t="shared" si="90"/>
        <v>150000</v>
      </c>
      <c r="BO34" s="1538">
        <f t="shared" si="19"/>
        <v>0</v>
      </c>
      <c r="BP34" s="1041">
        <f>SUM(BP35:BP36)</f>
        <v>0</v>
      </c>
      <c r="BQ34" s="1041">
        <f t="shared" ref="BQ34:BT34" si="99">SUM(BQ35:BQ36)</f>
        <v>0</v>
      </c>
      <c r="BR34" s="1041">
        <f t="shared" si="99"/>
        <v>0</v>
      </c>
      <c r="BS34" s="1041">
        <f t="shared" si="99"/>
        <v>0</v>
      </c>
      <c r="BT34" s="1041">
        <f t="shared" si="99"/>
        <v>0</v>
      </c>
      <c r="BU34" s="1041"/>
      <c r="BV34" s="1041">
        <f t="shared" si="91"/>
        <v>0</v>
      </c>
      <c r="BW34" s="1538">
        <f t="shared" si="22"/>
        <v>0</v>
      </c>
      <c r="BX34" s="1041">
        <f t="shared" si="23"/>
        <v>0</v>
      </c>
      <c r="BY34" s="1041">
        <f t="shared" si="24"/>
        <v>37500</v>
      </c>
      <c r="BZ34" s="1041">
        <f t="shared" si="25"/>
        <v>37500</v>
      </c>
      <c r="CA34" s="1041">
        <f t="shared" si="26"/>
        <v>37500</v>
      </c>
      <c r="CB34" s="1041">
        <f t="shared" si="27"/>
        <v>37500</v>
      </c>
      <c r="CC34" s="1041">
        <f t="shared" si="28"/>
        <v>0</v>
      </c>
      <c r="CD34" s="1041">
        <f t="shared" si="29"/>
        <v>150000</v>
      </c>
      <c r="CE34" s="1538">
        <f t="shared" si="30"/>
        <v>0</v>
      </c>
      <c r="CF34" s="1337">
        <f t="shared" ref="CF34:CG34" si="100">SUM(CF35:CF36)</f>
        <v>30000</v>
      </c>
      <c r="CG34" s="1041">
        <f t="shared" si="100"/>
        <v>0</v>
      </c>
      <c r="CH34" s="1787">
        <f>SUM(CH35:CH36)</f>
        <v>30000</v>
      </c>
      <c r="CI34" s="1337">
        <f t="shared" si="32"/>
        <v>0</v>
      </c>
      <c r="CJ34" s="1787">
        <f t="shared" si="33"/>
        <v>30000</v>
      </c>
      <c r="CK34" s="1337">
        <f t="shared" si="34"/>
        <v>0</v>
      </c>
      <c r="CL34" s="1338">
        <f t="shared" si="35"/>
        <v>0</v>
      </c>
      <c r="CM34" s="92"/>
      <c r="CN34" s="92"/>
      <c r="CO34" s="92"/>
      <c r="CP34" s="92"/>
    </row>
    <row r="35" spans="1:94" s="105" customFormat="1" ht="46.5" customHeight="1" outlineLevel="2">
      <c r="A35" s="96" t="s">
        <v>1287</v>
      </c>
      <c r="B35" s="101" t="s">
        <v>1211</v>
      </c>
      <c r="C35" s="1422"/>
      <c r="D35" s="1436"/>
      <c r="E35" s="1234" t="s">
        <v>1310</v>
      </c>
      <c r="F35" s="1240" t="s">
        <v>1475</v>
      </c>
      <c r="G35" s="1239" t="s">
        <v>1314</v>
      </c>
      <c r="H35" s="1234" t="s">
        <v>1310</v>
      </c>
      <c r="I35" s="1199" t="s">
        <v>1311</v>
      </c>
      <c r="J35" s="46"/>
      <c r="K35" s="47"/>
      <c r="L35" s="47"/>
      <c r="M35" s="995"/>
      <c r="N35" s="995" t="s">
        <v>1027</v>
      </c>
      <c r="O35" s="995" t="s">
        <v>1027</v>
      </c>
      <c r="P35" s="995" t="s">
        <v>1027</v>
      </c>
      <c r="Q35" s="995"/>
      <c r="R35" s="1401"/>
      <c r="S35" s="985"/>
      <c r="T35" s="646" t="str">
        <f>+'9.3.1_Det. PA'!$D$50</f>
        <v>SD</v>
      </c>
      <c r="U35" s="646" t="s">
        <v>13</v>
      </c>
      <c r="V35" s="55" t="s">
        <v>646</v>
      </c>
      <c r="W35" s="1056">
        <f>+'9.3.1_Det. PA'!$E$50</f>
        <v>14</v>
      </c>
      <c r="X35" s="1056" t="s">
        <v>1034</v>
      </c>
      <c r="Y35" s="985"/>
      <c r="Z35" s="646" t="s">
        <v>261</v>
      </c>
      <c r="AA35" s="99">
        <v>1</v>
      </c>
      <c r="AB35" s="99"/>
      <c r="AC35" s="99"/>
      <c r="AD35" s="99"/>
      <c r="AE35" s="647">
        <v>75000</v>
      </c>
      <c r="AF35" s="691">
        <f>+AE35*AA35</f>
        <v>75000</v>
      </c>
      <c r="AG35" s="917"/>
      <c r="AH35" s="1373"/>
      <c r="AI35" s="112">
        <f>+AF35</f>
        <v>75000</v>
      </c>
      <c r="AJ35" s="112"/>
      <c r="AK35" s="114">
        <f t="shared" si="80"/>
        <v>75000</v>
      </c>
      <c r="AL35" s="1464"/>
      <c r="AM35" s="114"/>
      <c r="AN35" s="114">
        <f>+$AK$35*33.3333333%</f>
        <v>24999.999975000002</v>
      </c>
      <c r="AO35" s="114">
        <f t="shared" ref="AO35:AP35" si="101">+$AK$35*33.3333333%</f>
        <v>24999.999975000002</v>
      </c>
      <c r="AP35" s="114">
        <f t="shared" si="101"/>
        <v>24999.999975000002</v>
      </c>
      <c r="AQ35" s="114"/>
      <c r="AR35" s="114">
        <f>SUM(AN35:AQ35)</f>
        <v>74999.999925000011</v>
      </c>
      <c r="AS35" s="1464">
        <f t="shared" si="9"/>
        <v>7.499998901039362E-5</v>
      </c>
      <c r="AT35" s="114"/>
      <c r="AU35" s="114"/>
      <c r="AV35" s="114"/>
      <c r="AW35" s="114"/>
      <c r="AX35" s="114"/>
      <c r="AY35" s="114">
        <f>SUM(AU35:AX35)</f>
        <v>0</v>
      </c>
      <c r="AZ35" s="1464"/>
      <c r="BA35" s="114">
        <f t="shared" si="11"/>
        <v>0</v>
      </c>
      <c r="BB35" s="114">
        <f t="shared" si="12"/>
        <v>24999.999975000002</v>
      </c>
      <c r="BC35" s="114">
        <f t="shared" si="13"/>
        <v>24999.999975000002</v>
      </c>
      <c r="BD35" s="114">
        <f t="shared" si="14"/>
        <v>24999.999975000002</v>
      </c>
      <c r="BE35" s="114">
        <f t="shared" si="15"/>
        <v>0</v>
      </c>
      <c r="BF35" s="114">
        <f t="shared" si="16"/>
        <v>74999.999925000011</v>
      </c>
      <c r="BG35" s="1464">
        <f t="shared" si="3"/>
        <v>-7.499998901039362E-5</v>
      </c>
      <c r="BH35" s="114"/>
      <c r="BI35" s="114">
        <f>+$AI$35*25%</f>
        <v>18750</v>
      </c>
      <c r="BJ35" s="114">
        <f>+$AI$35*25%</f>
        <v>18750</v>
      </c>
      <c r="BK35" s="114">
        <f t="shared" ref="BK35:BL35" si="102">+$AI$35*25%</f>
        <v>18750</v>
      </c>
      <c r="BL35" s="114">
        <f t="shared" si="102"/>
        <v>18750</v>
      </c>
      <c r="BM35" s="114"/>
      <c r="BN35" s="114">
        <f>SUM(BI35:BL35)</f>
        <v>75000</v>
      </c>
      <c r="BO35" s="1538">
        <f t="shared" si="19"/>
        <v>0</v>
      </c>
      <c r="BP35" s="114"/>
      <c r="BQ35" s="114"/>
      <c r="BR35" s="114"/>
      <c r="BS35" s="114"/>
      <c r="BT35" s="114"/>
      <c r="BU35" s="114"/>
      <c r="BV35" s="114">
        <f>SUM(BQ35:BT35)</f>
        <v>0</v>
      </c>
      <c r="BW35" s="1538">
        <f t="shared" si="22"/>
        <v>0</v>
      </c>
      <c r="BX35" s="114">
        <f t="shared" si="23"/>
        <v>0</v>
      </c>
      <c r="BY35" s="114">
        <f t="shared" si="24"/>
        <v>18750</v>
      </c>
      <c r="BZ35" s="114">
        <f t="shared" si="25"/>
        <v>18750</v>
      </c>
      <c r="CA35" s="114">
        <f t="shared" si="26"/>
        <v>18750</v>
      </c>
      <c r="CB35" s="114">
        <f t="shared" si="27"/>
        <v>18750</v>
      </c>
      <c r="CC35" s="114">
        <f t="shared" si="28"/>
        <v>0</v>
      </c>
      <c r="CD35" s="114">
        <f t="shared" si="29"/>
        <v>75000</v>
      </c>
      <c r="CE35" s="1538">
        <f t="shared" si="30"/>
        <v>0</v>
      </c>
      <c r="CF35" s="1340">
        <v>30000</v>
      </c>
      <c r="CG35" s="114"/>
      <c r="CH35" s="1789">
        <f>SUM(CF35:CG35)</f>
        <v>30000</v>
      </c>
      <c r="CI35" s="1340">
        <f t="shared" si="32"/>
        <v>0</v>
      </c>
      <c r="CJ35" s="1789">
        <f t="shared" si="33"/>
        <v>30000</v>
      </c>
      <c r="CK35" s="1344">
        <f t="shared" si="34"/>
        <v>0</v>
      </c>
      <c r="CL35" s="1345">
        <f t="shared" si="35"/>
        <v>0</v>
      </c>
      <c r="CM35" s="75"/>
      <c r="CN35" s="75"/>
      <c r="CO35" s="75"/>
      <c r="CP35" s="75"/>
    </row>
    <row r="36" spans="1:94" s="105" customFormat="1" ht="57" customHeight="1" outlineLevel="2">
      <c r="A36" s="96" t="s">
        <v>1288</v>
      </c>
      <c r="B36" s="101" t="s">
        <v>1212</v>
      </c>
      <c r="C36" s="1422"/>
      <c r="D36" s="1436"/>
      <c r="E36" s="1234" t="s">
        <v>1310</v>
      </c>
      <c r="F36" s="1240" t="s">
        <v>1475</v>
      </c>
      <c r="G36" s="1239" t="s">
        <v>1314</v>
      </c>
      <c r="H36" s="1234" t="s">
        <v>1310</v>
      </c>
      <c r="I36" s="1199" t="s">
        <v>1311</v>
      </c>
      <c r="J36" s="46"/>
      <c r="K36" s="47"/>
      <c r="L36" s="47"/>
      <c r="M36" s="995"/>
      <c r="N36" s="995" t="s">
        <v>1027</v>
      </c>
      <c r="O36" s="995" t="s">
        <v>1027</v>
      </c>
      <c r="P36" s="995" t="s">
        <v>1027</v>
      </c>
      <c r="Q36" s="995"/>
      <c r="R36" s="1401"/>
      <c r="S36" s="985"/>
      <c r="T36" s="646" t="str">
        <f>+'9.3.1_Det. PA'!$D$50</f>
        <v>SD</v>
      </c>
      <c r="U36" s="646" t="s">
        <v>13</v>
      </c>
      <c r="V36" s="55" t="s">
        <v>646</v>
      </c>
      <c r="W36" s="1591">
        <f>+'9.3.1_Det. PA'!$E$50</f>
        <v>14</v>
      </c>
      <c r="X36" s="1056" t="s">
        <v>1034</v>
      </c>
      <c r="Y36" s="985"/>
      <c r="Z36" s="646" t="s">
        <v>261</v>
      </c>
      <c r="AA36" s="99">
        <v>1</v>
      </c>
      <c r="AB36" s="99"/>
      <c r="AC36" s="99"/>
      <c r="AD36" s="99"/>
      <c r="AE36" s="647">
        <v>75000</v>
      </c>
      <c r="AF36" s="691">
        <f t="shared" ref="AF36" si="103">+AE36*AA36</f>
        <v>75000</v>
      </c>
      <c r="AG36" s="768"/>
      <c r="AH36" s="1373"/>
      <c r="AI36" s="112">
        <f>+AF36</f>
        <v>75000</v>
      </c>
      <c r="AJ36" s="112"/>
      <c r="AK36" s="114">
        <f t="shared" si="80"/>
        <v>75000</v>
      </c>
      <c r="AL36" s="1464"/>
      <c r="AM36" s="114"/>
      <c r="AN36" s="114">
        <f>+$AK$36*33.33333333%</f>
        <v>24999.999997500003</v>
      </c>
      <c r="AO36" s="114">
        <f t="shared" ref="AO36:AP36" si="104">+$AK$36*33.33333333%</f>
        <v>24999.999997500003</v>
      </c>
      <c r="AP36" s="114">
        <f t="shared" si="104"/>
        <v>24999.999997500003</v>
      </c>
      <c r="AQ36" s="114"/>
      <c r="AR36" s="114">
        <f t="shared" ref="AR36:AR39" si="105">SUM(AM36:AQ36)</f>
        <v>74999.999992500001</v>
      </c>
      <c r="AS36" s="1464">
        <f t="shared" si="9"/>
        <v>7.499998901039362E-6</v>
      </c>
      <c r="AT36" s="114"/>
      <c r="AU36" s="114"/>
      <c r="AV36" s="114"/>
      <c r="AW36" s="114"/>
      <c r="AX36" s="114"/>
      <c r="AY36" s="114">
        <f t="shared" ref="AY36" si="106">SUM(AT36:AX36)</f>
        <v>0</v>
      </c>
      <c r="AZ36" s="1464"/>
      <c r="BA36" s="114">
        <f t="shared" si="11"/>
        <v>0</v>
      </c>
      <c r="BB36" s="114">
        <f t="shared" si="12"/>
        <v>24999.999997500003</v>
      </c>
      <c r="BC36" s="114">
        <f t="shared" si="13"/>
        <v>24999.999997500003</v>
      </c>
      <c r="BD36" s="114">
        <f t="shared" si="14"/>
        <v>24999.999997500003</v>
      </c>
      <c r="BE36" s="114">
        <f t="shared" si="15"/>
        <v>0</v>
      </c>
      <c r="BF36" s="114">
        <f t="shared" si="16"/>
        <v>74999.999992500001</v>
      </c>
      <c r="BG36" s="1464">
        <f t="shared" si="3"/>
        <v>-7.499998901039362E-6</v>
      </c>
      <c r="BH36" s="114"/>
      <c r="BI36" s="114">
        <f>+$AI$36*25%</f>
        <v>18750</v>
      </c>
      <c r="BJ36" s="114">
        <f t="shared" ref="BJ36:BL36" si="107">+$AI$36*25%</f>
        <v>18750</v>
      </c>
      <c r="BK36" s="114">
        <f t="shared" si="107"/>
        <v>18750</v>
      </c>
      <c r="BL36" s="114">
        <f t="shared" si="107"/>
        <v>18750</v>
      </c>
      <c r="BM36" s="114"/>
      <c r="BN36" s="114">
        <f>SUM(BH36:BL36)</f>
        <v>75000</v>
      </c>
      <c r="BO36" s="1538">
        <f t="shared" si="19"/>
        <v>0</v>
      </c>
      <c r="BP36" s="114"/>
      <c r="BQ36" s="114"/>
      <c r="BR36" s="114"/>
      <c r="BS36" s="114"/>
      <c r="BT36" s="114"/>
      <c r="BU36" s="114"/>
      <c r="BV36" s="114">
        <f>SUM(BP36:BT36)</f>
        <v>0</v>
      </c>
      <c r="BW36" s="1538">
        <f t="shared" si="22"/>
        <v>0</v>
      </c>
      <c r="BX36" s="114">
        <f t="shared" si="23"/>
        <v>0</v>
      </c>
      <c r="BY36" s="114">
        <f t="shared" si="24"/>
        <v>18750</v>
      </c>
      <c r="BZ36" s="114">
        <f t="shared" si="25"/>
        <v>18750</v>
      </c>
      <c r="CA36" s="114">
        <f t="shared" si="26"/>
        <v>18750</v>
      </c>
      <c r="CB36" s="114">
        <f t="shared" si="27"/>
        <v>18750</v>
      </c>
      <c r="CC36" s="114">
        <f t="shared" si="28"/>
        <v>0</v>
      </c>
      <c r="CD36" s="114">
        <f t="shared" si="29"/>
        <v>75000</v>
      </c>
      <c r="CE36" s="1538">
        <f t="shared" si="30"/>
        <v>0</v>
      </c>
      <c r="CF36" s="1340"/>
      <c r="CG36" s="114"/>
      <c r="CH36" s="1789">
        <f>SUM(CF36:CG36)</f>
        <v>0</v>
      </c>
      <c r="CI36" s="1340">
        <f t="shared" si="32"/>
        <v>0</v>
      </c>
      <c r="CJ36" s="1789">
        <f t="shared" si="33"/>
        <v>0</v>
      </c>
      <c r="CK36" s="1344">
        <f t="shared" si="34"/>
        <v>0</v>
      </c>
      <c r="CL36" s="1345">
        <f t="shared" si="35"/>
        <v>0</v>
      </c>
      <c r="CM36" s="75"/>
      <c r="CN36" s="75"/>
      <c r="CO36" s="75"/>
      <c r="CP36" s="75"/>
    </row>
    <row r="37" spans="1:94" s="93" customFormat="1" ht="38.25" customHeight="1">
      <c r="A37" s="1036" t="s">
        <v>1277</v>
      </c>
      <c r="B37" s="1037" t="s">
        <v>1303</v>
      </c>
      <c r="C37" s="1037"/>
      <c r="D37" s="1037" t="s">
        <v>41</v>
      </c>
      <c r="E37" s="1197"/>
      <c r="F37" s="1197"/>
      <c r="G37" s="1197"/>
      <c r="H37" s="1197"/>
      <c r="I37" s="1197"/>
      <c r="J37" s="870"/>
      <c r="K37" s="1038" t="s">
        <v>1302</v>
      </c>
      <c r="L37" s="1038"/>
      <c r="M37" s="1039"/>
      <c r="N37" s="1039"/>
      <c r="O37" s="1039">
        <v>57</v>
      </c>
      <c r="P37" s="1039"/>
      <c r="Q37" s="1039"/>
      <c r="R37" s="1039">
        <f>SUM(L37:Q37)</f>
        <v>57</v>
      </c>
      <c r="S37" s="91"/>
      <c r="T37" s="1062"/>
      <c r="U37" s="1072"/>
      <c r="V37" s="1073"/>
      <c r="W37" s="1062"/>
      <c r="X37" s="1072"/>
      <c r="Y37" s="91"/>
      <c r="Z37" s="1037"/>
      <c r="AA37" s="1040"/>
      <c r="AB37" s="1040"/>
      <c r="AC37" s="1040"/>
      <c r="AD37" s="1040"/>
      <c r="AE37" s="1041">
        <v>995000</v>
      </c>
      <c r="AF37" s="1041">
        <f>SUM(AF38:AF39)</f>
        <v>995000</v>
      </c>
      <c r="AG37" s="1041"/>
      <c r="AH37" s="1370"/>
      <c r="AI37" s="1041">
        <f>SUM(AI38:AI39)</f>
        <v>995000</v>
      </c>
      <c r="AJ37" s="1041">
        <f t="shared" ref="AJ37:AK37" si="108">SUM(AJ38:AJ39)</f>
        <v>0</v>
      </c>
      <c r="AK37" s="1041">
        <f t="shared" si="108"/>
        <v>995000</v>
      </c>
      <c r="AL37" s="1464"/>
      <c r="AM37" s="1041">
        <f t="shared" ref="AM37:AR37" si="109">SUM(AM38:AM39)</f>
        <v>0</v>
      </c>
      <c r="AN37" s="1041">
        <f t="shared" si="109"/>
        <v>0</v>
      </c>
      <c r="AO37" s="1041">
        <f t="shared" si="109"/>
        <v>995000</v>
      </c>
      <c r="AP37" s="1041">
        <f t="shared" si="109"/>
        <v>0</v>
      </c>
      <c r="AQ37" s="1041">
        <f t="shared" si="109"/>
        <v>0</v>
      </c>
      <c r="AR37" s="1041">
        <f t="shared" si="109"/>
        <v>995000</v>
      </c>
      <c r="AS37" s="1464">
        <f t="shared" si="9"/>
        <v>0</v>
      </c>
      <c r="AT37" s="1041">
        <f t="shared" ref="AT37:AY37" si="110">SUM(AT38:AT39)</f>
        <v>0</v>
      </c>
      <c r="AU37" s="1041">
        <f t="shared" si="110"/>
        <v>0</v>
      </c>
      <c r="AV37" s="1041">
        <f t="shared" si="110"/>
        <v>0</v>
      </c>
      <c r="AW37" s="1041">
        <f t="shared" si="110"/>
        <v>0</v>
      </c>
      <c r="AX37" s="1041">
        <f t="shared" si="110"/>
        <v>0</v>
      </c>
      <c r="AY37" s="1041">
        <f t="shared" si="110"/>
        <v>0</v>
      </c>
      <c r="AZ37" s="1464"/>
      <c r="BA37" s="1041">
        <f t="shared" si="11"/>
        <v>0</v>
      </c>
      <c r="BB37" s="1041">
        <f t="shared" si="12"/>
        <v>0</v>
      </c>
      <c r="BC37" s="1041">
        <f t="shared" si="13"/>
        <v>995000</v>
      </c>
      <c r="BD37" s="1041">
        <f t="shared" si="14"/>
        <v>0</v>
      </c>
      <c r="BE37" s="1041">
        <f t="shared" si="15"/>
        <v>0</v>
      </c>
      <c r="BF37" s="1041">
        <f t="shared" si="16"/>
        <v>995000</v>
      </c>
      <c r="BG37" s="1464">
        <f t="shared" si="3"/>
        <v>0</v>
      </c>
      <c r="BH37" s="1041">
        <f t="shared" ref="BH37:BL37" si="111">SUM(BH38:BH39)</f>
        <v>0</v>
      </c>
      <c r="BI37" s="1041">
        <f t="shared" si="111"/>
        <v>0</v>
      </c>
      <c r="BJ37" s="1041">
        <f t="shared" si="111"/>
        <v>510500</v>
      </c>
      <c r="BK37" s="1041">
        <f t="shared" si="111"/>
        <v>484500</v>
      </c>
      <c r="BL37" s="1041">
        <f t="shared" si="111"/>
        <v>0</v>
      </c>
      <c r="BM37" s="1041"/>
      <c r="BN37" s="1041">
        <f>SUM(BH37:BM37)</f>
        <v>995000</v>
      </c>
      <c r="BO37" s="1538">
        <f t="shared" si="19"/>
        <v>0</v>
      </c>
      <c r="BP37" s="1041">
        <f t="shared" ref="BP37:BT37" si="112">SUM(BP38:BP39)</f>
        <v>0</v>
      </c>
      <c r="BQ37" s="1041">
        <f t="shared" si="112"/>
        <v>0</v>
      </c>
      <c r="BR37" s="1041">
        <f t="shared" si="112"/>
        <v>0</v>
      </c>
      <c r="BS37" s="1041">
        <f t="shared" si="112"/>
        <v>0</v>
      </c>
      <c r="BT37" s="1041">
        <f t="shared" si="112"/>
        <v>0</v>
      </c>
      <c r="BU37" s="1041"/>
      <c r="BV37" s="1041">
        <f>SUM(BP37:BU37)</f>
        <v>0</v>
      </c>
      <c r="BW37" s="1538">
        <f t="shared" si="22"/>
        <v>0</v>
      </c>
      <c r="BX37" s="1041">
        <f t="shared" si="23"/>
        <v>0</v>
      </c>
      <c r="BY37" s="1041">
        <f t="shared" si="24"/>
        <v>0</v>
      </c>
      <c r="BZ37" s="1041">
        <f t="shared" si="25"/>
        <v>510500</v>
      </c>
      <c r="CA37" s="1041">
        <f t="shared" si="26"/>
        <v>484500</v>
      </c>
      <c r="CB37" s="1041">
        <f t="shared" si="27"/>
        <v>0</v>
      </c>
      <c r="CC37" s="1041">
        <f t="shared" si="28"/>
        <v>0</v>
      </c>
      <c r="CD37" s="1041">
        <f t="shared" si="29"/>
        <v>995000</v>
      </c>
      <c r="CE37" s="1538">
        <f t="shared" si="30"/>
        <v>0</v>
      </c>
      <c r="CF37" s="1337">
        <f t="shared" ref="CF37:CG37" si="113">SUM(CF38:CF39)</f>
        <v>0</v>
      </c>
      <c r="CG37" s="1041">
        <f t="shared" si="113"/>
        <v>0</v>
      </c>
      <c r="CH37" s="1787">
        <f>SUM(CH38:CH39)</f>
        <v>0</v>
      </c>
      <c r="CI37" s="1337">
        <f t="shared" si="32"/>
        <v>0</v>
      </c>
      <c r="CJ37" s="1787">
        <f t="shared" si="33"/>
        <v>0</v>
      </c>
      <c r="CK37" s="1337">
        <f t="shared" si="34"/>
        <v>0</v>
      </c>
      <c r="CL37" s="1338">
        <f t="shared" si="35"/>
        <v>0</v>
      </c>
      <c r="CM37" s="92"/>
      <c r="CN37" s="92"/>
      <c r="CO37" s="92"/>
      <c r="CP37" s="92"/>
    </row>
    <row r="38" spans="1:94" s="105" customFormat="1" ht="29.25" customHeight="1" outlineLevel="2">
      <c r="A38" s="96" t="s">
        <v>1290</v>
      </c>
      <c r="B38" s="101" t="s">
        <v>962</v>
      </c>
      <c r="C38" s="1422"/>
      <c r="D38" s="1438"/>
      <c r="E38" s="1234" t="s">
        <v>1310</v>
      </c>
      <c r="F38" s="1240" t="s">
        <v>1475</v>
      </c>
      <c r="G38" s="1239" t="s">
        <v>1315</v>
      </c>
      <c r="H38" s="1234" t="s">
        <v>1310</v>
      </c>
      <c r="I38" s="1199"/>
      <c r="J38" s="46"/>
      <c r="K38" s="47"/>
      <c r="L38" s="47"/>
      <c r="M38" s="1085"/>
      <c r="N38" s="1085"/>
      <c r="O38" s="1085" t="s">
        <v>1027</v>
      </c>
      <c r="P38" s="1085"/>
      <c r="Q38" s="1085"/>
      <c r="R38" s="1085"/>
      <c r="S38" s="985"/>
      <c r="T38" s="646" t="str">
        <f>+'9.3.1_Det. PA'!$D$50</f>
        <v>SD</v>
      </c>
      <c r="U38" s="646" t="s">
        <v>13</v>
      </c>
      <c r="V38" s="55" t="s">
        <v>646</v>
      </c>
      <c r="W38" s="1591">
        <f>+'9.3.1_Det. PA'!$E$50</f>
        <v>14</v>
      </c>
      <c r="X38" s="1591" t="s">
        <v>1034</v>
      </c>
      <c r="Y38" s="985"/>
      <c r="Z38" s="646" t="s">
        <v>261</v>
      </c>
      <c r="AA38" s="99">
        <v>1</v>
      </c>
      <c r="AB38" s="99"/>
      <c r="AC38" s="99"/>
      <c r="AD38" s="99"/>
      <c r="AE38" s="647">
        <v>26000</v>
      </c>
      <c r="AF38" s="112">
        <f>+AE38*AA38</f>
        <v>26000</v>
      </c>
      <c r="AG38" s="1595"/>
      <c r="AH38" s="1373"/>
      <c r="AI38" s="112">
        <f>+AF38</f>
        <v>26000</v>
      </c>
      <c r="AJ38" s="112"/>
      <c r="AK38" s="114">
        <f t="shared" si="80"/>
        <v>26000</v>
      </c>
      <c r="AL38" s="1464"/>
      <c r="AM38" s="114"/>
      <c r="AN38" s="114"/>
      <c r="AO38" s="114">
        <f>+$AK$38*100%</f>
        <v>26000</v>
      </c>
      <c r="AP38" s="114"/>
      <c r="AQ38" s="114"/>
      <c r="AR38" s="114">
        <f t="shared" si="105"/>
        <v>26000</v>
      </c>
      <c r="AS38" s="1464">
        <f t="shared" si="9"/>
        <v>0</v>
      </c>
      <c r="AT38" s="114"/>
      <c r="AU38" s="114"/>
      <c r="AV38" s="114"/>
      <c r="AW38" s="114"/>
      <c r="AX38" s="114"/>
      <c r="AY38" s="114">
        <f t="shared" ref="AY38:AY39" si="114">SUM(AT38:AX38)</f>
        <v>0</v>
      </c>
      <c r="AZ38" s="1464"/>
      <c r="BA38" s="114">
        <f t="shared" si="11"/>
        <v>0</v>
      </c>
      <c r="BB38" s="114">
        <f t="shared" si="12"/>
        <v>0</v>
      </c>
      <c r="BC38" s="114">
        <f t="shared" si="13"/>
        <v>26000</v>
      </c>
      <c r="BD38" s="114">
        <f t="shared" si="14"/>
        <v>0</v>
      </c>
      <c r="BE38" s="114">
        <f t="shared" si="15"/>
        <v>0</v>
      </c>
      <c r="BF38" s="114">
        <f t="shared" si="16"/>
        <v>26000</v>
      </c>
      <c r="BG38" s="1464">
        <f t="shared" si="3"/>
        <v>0</v>
      </c>
      <c r="BH38" s="114"/>
      <c r="BI38" s="114"/>
      <c r="BJ38" s="114">
        <f>+$AI$38*100%</f>
        <v>26000</v>
      </c>
      <c r="BK38" s="114"/>
      <c r="BL38" s="114"/>
      <c r="BM38" s="114"/>
      <c r="BN38" s="114">
        <f>SUM(BH38:BL38)</f>
        <v>26000</v>
      </c>
      <c r="BO38" s="1538">
        <f t="shared" si="19"/>
        <v>0</v>
      </c>
      <c r="BP38" s="114"/>
      <c r="BQ38" s="114"/>
      <c r="BR38" s="114"/>
      <c r="BS38" s="114"/>
      <c r="BT38" s="114"/>
      <c r="BU38" s="114"/>
      <c r="BV38" s="114">
        <f>SUM(BP38:BT38)</f>
        <v>0</v>
      </c>
      <c r="BW38" s="1538">
        <f t="shared" si="22"/>
        <v>0</v>
      </c>
      <c r="BX38" s="114">
        <f t="shared" si="23"/>
        <v>0</v>
      </c>
      <c r="BY38" s="114">
        <f t="shared" si="24"/>
        <v>0</v>
      </c>
      <c r="BZ38" s="114">
        <f t="shared" si="25"/>
        <v>26000</v>
      </c>
      <c r="CA38" s="114">
        <f t="shared" si="26"/>
        <v>0</v>
      </c>
      <c r="CB38" s="114">
        <f t="shared" si="27"/>
        <v>0</v>
      </c>
      <c r="CC38" s="114">
        <f t="shared" si="28"/>
        <v>0</v>
      </c>
      <c r="CD38" s="114">
        <f t="shared" si="29"/>
        <v>26000</v>
      </c>
      <c r="CE38" s="1538">
        <f t="shared" si="30"/>
        <v>0</v>
      </c>
      <c r="CF38" s="1340"/>
      <c r="CG38" s="114"/>
      <c r="CH38" s="1789"/>
      <c r="CI38" s="1340">
        <f t="shared" si="32"/>
        <v>0</v>
      </c>
      <c r="CJ38" s="1789">
        <f t="shared" si="33"/>
        <v>0</v>
      </c>
      <c r="CK38" s="1344">
        <f t="shared" si="34"/>
        <v>0</v>
      </c>
      <c r="CL38" s="1345">
        <f t="shared" si="35"/>
        <v>0</v>
      </c>
      <c r="CM38" s="75"/>
      <c r="CN38" s="75"/>
      <c r="CO38" s="75"/>
      <c r="CP38" s="75"/>
    </row>
    <row r="39" spans="1:94" s="105" customFormat="1" ht="60.75" customHeight="1" outlineLevel="2">
      <c r="A39" s="96" t="s">
        <v>1289</v>
      </c>
      <c r="B39" s="101" t="s">
        <v>1449</v>
      </c>
      <c r="C39" s="1422"/>
      <c r="D39" s="1438"/>
      <c r="E39" s="1234" t="s">
        <v>1310</v>
      </c>
      <c r="F39" s="1240" t="s">
        <v>1475</v>
      </c>
      <c r="G39" s="1239" t="s">
        <v>1314</v>
      </c>
      <c r="H39" s="1234" t="s">
        <v>1310</v>
      </c>
      <c r="I39" s="1199"/>
      <c r="J39" s="46"/>
      <c r="K39" s="47"/>
      <c r="L39" s="47"/>
      <c r="M39" s="995"/>
      <c r="N39" s="995"/>
      <c r="O39" s="995" t="s">
        <v>1027</v>
      </c>
      <c r="P39" s="995"/>
      <c r="Q39" s="995"/>
      <c r="R39" s="995"/>
      <c r="S39" s="985"/>
      <c r="T39" s="646" t="str">
        <f>+'9.3.1_Det. PA'!$D$50</f>
        <v>SD</v>
      </c>
      <c r="U39" s="646" t="s">
        <v>13</v>
      </c>
      <c r="V39" s="55" t="s">
        <v>646</v>
      </c>
      <c r="W39" s="1591">
        <f>+'9.3.1_Det. PA'!$E$50</f>
        <v>14</v>
      </c>
      <c r="X39" s="1591" t="s">
        <v>1034</v>
      </c>
      <c r="Y39" s="985"/>
      <c r="Z39" s="646"/>
      <c r="AA39" s="99"/>
      <c r="AB39" s="99"/>
      <c r="AC39" s="99"/>
      <c r="AD39" s="99"/>
      <c r="AE39" s="647"/>
      <c r="AF39" s="691">
        <f>+AF40+AF41</f>
        <v>969000</v>
      </c>
      <c r="AG39" s="1594"/>
      <c r="AH39" s="1373"/>
      <c r="AI39" s="691">
        <f>+AI40+AI41</f>
        <v>969000</v>
      </c>
      <c r="AJ39" s="691">
        <f t="shared" ref="AJ39:AK39" si="115">+AJ40+AJ41</f>
        <v>0</v>
      </c>
      <c r="AK39" s="691">
        <f t="shared" si="115"/>
        <v>969000</v>
      </c>
      <c r="AL39" s="1464"/>
      <c r="AM39" s="114"/>
      <c r="AN39" s="114"/>
      <c r="AO39" s="114">
        <f>+$AI$39</f>
        <v>969000</v>
      </c>
      <c r="AP39" s="114"/>
      <c r="AQ39" s="114"/>
      <c r="AR39" s="114">
        <f t="shared" si="105"/>
        <v>969000</v>
      </c>
      <c r="AS39" s="1464">
        <f t="shared" si="9"/>
        <v>0</v>
      </c>
      <c r="AT39" s="114"/>
      <c r="AU39" s="114"/>
      <c r="AV39" s="114"/>
      <c r="AW39" s="114"/>
      <c r="AX39" s="114"/>
      <c r="AY39" s="114">
        <f t="shared" si="114"/>
        <v>0</v>
      </c>
      <c r="AZ39" s="1464"/>
      <c r="BA39" s="114">
        <f t="shared" si="11"/>
        <v>0</v>
      </c>
      <c r="BB39" s="114">
        <f t="shared" si="12"/>
        <v>0</v>
      </c>
      <c r="BC39" s="114">
        <f t="shared" si="13"/>
        <v>969000</v>
      </c>
      <c r="BD39" s="114">
        <f t="shared" si="14"/>
        <v>0</v>
      </c>
      <c r="BE39" s="114">
        <f t="shared" si="15"/>
        <v>0</v>
      </c>
      <c r="BF39" s="114">
        <f t="shared" si="16"/>
        <v>969000</v>
      </c>
      <c r="BG39" s="1464">
        <f t="shared" si="3"/>
        <v>0</v>
      </c>
      <c r="BH39" s="114"/>
      <c r="BI39" s="114"/>
      <c r="BJ39" s="114">
        <f>+$AI$39*50%</f>
        <v>484500</v>
      </c>
      <c r="BK39" s="114">
        <f>+$AI$39*50%</f>
        <v>484500</v>
      </c>
      <c r="BL39" s="114"/>
      <c r="BM39" s="114"/>
      <c r="BN39" s="114">
        <f>SUM(BH39:BL39)</f>
        <v>969000</v>
      </c>
      <c r="BO39" s="1538">
        <f t="shared" si="19"/>
        <v>0</v>
      </c>
      <c r="BP39" s="114"/>
      <c r="BQ39" s="114"/>
      <c r="BR39" s="114"/>
      <c r="BS39" s="114"/>
      <c r="BT39" s="114"/>
      <c r="BU39" s="114"/>
      <c r="BV39" s="114">
        <f>SUM(BP39:BT39)</f>
        <v>0</v>
      </c>
      <c r="BW39" s="1538">
        <f t="shared" si="22"/>
        <v>0</v>
      </c>
      <c r="BX39" s="114">
        <f t="shared" si="23"/>
        <v>0</v>
      </c>
      <c r="BY39" s="114">
        <f t="shared" si="24"/>
        <v>0</v>
      </c>
      <c r="BZ39" s="114">
        <f t="shared" si="25"/>
        <v>484500</v>
      </c>
      <c r="CA39" s="114">
        <f t="shared" si="26"/>
        <v>484500</v>
      </c>
      <c r="CB39" s="114">
        <f t="shared" si="27"/>
        <v>0</v>
      </c>
      <c r="CC39" s="114">
        <f t="shared" si="28"/>
        <v>0</v>
      </c>
      <c r="CD39" s="114">
        <f t="shared" si="29"/>
        <v>969000</v>
      </c>
      <c r="CE39" s="1538">
        <f t="shared" si="30"/>
        <v>0</v>
      </c>
      <c r="CF39" s="1340"/>
      <c r="CG39" s="114"/>
      <c r="CH39" s="1789"/>
      <c r="CI39" s="1340">
        <f t="shared" si="32"/>
        <v>0</v>
      </c>
      <c r="CJ39" s="1789">
        <f t="shared" si="33"/>
        <v>0</v>
      </c>
      <c r="CK39" s="1344">
        <f t="shared" si="34"/>
        <v>0</v>
      </c>
      <c r="CL39" s="1345">
        <f t="shared" si="35"/>
        <v>0</v>
      </c>
      <c r="CM39" s="75"/>
      <c r="CN39" s="75"/>
      <c r="CO39" s="75"/>
      <c r="CP39" s="75"/>
    </row>
    <row r="40" spans="1:94" s="1620" customFormat="1" ht="27" customHeight="1" outlineLevel="2">
      <c r="A40" s="1596" t="s">
        <v>1594</v>
      </c>
      <c r="B40" s="1621" t="s">
        <v>1592</v>
      </c>
      <c r="C40" s="1597"/>
      <c r="D40" s="1597"/>
      <c r="E40" s="1598"/>
      <c r="F40" s="1599"/>
      <c r="G40" s="1600"/>
      <c r="H40" s="1598"/>
      <c r="I40" s="1601"/>
      <c r="J40" s="1602"/>
      <c r="K40" s="1603"/>
      <c r="L40" s="1603"/>
      <c r="M40" s="1604"/>
      <c r="N40" s="1604"/>
      <c r="O40" s="1604"/>
      <c r="P40" s="1604"/>
      <c r="Q40" s="1604"/>
      <c r="R40" s="1604"/>
      <c r="S40" s="1605"/>
      <c r="T40" s="1606"/>
      <c r="U40" s="1607"/>
      <c r="V40" s="1608"/>
      <c r="W40" s="1609"/>
      <c r="X40" s="1609"/>
      <c r="Y40" s="1605"/>
      <c r="Z40" s="646" t="s">
        <v>1596</v>
      </c>
      <c r="AA40" s="1610">
        <v>29</v>
      </c>
      <c r="AB40" s="1610"/>
      <c r="AC40" s="1610"/>
      <c r="AD40" s="1610"/>
      <c r="AE40" s="1611">
        <v>17000</v>
      </c>
      <c r="AF40" s="1612">
        <f>+AA40*AE40</f>
        <v>493000</v>
      </c>
      <c r="AG40" s="1622"/>
      <c r="AH40" s="1613"/>
      <c r="AI40" s="1614">
        <f>+AF40</f>
        <v>493000</v>
      </c>
      <c r="AJ40" s="1614"/>
      <c r="AK40" s="114">
        <f t="shared" si="80"/>
        <v>493000</v>
      </c>
      <c r="AL40" s="1616"/>
      <c r="AM40" s="1615"/>
      <c r="AN40" s="1615"/>
      <c r="AO40" s="1615"/>
      <c r="AP40" s="1615"/>
      <c r="AQ40" s="1615"/>
      <c r="AR40" s="1615"/>
      <c r="AS40" s="1616"/>
      <c r="AT40" s="1615"/>
      <c r="AU40" s="1615"/>
      <c r="AV40" s="1615"/>
      <c r="AW40" s="1615"/>
      <c r="AX40" s="1615"/>
      <c r="AY40" s="1615"/>
      <c r="AZ40" s="1616"/>
      <c r="BA40" s="1615"/>
      <c r="BB40" s="1615"/>
      <c r="BC40" s="1615"/>
      <c r="BD40" s="1615"/>
      <c r="BE40" s="1615"/>
      <c r="BF40" s="1615"/>
      <c r="BG40" s="1616"/>
      <c r="BH40" s="1615"/>
      <c r="BI40" s="1615"/>
      <c r="BJ40" s="1615"/>
      <c r="BK40" s="1615"/>
      <c r="BL40" s="1615"/>
      <c r="BM40" s="1615"/>
      <c r="BN40" s="1615"/>
      <c r="BO40" s="1538"/>
      <c r="BP40" s="1615"/>
      <c r="BQ40" s="1615"/>
      <c r="BR40" s="1615"/>
      <c r="BS40" s="1615"/>
      <c r="BT40" s="1615"/>
      <c r="BU40" s="1615"/>
      <c r="BV40" s="1615"/>
      <c r="BW40" s="1538">
        <f t="shared" si="22"/>
        <v>0</v>
      </c>
      <c r="BX40" s="1615">
        <f t="shared" si="23"/>
        <v>0</v>
      </c>
      <c r="BY40" s="1615">
        <f t="shared" si="24"/>
        <v>0</v>
      </c>
      <c r="BZ40" s="1615">
        <f t="shared" si="25"/>
        <v>0</v>
      </c>
      <c r="CA40" s="1615">
        <f t="shared" si="26"/>
        <v>0</v>
      </c>
      <c r="CB40" s="1615">
        <f t="shared" si="27"/>
        <v>0</v>
      </c>
      <c r="CC40" s="1615">
        <f t="shared" si="28"/>
        <v>0</v>
      </c>
      <c r="CD40" s="1615">
        <f t="shared" si="29"/>
        <v>0</v>
      </c>
      <c r="CE40" s="1538"/>
      <c r="CF40" s="1617"/>
      <c r="CG40" s="1615"/>
      <c r="CH40" s="1792"/>
      <c r="CI40" s="1617">
        <f t="shared" si="32"/>
        <v>0</v>
      </c>
      <c r="CJ40" s="1792">
        <f t="shared" si="33"/>
        <v>0</v>
      </c>
      <c r="CK40" s="1815">
        <f t="shared" si="34"/>
        <v>0</v>
      </c>
      <c r="CL40" s="1618">
        <f t="shared" si="35"/>
        <v>0</v>
      </c>
      <c r="CM40" s="1619"/>
      <c r="CN40" s="1619"/>
      <c r="CO40" s="1619"/>
      <c r="CP40" s="1619"/>
    </row>
    <row r="41" spans="1:94" s="1620" customFormat="1" ht="27" customHeight="1" outlineLevel="2">
      <c r="A41" s="1596" t="s">
        <v>1595</v>
      </c>
      <c r="B41" s="1621" t="s">
        <v>1593</v>
      </c>
      <c r="C41" s="1597"/>
      <c r="D41" s="1597"/>
      <c r="E41" s="1598"/>
      <c r="F41" s="1599"/>
      <c r="G41" s="1600"/>
      <c r="H41" s="1598"/>
      <c r="I41" s="1601"/>
      <c r="J41" s="1602"/>
      <c r="K41" s="1603"/>
      <c r="L41" s="1603"/>
      <c r="M41" s="1604"/>
      <c r="N41" s="1604"/>
      <c r="O41" s="1604"/>
      <c r="P41" s="1604"/>
      <c r="Q41" s="1604"/>
      <c r="R41" s="1604"/>
      <c r="S41" s="1605"/>
      <c r="T41" s="1606"/>
      <c r="U41" s="1607"/>
      <c r="V41" s="1608"/>
      <c r="W41" s="1609"/>
      <c r="X41" s="1609"/>
      <c r="Y41" s="1605"/>
      <c r="Z41" s="646" t="s">
        <v>1596</v>
      </c>
      <c r="AA41" s="1610">
        <v>28</v>
      </c>
      <c r="AB41" s="1610"/>
      <c r="AC41" s="1610"/>
      <c r="AD41" s="1610"/>
      <c r="AE41" s="1611">
        <v>17000</v>
      </c>
      <c r="AF41" s="1612">
        <f>+AA41*AE41</f>
        <v>476000</v>
      </c>
      <c r="AG41" s="1622"/>
      <c r="AH41" s="1613"/>
      <c r="AI41" s="1614">
        <f>+AF41</f>
        <v>476000</v>
      </c>
      <c r="AJ41" s="1614"/>
      <c r="AK41" s="114">
        <f t="shared" si="80"/>
        <v>476000</v>
      </c>
      <c r="AL41" s="1616"/>
      <c r="AM41" s="1615"/>
      <c r="AN41" s="1615"/>
      <c r="AO41" s="1615"/>
      <c r="AP41" s="1615"/>
      <c r="AQ41" s="1615"/>
      <c r="AR41" s="1615"/>
      <c r="AS41" s="1616"/>
      <c r="AT41" s="1615"/>
      <c r="AU41" s="1615"/>
      <c r="AV41" s="1615"/>
      <c r="AW41" s="1615"/>
      <c r="AX41" s="1615"/>
      <c r="AY41" s="1615"/>
      <c r="AZ41" s="1616"/>
      <c r="BA41" s="1615"/>
      <c r="BB41" s="1615"/>
      <c r="BC41" s="1615"/>
      <c r="BD41" s="1615"/>
      <c r="BE41" s="1615"/>
      <c r="BF41" s="1615"/>
      <c r="BG41" s="1616"/>
      <c r="BH41" s="1615"/>
      <c r="BI41" s="1615"/>
      <c r="BJ41" s="1615"/>
      <c r="BK41" s="1615"/>
      <c r="BL41" s="1615"/>
      <c r="BM41" s="1615"/>
      <c r="BN41" s="1615"/>
      <c r="BO41" s="1538"/>
      <c r="BP41" s="1615"/>
      <c r="BQ41" s="1615"/>
      <c r="BR41" s="1615"/>
      <c r="BS41" s="1615"/>
      <c r="BT41" s="1615"/>
      <c r="BU41" s="1615"/>
      <c r="BV41" s="1615"/>
      <c r="BW41" s="1538">
        <f t="shared" si="22"/>
        <v>0</v>
      </c>
      <c r="BX41" s="1615">
        <f t="shared" si="23"/>
        <v>0</v>
      </c>
      <c r="BY41" s="1615">
        <f t="shared" si="24"/>
        <v>0</v>
      </c>
      <c r="BZ41" s="1615">
        <f t="shared" si="25"/>
        <v>0</v>
      </c>
      <c r="CA41" s="1615">
        <f t="shared" si="26"/>
        <v>0</v>
      </c>
      <c r="CB41" s="1615">
        <f t="shared" si="27"/>
        <v>0</v>
      </c>
      <c r="CC41" s="1615">
        <f t="shared" si="28"/>
        <v>0</v>
      </c>
      <c r="CD41" s="1615">
        <f t="shared" si="29"/>
        <v>0</v>
      </c>
      <c r="CE41" s="1538"/>
      <c r="CF41" s="1617"/>
      <c r="CG41" s="1615"/>
      <c r="CH41" s="1792"/>
      <c r="CI41" s="1617">
        <f t="shared" si="32"/>
        <v>0</v>
      </c>
      <c r="CJ41" s="1792">
        <f t="shared" si="33"/>
        <v>0</v>
      </c>
      <c r="CK41" s="1815">
        <f t="shared" si="34"/>
        <v>0</v>
      </c>
      <c r="CL41" s="1618">
        <f t="shared" si="35"/>
        <v>0</v>
      </c>
      <c r="CM41" s="1619"/>
      <c r="CN41" s="1619"/>
      <c r="CO41" s="1619"/>
      <c r="CP41" s="1619"/>
    </row>
    <row r="42" spans="1:94" s="1043" customFormat="1" ht="30" customHeight="1">
      <c r="A42" s="82" t="s">
        <v>280</v>
      </c>
      <c r="B42" s="83" t="s">
        <v>1111</v>
      </c>
      <c r="C42" s="83"/>
      <c r="D42" s="83"/>
      <c r="E42" s="1202"/>
      <c r="F42" s="1202"/>
      <c r="G42" s="1202"/>
      <c r="H42" s="1202"/>
      <c r="I42" s="1202"/>
      <c r="J42" s="1206"/>
      <c r="K42" s="83"/>
      <c r="L42" s="83"/>
      <c r="M42" s="83"/>
      <c r="N42" s="83"/>
      <c r="O42" s="83"/>
      <c r="P42" s="83"/>
      <c r="Q42" s="83"/>
      <c r="R42" s="83"/>
      <c r="S42" s="1042"/>
      <c r="T42" s="1245"/>
      <c r="U42" s="1059"/>
      <c r="V42" s="1059"/>
      <c r="W42" s="1245"/>
      <c r="X42" s="1059"/>
      <c r="Y42" s="1042"/>
      <c r="Z42" s="83"/>
      <c r="AA42" s="1246"/>
      <c r="AB42" s="1246"/>
      <c r="AC42" s="1246"/>
      <c r="AD42" s="1246"/>
      <c r="AE42" s="83"/>
      <c r="AF42" s="1247">
        <f>+AF43+AF52+AF96</f>
        <v>34899999.969999999</v>
      </c>
      <c r="AG42" s="1247"/>
      <c r="AH42" s="1372"/>
      <c r="AI42" s="1247">
        <f>+AI43+AI52+AI96</f>
        <v>34899999.969999999</v>
      </c>
      <c r="AJ42" s="1247">
        <f>+AJ43+AJ52+AJ96</f>
        <v>0</v>
      </c>
      <c r="AK42" s="1247">
        <f>+AK43+AK52+AK96</f>
        <v>34899999.969999999</v>
      </c>
      <c r="AL42" s="1464"/>
      <c r="AM42" s="1247">
        <f t="shared" ref="AM42:AR42" si="116">+AM43+AM52+AM96</f>
        <v>5209979.9939999999</v>
      </c>
      <c r="AN42" s="1247">
        <f t="shared" si="116"/>
        <v>11817009.982000001</v>
      </c>
      <c r="AO42" s="1247">
        <f t="shared" si="116"/>
        <v>13837009.993999999</v>
      </c>
      <c r="AP42" s="1247">
        <f t="shared" si="116"/>
        <v>2769250</v>
      </c>
      <c r="AQ42" s="1247">
        <f t="shared" si="116"/>
        <v>1266750.05</v>
      </c>
      <c r="AR42" s="1247">
        <f t="shared" si="116"/>
        <v>34900000.020000003</v>
      </c>
      <c r="AS42" s="1464">
        <f t="shared" si="9"/>
        <v>-5.0000004470348358E-2</v>
      </c>
      <c r="AT42" s="1247">
        <f t="shared" ref="AT42:AY42" si="117">+AT43+AT52+AT96</f>
        <v>0</v>
      </c>
      <c r="AU42" s="1247">
        <f t="shared" si="117"/>
        <v>0</v>
      </c>
      <c r="AV42" s="1247">
        <f t="shared" si="117"/>
        <v>0</v>
      </c>
      <c r="AW42" s="1247">
        <f t="shared" si="117"/>
        <v>0</v>
      </c>
      <c r="AX42" s="1247">
        <f t="shared" si="117"/>
        <v>0</v>
      </c>
      <c r="AY42" s="1247">
        <f t="shared" si="117"/>
        <v>0</v>
      </c>
      <c r="AZ42" s="1464"/>
      <c r="BA42" s="1247">
        <f t="shared" si="11"/>
        <v>5209979.9939999999</v>
      </c>
      <c r="BB42" s="1247">
        <f t="shared" si="12"/>
        <v>11817009.982000001</v>
      </c>
      <c r="BC42" s="1247">
        <f t="shared" si="13"/>
        <v>13837009.993999999</v>
      </c>
      <c r="BD42" s="1247">
        <f t="shared" si="14"/>
        <v>2769250</v>
      </c>
      <c r="BE42" s="1247">
        <f t="shared" si="15"/>
        <v>1266750.05</v>
      </c>
      <c r="BF42" s="1247">
        <f t="shared" si="16"/>
        <v>34900000.020000003</v>
      </c>
      <c r="BG42" s="1464">
        <f t="shared" ref="BG42:BG54" si="118">+BF42-AK42</f>
        <v>5.0000004470348358E-2</v>
      </c>
      <c r="BH42" s="1247">
        <f t="shared" ref="BH42:BN42" si="119">+BH43+BH52+BH96</f>
        <v>633600</v>
      </c>
      <c r="BI42" s="1247">
        <f t="shared" si="119"/>
        <v>10498959.993999999</v>
      </c>
      <c r="BJ42" s="1247">
        <f t="shared" si="119"/>
        <v>14407059.988</v>
      </c>
      <c r="BK42" s="1247">
        <f t="shared" si="119"/>
        <v>7521579.9879999999</v>
      </c>
      <c r="BL42" s="1247">
        <f t="shared" si="119"/>
        <v>1358300.05</v>
      </c>
      <c r="BM42" s="1247">
        <f t="shared" si="119"/>
        <v>480500</v>
      </c>
      <c r="BN42" s="1247">
        <f t="shared" si="119"/>
        <v>34900000.020000003</v>
      </c>
      <c r="BO42" s="1538">
        <f t="shared" si="19"/>
        <v>-5.0000004470348358E-2</v>
      </c>
      <c r="BP42" s="1247">
        <f t="shared" ref="BP42:BV42" si="120">+BP43+BP52+BP96</f>
        <v>0</v>
      </c>
      <c r="BQ42" s="1247">
        <f t="shared" si="120"/>
        <v>0</v>
      </c>
      <c r="BR42" s="1247">
        <f t="shared" si="120"/>
        <v>0</v>
      </c>
      <c r="BS42" s="1247">
        <f t="shared" si="120"/>
        <v>0</v>
      </c>
      <c r="BT42" s="1247">
        <f t="shared" si="120"/>
        <v>0</v>
      </c>
      <c r="BU42" s="1247">
        <f t="shared" si="120"/>
        <v>0</v>
      </c>
      <c r="BV42" s="1247">
        <f t="shared" si="120"/>
        <v>0</v>
      </c>
      <c r="BW42" s="1538">
        <f t="shared" si="22"/>
        <v>0</v>
      </c>
      <c r="BX42" s="1247">
        <f t="shared" si="23"/>
        <v>633600</v>
      </c>
      <c r="BY42" s="1247">
        <f t="shared" si="24"/>
        <v>10498959.993999999</v>
      </c>
      <c r="BZ42" s="1247">
        <f t="shared" si="25"/>
        <v>14407059.988</v>
      </c>
      <c r="CA42" s="1247">
        <f t="shared" si="26"/>
        <v>7521579.9879999999</v>
      </c>
      <c r="CB42" s="1247">
        <f t="shared" si="27"/>
        <v>1358300.05</v>
      </c>
      <c r="CC42" s="1247">
        <f t="shared" si="28"/>
        <v>480500</v>
      </c>
      <c r="CD42" s="1247">
        <f t="shared" si="29"/>
        <v>34900000.019999996</v>
      </c>
      <c r="CE42" s="1538">
        <f t="shared" si="30"/>
        <v>4.9999997019767761E-2</v>
      </c>
      <c r="CF42" s="1333">
        <f t="shared" ref="CF42:CH42" si="121">+CF43+CF52+CF96</f>
        <v>13208569.01</v>
      </c>
      <c r="CG42" s="1247">
        <f t="shared" si="121"/>
        <v>1700000</v>
      </c>
      <c r="CH42" s="1785">
        <f t="shared" si="121"/>
        <v>14908569.01</v>
      </c>
      <c r="CI42" s="1333">
        <f t="shared" si="32"/>
        <v>633600</v>
      </c>
      <c r="CJ42" s="1785">
        <f t="shared" si="33"/>
        <v>12574969.01</v>
      </c>
      <c r="CK42" s="1333">
        <f t="shared" si="34"/>
        <v>0</v>
      </c>
      <c r="CL42" s="1334">
        <f>+CG42-CK42</f>
        <v>1700000</v>
      </c>
    </row>
    <row r="43" spans="1:94" s="1043" customFormat="1" ht="25.5" customHeight="1">
      <c r="A43" s="1035" t="s">
        <v>281</v>
      </c>
      <c r="B43" s="1034" t="s">
        <v>1427</v>
      </c>
      <c r="C43" s="1034"/>
      <c r="D43" s="1034"/>
      <c r="E43" s="1201"/>
      <c r="F43" s="1201"/>
      <c r="G43" s="1201"/>
      <c r="H43" s="1201"/>
      <c r="I43" s="1201"/>
      <c r="J43" s="1206"/>
      <c r="K43" s="1034"/>
      <c r="L43" s="1034"/>
      <c r="M43" s="1034"/>
      <c r="N43" s="1034"/>
      <c r="O43" s="1034"/>
      <c r="P43" s="1034"/>
      <c r="Q43" s="1034"/>
      <c r="R43" s="1034"/>
      <c r="S43" s="1042"/>
      <c r="T43" s="1066"/>
      <c r="U43" s="1063"/>
      <c r="V43" s="1063"/>
      <c r="W43" s="1066"/>
      <c r="X43" s="1063"/>
      <c r="Y43" s="1042"/>
      <c r="Z43" s="1033"/>
      <c r="AA43" s="1033"/>
      <c r="AB43" s="1033"/>
      <c r="AC43" s="1033"/>
      <c r="AD43" s="1033"/>
      <c r="AE43" s="1033"/>
      <c r="AF43" s="1044">
        <f>+AF44</f>
        <v>943600</v>
      </c>
      <c r="AG43" s="1044"/>
      <c r="AH43" s="1372"/>
      <c r="AI43" s="1044">
        <f t="shared" ref="AI43:BV43" si="122">+AI44</f>
        <v>943600</v>
      </c>
      <c r="AJ43" s="1044">
        <f t="shared" si="122"/>
        <v>0</v>
      </c>
      <c r="AK43" s="1044">
        <f t="shared" si="122"/>
        <v>943600</v>
      </c>
      <c r="AL43" s="1464"/>
      <c r="AM43" s="1044">
        <f t="shared" si="122"/>
        <v>593600</v>
      </c>
      <c r="AN43" s="1044">
        <f t="shared" si="122"/>
        <v>105000</v>
      </c>
      <c r="AO43" s="1044">
        <f t="shared" si="122"/>
        <v>140000</v>
      </c>
      <c r="AP43" s="1044">
        <f t="shared" si="122"/>
        <v>105000</v>
      </c>
      <c r="AQ43" s="1044">
        <f t="shared" si="122"/>
        <v>0</v>
      </c>
      <c r="AR43" s="1044">
        <f t="shared" si="122"/>
        <v>943600</v>
      </c>
      <c r="AS43" s="1464">
        <f t="shared" si="9"/>
        <v>0</v>
      </c>
      <c r="AT43" s="1044">
        <f t="shared" si="122"/>
        <v>0</v>
      </c>
      <c r="AU43" s="1044">
        <f t="shared" si="122"/>
        <v>0</v>
      </c>
      <c r="AV43" s="1044">
        <f t="shared" si="122"/>
        <v>0</v>
      </c>
      <c r="AW43" s="1044">
        <f t="shared" si="122"/>
        <v>0</v>
      </c>
      <c r="AX43" s="1044">
        <f t="shared" si="122"/>
        <v>0</v>
      </c>
      <c r="AY43" s="1044">
        <f t="shared" si="122"/>
        <v>0</v>
      </c>
      <c r="AZ43" s="1464"/>
      <c r="BA43" s="1044">
        <f t="shared" si="11"/>
        <v>593600</v>
      </c>
      <c r="BB43" s="1044">
        <f t="shared" si="12"/>
        <v>105000</v>
      </c>
      <c r="BC43" s="1044">
        <f t="shared" si="13"/>
        <v>140000</v>
      </c>
      <c r="BD43" s="1044">
        <f t="shared" si="14"/>
        <v>105000</v>
      </c>
      <c r="BE43" s="1044">
        <f t="shared" si="15"/>
        <v>0</v>
      </c>
      <c r="BF43" s="1044">
        <f t="shared" si="16"/>
        <v>943600</v>
      </c>
      <c r="BG43" s="1464">
        <f t="shared" si="118"/>
        <v>0</v>
      </c>
      <c r="BH43" s="1044">
        <f t="shared" si="122"/>
        <v>593600</v>
      </c>
      <c r="BI43" s="1044">
        <f t="shared" si="122"/>
        <v>35000</v>
      </c>
      <c r="BJ43" s="1044">
        <f t="shared" si="122"/>
        <v>140000</v>
      </c>
      <c r="BK43" s="1044">
        <f t="shared" si="122"/>
        <v>140000</v>
      </c>
      <c r="BL43" s="1044">
        <f t="shared" si="122"/>
        <v>35000</v>
      </c>
      <c r="BM43" s="1044">
        <f t="shared" si="122"/>
        <v>0</v>
      </c>
      <c r="BN43" s="1044">
        <f t="shared" si="122"/>
        <v>943600</v>
      </c>
      <c r="BO43" s="1538">
        <f t="shared" si="19"/>
        <v>0</v>
      </c>
      <c r="BP43" s="1044">
        <f t="shared" si="122"/>
        <v>0</v>
      </c>
      <c r="BQ43" s="1044">
        <f t="shared" si="122"/>
        <v>0</v>
      </c>
      <c r="BR43" s="1044">
        <f t="shared" si="122"/>
        <v>0</v>
      </c>
      <c r="BS43" s="1044">
        <f t="shared" si="122"/>
        <v>0</v>
      </c>
      <c r="BT43" s="1044">
        <f t="shared" si="122"/>
        <v>0</v>
      </c>
      <c r="BU43" s="1044">
        <f t="shared" si="122"/>
        <v>0</v>
      </c>
      <c r="BV43" s="1044">
        <f t="shared" si="122"/>
        <v>0</v>
      </c>
      <c r="BW43" s="1538">
        <f t="shared" si="22"/>
        <v>0</v>
      </c>
      <c r="BX43" s="1044">
        <f t="shared" si="23"/>
        <v>593600</v>
      </c>
      <c r="BY43" s="1044">
        <f t="shared" si="24"/>
        <v>35000</v>
      </c>
      <c r="BZ43" s="1044">
        <f t="shared" si="25"/>
        <v>140000</v>
      </c>
      <c r="CA43" s="1044">
        <f t="shared" si="26"/>
        <v>140000</v>
      </c>
      <c r="CB43" s="1044">
        <f t="shared" si="27"/>
        <v>35000</v>
      </c>
      <c r="CC43" s="1044">
        <f t="shared" si="28"/>
        <v>0</v>
      </c>
      <c r="CD43" s="1044">
        <f t="shared" si="29"/>
        <v>943600</v>
      </c>
      <c r="CE43" s="1538">
        <f t="shared" si="30"/>
        <v>0</v>
      </c>
      <c r="CF43" s="1346">
        <f t="shared" ref="CF43" si="123">+CF44</f>
        <v>0</v>
      </c>
      <c r="CG43" s="1044">
        <f t="shared" ref="CG43" si="124">+CG44</f>
        <v>0</v>
      </c>
      <c r="CH43" s="1793">
        <f t="shared" ref="CH43" si="125">+CH44</f>
        <v>0</v>
      </c>
      <c r="CI43" s="1346">
        <f t="shared" si="32"/>
        <v>593600</v>
      </c>
      <c r="CJ43" s="1793">
        <f t="shared" si="33"/>
        <v>-593600</v>
      </c>
      <c r="CK43" s="1346">
        <f t="shared" si="34"/>
        <v>0</v>
      </c>
      <c r="CL43" s="1347">
        <f t="shared" si="35"/>
        <v>0</v>
      </c>
    </row>
    <row r="44" spans="1:94" s="93" customFormat="1" ht="30" customHeight="1">
      <c r="A44" s="1036" t="s">
        <v>282</v>
      </c>
      <c r="B44" s="1037" t="s">
        <v>1333</v>
      </c>
      <c r="C44" s="1037"/>
      <c r="D44" s="1037" t="s">
        <v>41</v>
      </c>
      <c r="E44" s="1197"/>
      <c r="F44" s="1197"/>
      <c r="G44" s="1197"/>
      <c r="H44" s="1197"/>
      <c r="I44" s="1197"/>
      <c r="J44" s="870"/>
      <c r="K44" s="1038" t="s">
        <v>1142</v>
      </c>
      <c r="L44" s="1038"/>
      <c r="M44" s="1039"/>
      <c r="N44" s="1039"/>
      <c r="O44" s="1039"/>
      <c r="P44" s="1039">
        <v>1</v>
      </c>
      <c r="Q44" s="1039"/>
      <c r="R44" s="1039">
        <f>SUM(L44:Q44)</f>
        <v>1</v>
      </c>
      <c r="S44" s="91"/>
      <c r="T44" s="1062"/>
      <c r="U44" s="1072"/>
      <c r="V44" s="1072"/>
      <c r="W44" s="1062"/>
      <c r="X44" s="1072"/>
      <c r="Y44" s="91"/>
      <c r="Z44" s="1037"/>
      <c r="AA44" s="1040"/>
      <c r="AB44" s="1040"/>
      <c r="AC44" s="1040"/>
      <c r="AD44" s="1040"/>
      <c r="AE44" s="1041"/>
      <c r="AF44" s="1041">
        <f>SUM(AF45:AF47)</f>
        <v>943600</v>
      </c>
      <c r="AG44" s="1041"/>
      <c r="AH44" s="1370"/>
      <c r="AI44" s="1041">
        <f t="shared" ref="AI44:AK44" si="126">SUM(AI45:AI47)</f>
        <v>943600</v>
      </c>
      <c r="AJ44" s="1041">
        <f t="shared" si="126"/>
        <v>0</v>
      </c>
      <c r="AK44" s="1041">
        <f t="shared" si="126"/>
        <v>943600</v>
      </c>
      <c r="AL44" s="1464"/>
      <c r="AM44" s="1041">
        <f t="shared" ref="AM44:AR44" si="127">SUM(AM45:AM47)</f>
        <v>593600</v>
      </c>
      <c r="AN44" s="1041">
        <f t="shared" si="127"/>
        <v>105000</v>
      </c>
      <c r="AO44" s="1041">
        <f t="shared" si="127"/>
        <v>140000</v>
      </c>
      <c r="AP44" s="1041">
        <f t="shared" si="127"/>
        <v>105000</v>
      </c>
      <c r="AQ44" s="1041">
        <f t="shared" si="127"/>
        <v>0</v>
      </c>
      <c r="AR44" s="1041">
        <f t="shared" si="127"/>
        <v>943600</v>
      </c>
      <c r="AS44" s="1464">
        <f t="shared" si="9"/>
        <v>0</v>
      </c>
      <c r="AT44" s="1041">
        <f t="shared" ref="AT44:AY44" si="128">SUM(AT45:AT47)</f>
        <v>0</v>
      </c>
      <c r="AU44" s="1041">
        <f t="shared" si="128"/>
        <v>0</v>
      </c>
      <c r="AV44" s="1041">
        <f t="shared" si="128"/>
        <v>0</v>
      </c>
      <c r="AW44" s="1041">
        <f t="shared" si="128"/>
        <v>0</v>
      </c>
      <c r="AX44" s="1041">
        <f t="shared" si="128"/>
        <v>0</v>
      </c>
      <c r="AY44" s="1041">
        <f t="shared" si="128"/>
        <v>0</v>
      </c>
      <c r="AZ44" s="1464"/>
      <c r="BA44" s="1041">
        <f t="shared" si="11"/>
        <v>593600</v>
      </c>
      <c r="BB44" s="1041">
        <f t="shared" si="12"/>
        <v>105000</v>
      </c>
      <c r="BC44" s="1041">
        <f t="shared" si="13"/>
        <v>140000</v>
      </c>
      <c r="BD44" s="1041">
        <f t="shared" si="14"/>
        <v>105000</v>
      </c>
      <c r="BE44" s="1041">
        <f t="shared" si="15"/>
        <v>0</v>
      </c>
      <c r="BF44" s="1041">
        <f t="shared" si="16"/>
        <v>943600</v>
      </c>
      <c r="BG44" s="1464">
        <f t="shared" si="118"/>
        <v>0</v>
      </c>
      <c r="BH44" s="1041">
        <f t="shared" ref="BH44:BM44" si="129">SUM(BH45:BH47)</f>
        <v>593600</v>
      </c>
      <c r="BI44" s="1041">
        <f t="shared" si="129"/>
        <v>35000</v>
      </c>
      <c r="BJ44" s="1041">
        <f t="shared" si="129"/>
        <v>140000</v>
      </c>
      <c r="BK44" s="1041">
        <f t="shared" si="129"/>
        <v>140000</v>
      </c>
      <c r="BL44" s="1041">
        <f t="shared" si="129"/>
        <v>35000</v>
      </c>
      <c r="BM44" s="1041">
        <f t="shared" si="129"/>
        <v>0</v>
      </c>
      <c r="BN44" s="1041">
        <f>SUM(BH44:BM44)</f>
        <v>943600</v>
      </c>
      <c r="BO44" s="1538">
        <f t="shared" si="19"/>
        <v>0</v>
      </c>
      <c r="BP44" s="1041">
        <f t="shared" ref="BP44:BU44" si="130">SUM(BP45:BP47)</f>
        <v>0</v>
      </c>
      <c r="BQ44" s="1041">
        <f t="shared" si="130"/>
        <v>0</v>
      </c>
      <c r="BR44" s="1041">
        <f t="shared" si="130"/>
        <v>0</v>
      </c>
      <c r="BS44" s="1041">
        <f t="shared" si="130"/>
        <v>0</v>
      </c>
      <c r="BT44" s="1041">
        <f t="shared" si="130"/>
        <v>0</v>
      </c>
      <c r="BU44" s="1041">
        <f t="shared" si="130"/>
        <v>0</v>
      </c>
      <c r="BV44" s="1041">
        <f>SUM(BP44:BU44)</f>
        <v>0</v>
      </c>
      <c r="BW44" s="1538">
        <f t="shared" si="22"/>
        <v>0</v>
      </c>
      <c r="BX44" s="1041">
        <f t="shared" si="23"/>
        <v>593600</v>
      </c>
      <c r="BY44" s="1041">
        <f t="shared" si="24"/>
        <v>35000</v>
      </c>
      <c r="BZ44" s="1041">
        <f t="shared" si="25"/>
        <v>140000</v>
      </c>
      <c r="CA44" s="1041">
        <f t="shared" si="26"/>
        <v>140000</v>
      </c>
      <c r="CB44" s="1041">
        <f t="shared" si="27"/>
        <v>35000</v>
      </c>
      <c r="CC44" s="1041">
        <f t="shared" si="28"/>
        <v>0</v>
      </c>
      <c r="CD44" s="1041">
        <f t="shared" si="29"/>
        <v>943600</v>
      </c>
      <c r="CE44" s="1538">
        <f t="shared" si="30"/>
        <v>0</v>
      </c>
      <c r="CF44" s="1337"/>
      <c r="CG44" s="1041"/>
      <c r="CH44" s="1787">
        <f t="shared" ref="CH44" si="131">SUM(CH45:CH47)</f>
        <v>0</v>
      </c>
      <c r="CI44" s="1804">
        <f t="shared" si="32"/>
        <v>593600</v>
      </c>
      <c r="CJ44" s="1787">
        <f t="shared" si="33"/>
        <v>-593600</v>
      </c>
      <c r="CK44" s="1337">
        <f t="shared" si="34"/>
        <v>0</v>
      </c>
      <c r="CL44" s="1338">
        <f>+CG44-CK44</f>
        <v>0</v>
      </c>
      <c r="CM44" s="92"/>
      <c r="CN44" s="92"/>
      <c r="CO44" s="92"/>
      <c r="CP44" s="92"/>
    </row>
    <row r="45" spans="1:94" s="15" customFormat="1" ht="25.5" outlineLevel="1">
      <c r="A45" s="96" t="s">
        <v>1036</v>
      </c>
      <c r="B45" s="890" t="s">
        <v>1017</v>
      </c>
      <c r="C45" s="1439"/>
      <c r="D45" s="1439"/>
      <c r="E45" s="1240" t="s">
        <v>1308</v>
      </c>
      <c r="F45" s="1240" t="s">
        <v>1475</v>
      </c>
      <c r="G45" s="1239" t="s">
        <v>1312</v>
      </c>
      <c r="H45" s="1240" t="s">
        <v>1308</v>
      </c>
      <c r="I45" s="1234" t="s">
        <v>1310</v>
      </c>
      <c r="J45" s="890"/>
      <c r="K45" s="652"/>
      <c r="L45" s="652"/>
      <c r="M45" s="1088" t="s">
        <v>1027</v>
      </c>
      <c r="N45" s="1088"/>
      <c r="O45" s="1088"/>
      <c r="P45" s="1088"/>
      <c r="Q45" s="1088"/>
      <c r="R45" s="1089">
        <f>SUM(M45:Q45)</f>
        <v>0</v>
      </c>
      <c r="S45" s="1074"/>
      <c r="T45" s="1439" t="s">
        <v>83</v>
      </c>
      <c r="U45" s="1439" t="s">
        <v>13</v>
      </c>
      <c r="V45" s="1468" t="s">
        <v>646</v>
      </c>
      <c r="W45" s="1067">
        <f>+'9.3.1_Det. PA'!E55</f>
        <v>16</v>
      </c>
      <c r="X45" s="1091"/>
      <c r="Y45" s="1074"/>
      <c r="Z45" s="110" t="s">
        <v>261</v>
      </c>
      <c r="AA45" s="649">
        <v>1</v>
      </c>
      <c r="AB45" s="107"/>
      <c r="AC45" s="104"/>
      <c r="AD45" s="104"/>
      <c r="AE45" s="647">
        <v>200000</v>
      </c>
      <c r="AF45" s="112">
        <f t="shared" ref="AF45" si="132">+AA45*AE45</f>
        <v>200000</v>
      </c>
      <c r="AG45" s="868"/>
      <c r="AH45" s="1374"/>
      <c r="AI45" s="112">
        <f>+AF45</f>
        <v>200000</v>
      </c>
      <c r="AJ45" s="112"/>
      <c r="AK45" s="114">
        <f>SUM(AI45:AJ45)</f>
        <v>200000</v>
      </c>
      <c r="AL45" s="1464"/>
      <c r="AM45" s="112"/>
      <c r="AN45" s="114">
        <f>+$AI$45*30%</f>
        <v>60000</v>
      </c>
      <c r="AO45" s="114">
        <f>+$AI$45*40%</f>
        <v>80000</v>
      </c>
      <c r="AP45" s="114">
        <f t="shared" ref="AP45" si="133">+$AI$45*30%</f>
        <v>60000</v>
      </c>
      <c r="AQ45" s="114"/>
      <c r="AR45" s="114">
        <f>SUM(AM45:AQ45)</f>
        <v>200000</v>
      </c>
      <c r="AS45" s="1464">
        <f t="shared" si="9"/>
        <v>0</v>
      </c>
      <c r="AT45" s="112"/>
      <c r="AU45" s="114"/>
      <c r="AV45" s="114"/>
      <c r="AW45" s="114"/>
      <c r="AX45" s="114"/>
      <c r="AY45" s="114">
        <f>SUM(AT45:AX45)</f>
        <v>0</v>
      </c>
      <c r="AZ45" s="1464"/>
      <c r="BA45" s="112">
        <f t="shared" si="11"/>
        <v>0</v>
      </c>
      <c r="BB45" s="114">
        <f t="shared" si="12"/>
        <v>60000</v>
      </c>
      <c r="BC45" s="114">
        <f t="shared" si="13"/>
        <v>80000</v>
      </c>
      <c r="BD45" s="114">
        <f t="shared" si="14"/>
        <v>60000</v>
      </c>
      <c r="BE45" s="114">
        <f t="shared" si="15"/>
        <v>0</v>
      </c>
      <c r="BF45" s="114">
        <f t="shared" si="16"/>
        <v>200000</v>
      </c>
      <c r="BG45" s="1464">
        <f t="shared" si="118"/>
        <v>0</v>
      </c>
      <c r="BH45" s="112"/>
      <c r="BI45" s="114">
        <f>+$AI$45*10%</f>
        <v>20000</v>
      </c>
      <c r="BJ45" s="114">
        <f>+$AI$45*40%</f>
        <v>80000</v>
      </c>
      <c r="BK45" s="114">
        <f>+$AI$45*40%</f>
        <v>80000</v>
      </c>
      <c r="BL45" s="114">
        <f>+$AI$45*10%</f>
        <v>20000</v>
      </c>
      <c r="BM45" s="114"/>
      <c r="BN45" s="114">
        <f>SUM(BH45:BL45)</f>
        <v>200000</v>
      </c>
      <c r="BO45" s="1538">
        <f t="shared" si="19"/>
        <v>0</v>
      </c>
      <c r="BP45" s="112"/>
      <c r="BQ45" s="114"/>
      <c r="BR45" s="114"/>
      <c r="BS45" s="114"/>
      <c r="BT45" s="114"/>
      <c r="BU45" s="114"/>
      <c r="BV45" s="114">
        <f>SUM(BP45:BT45)</f>
        <v>0</v>
      </c>
      <c r="BW45" s="1538">
        <f t="shared" si="22"/>
        <v>0</v>
      </c>
      <c r="BX45" s="112">
        <f t="shared" si="23"/>
        <v>0</v>
      </c>
      <c r="BY45" s="114">
        <f t="shared" si="24"/>
        <v>20000</v>
      </c>
      <c r="BZ45" s="114">
        <f t="shared" si="25"/>
        <v>80000</v>
      </c>
      <c r="CA45" s="114">
        <f t="shared" si="26"/>
        <v>80000</v>
      </c>
      <c r="CB45" s="114">
        <f t="shared" si="27"/>
        <v>20000</v>
      </c>
      <c r="CC45" s="114">
        <f t="shared" si="28"/>
        <v>0</v>
      </c>
      <c r="CD45" s="114">
        <f t="shared" si="29"/>
        <v>200000</v>
      </c>
      <c r="CE45" s="1538">
        <f t="shared" si="30"/>
        <v>0</v>
      </c>
      <c r="CF45" s="1340"/>
      <c r="CG45" s="114"/>
      <c r="CH45" s="1789"/>
      <c r="CI45" s="1340">
        <f t="shared" si="32"/>
        <v>0</v>
      </c>
      <c r="CJ45" s="1789">
        <f t="shared" si="33"/>
        <v>0</v>
      </c>
      <c r="CK45" s="1344">
        <f t="shared" si="34"/>
        <v>0</v>
      </c>
      <c r="CL45" s="1345">
        <f t="shared" si="35"/>
        <v>0</v>
      </c>
      <c r="CM45" s="95"/>
      <c r="CN45" s="95"/>
      <c r="CO45" s="95"/>
      <c r="CP45" s="95"/>
    </row>
    <row r="46" spans="1:94" s="15" customFormat="1" ht="28.5" customHeight="1" outlineLevel="1">
      <c r="A46" s="96" t="s">
        <v>1334</v>
      </c>
      <c r="B46" s="890" t="s">
        <v>1137</v>
      </c>
      <c r="C46" s="1439"/>
      <c r="D46" s="1439"/>
      <c r="E46" s="1240" t="s">
        <v>1308</v>
      </c>
      <c r="F46" s="1240" t="s">
        <v>1475</v>
      </c>
      <c r="G46" s="1239" t="s">
        <v>1312</v>
      </c>
      <c r="H46" s="1240" t="s">
        <v>1308</v>
      </c>
      <c r="I46" s="1234" t="s">
        <v>1310</v>
      </c>
      <c r="J46" s="890"/>
      <c r="K46" s="652"/>
      <c r="L46" s="652"/>
      <c r="M46" s="1088"/>
      <c r="N46" s="1088" t="s">
        <v>1027</v>
      </c>
      <c r="O46" s="1088" t="s">
        <v>1027</v>
      </c>
      <c r="P46" s="1088" t="s">
        <v>1027</v>
      </c>
      <c r="Q46" s="1092"/>
      <c r="R46" s="1092">
        <f>SUM(M45:Q45)</f>
        <v>0</v>
      </c>
      <c r="S46" s="1074"/>
      <c r="T46" s="1439" t="s">
        <v>83</v>
      </c>
      <c r="U46" s="1439" t="s">
        <v>13</v>
      </c>
      <c r="V46" s="1468" t="s">
        <v>646</v>
      </c>
      <c r="W46" s="1067">
        <f>+'9.3.1_Det. PA'!E55</f>
        <v>16</v>
      </c>
      <c r="X46" s="1091"/>
      <c r="Y46" s="1074"/>
      <c r="Z46" s="110" t="s">
        <v>261</v>
      </c>
      <c r="AA46" s="649">
        <v>1</v>
      </c>
      <c r="AB46" s="107"/>
      <c r="AC46" s="104"/>
      <c r="AD46" s="104"/>
      <c r="AE46" s="647">
        <v>150000</v>
      </c>
      <c r="AF46" s="691">
        <f t="shared" ref="AF46" si="134">+AA46*AE46</f>
        <v>150000</v>
      </c>
      <c r="AG46" s="868"/>
      <c r="AH46" s="1374"/>
      <c r="AI46" s="112">
        <f>+AF46</f>
        <v>150000</v>
      </c>
      <c r="AJ46" s="112"/>
      <c r="AK46" s="114">
        <f>SUM(AI46:AJ46)</f>
        <v>150000</v>
      </c>
      <c r="AL46" s="1464"/>
      <c r="AM46" s="112"/>
      <c r="AN46" s="114">
        <f>+$AI$46*30%</f>
        <v>45000</v>
      </c>
      <c r="AO46" s="114">
        <f>+$AI$46*40%</f>
        <v>60000</v>
      </c>
      <c r="AP46" s="114">
        <f t="shared" ref="AP46" si="135">+$AI$46*30%</f>
        <v>45000</v>
      </c>
      <c r="AQ46" s="114"/>
      <c r="AR46" s="114">
        <f>SUM(AM46:AQ46)</f>
        <v>150000</v>
      </c>
      <c r="AS46" s="1464">
        <f t="shared" si="9"/>
        <v>0</v>
      </c>
      <c r="AT46" s="112"/>
      <c r="AU46" s="114"/>
      <c r="AV46" s="114"/>
      <c r="AW46" s="114"/>
      <c r="AX46" s="114"/>
      <c r="AY46" s="114">
        <f>SUM(AT46:AX46)</f>
        <v>0</v>
      </c>
      <c r="AZ46" s="1464"/>
      <c r="BA46" s="112">
        <f t="shared" si="11"/>
        <v>0</v>
      </c>
      <c r="BB46" s="114">
        <f t="shared" si="12"/>
        <v>45000</v>
      </c>
      <c r="BC46" s="114">
        <f t="shared" si="13"/>
        <v>60000</v>
      </c>
      <c r="BD46" s="114">
        <f t="shared" si="14"/>
        <v>45000</v>
      </c>
      <c r="BE46" s="114">
        <f t="shared" si="15"/>
        <v>0</v>
      </c>
      <c r="BF46" s="114">
        <f t="shared" si="16"/>
        <v>150000</v>
      </c>
      <c r="BG46" s="1464">
        <f t="shared" si="118"/>
        <v>0</v>
      </c>
      <c r="BH46" s="112"/>
      <c r="BI46" s="114">
        <f>+$AI$46*10%</f>
        <v>15000</v>
      </c>
      <c r="BJ46" s="114">
        <f>+$AI$46*40%</f>
        <v>60000</v>
      </c>
      <c r="BK46" s="114">
        <f>+$AI$46*40%</f>
        <v>60000</v>
      </c>
      <c r="BL46" s="114">
        <f>+$AI$46*10%</f>
        <v>15000</v>
      </c>
      <c r="BM46" s="114"/>
      <c r="BN46" s="114">
        <f>SUM(BH46:BL46)</f>
        <v>150000</v>
      </c>
      <c r="BO46" s="1538">
        <f t="shared" si="19"/>
        <v>0</v>
      </c>
      <c r="BP46" s="112"/>
      <c r="BQ46" s="114"/>
      <c r="BR46" s="114"/>
      <c r="BS46" s="114"/>
      <c r="BT46" s="114"/>
      <c r="BU46" s="114"/>
      <c r="BV46" s="114">
        <f>SUM(BP46:BT46)</f>
        <v>0</v>
      </c>
      <c r="BW46" s="1538">
        <f t="shared" si="22"/>
        <v>0</v>
      </c>
      <c r="BX46" s="112">
        <f t="shared" si="23"/>
        <v>0</v>
      </c>
      <c r="BY46" s="114">
        <f t="shared" si="24"/>
        <v>15000</v>
      </c>
      <c r="BZ46" s="114">
        <f t="shared" si="25"/>
        <v>60000</v>
      </c>
      <c r="CA46" s="114">
        <f t="shared" si="26"/>
        <v>60000</v>
      </c>
      <c r="CB46" s="114">
        <f t="shared" si="27"/>
        <v>15000</v>
      </c>
      <c r="CC46" s="114">
        <f t="shared" si="28"/>
        <v>0</v>
      </c>
      <c r="CD46" s="114">
        <f t="shared" si="29"/>
        <v>150000</v>
      </c>
      <c r="CE46" s="1538">
        <f t="shared" si="30"/>
        <v>0</v>
      </c>
      <c r="CF46" s="1340"/>
      <c r="CG46" s="114"/>
      <c r="CH46" s="1789"/>
      <c r="CI46" s="1340">
        <f t="shared" si="32"/>
        <v>0</v>
      </c>
      <c r="CJ46" s="1789">
        <f t="shared" si="33"/>
        <v>0</v>
      </c>
      <c r="CK46" s="1344">
        <f t="shared" si="34"/>
        <v>0</v>
      </c>
      <c r="CL46" s="1345">
        <f t="shared" si="35"/>
        <v>0</v>
      </c>
      <c r="CM46" s="95"/>
      <c r="CN46" s="95"/>
      <c r="CO46" s="95"/>
      <c r="CP46" s="95"/>
    </row>
    <row r="47" spans="1:94" s="93" customFormat="1" ht="25.5" outlineLevel="1">
      <c r="A47" s="887" t="s">
        <v>1334</v>
      </c>
      <c r="B47" s="922" t="s">
        <v>1112</v>
      </c>
      <c r="C47" s="1440"/>
      <c r="D47" s="1440"/>
      <c r="E47" s="1240" t="s">
        <v>1308</v>
      </c>
      <c r="F47" s="1240" t="s">
        <v>1475</v>
      </c>
      <c r="G47" s="1239" t="s">
        <v>1317</v>
      </c>
      <c r="H47" s="1240" t="s">
        <v>1308</v>
      </c>
      <c r="I47" s="1234" t="s">
        <v>1310</v>
      </c>
      <c r="J47" s="870"/>
      <c r="K47" s="1252"/>
      <c r="L47" s="1252"/>
      <c r="M47" s="1086" t="s">
        <v>1027</v>
      </c>
      <c r="N47" s="1086"/>
      <c r="O47" s="1086"/>
      <c r="P47" s="1086"/>
      <c r="Q47" s="1086"/>
      <c r="R47" s="1087"/>
      <c r="S47" s="91"/>
      <c r="T47" s="1221" t="s">
        <v>645</v>
      </c>
      <c r="U47" s="1221"/>
      <c r="V47" s="1221"/>
      <c r="W47" s="992"/>
      <c r="X47" s="1221"/>
      <c r="Y47" s="91"/>
      <c r="Z47" s="891"/>
      <c r="AA47" s="981"/>
      <c r="AB47" s="1253"/>
      <c r="AC47" s="893"/>
      <c r="AD47" s="893"/>
      <c r="AE47" s="894"/>
      <c r="AF47" s="976">
        <f>SUM(AF48:AF51)</f>
        <v>593600</v>
      </c>
      <c r="AG47" s="1254"/>
      <c r="AH47" s="1371"/>
      <c r="AI47" s="976">
        <f t="shared" ref="AI47:AK47" si="136">SUM(AI48:AI51)</f>
        <v>593600</v>
      </c>
      <c r="AJ47" s="976">
        <f t="shared" si="136"/>
        <v>0</v>
      </c>
      <c r="AK47" s="924">
        <f t="shared" si="136"/>
        <v>593600</v>
      </c>
      <c r="AL47" s="1464"/>
      <c r="AM47" s="924">
        <f t="shared" ref="AM47:AR47" si="137">SUM(AM48:AM51)</f>
        <v>593600</v>
      </c>
      <c r="AN47" s="924">
        <f t="shared" si="137"/>
        <v>0</v>
      </c>
      <c r="AO47" s="924">
        <f t="shared" si="137"/>
        <v>0</v>
      </c>
      <c r="AP47" s="924">
        <f t="shared" si="137"/>
        <v>0</v>
      </c>
      <c r="AQ47" s="924">
        <f t="shared" si="137"/>
        <v>0</v>
      </c>
      <c r="AR47" s="924">
        <f t="shared" si="137"/>
        <v>593600</v>
      </c>
      <c r="AS47" s="1464">
        <f t="shared" si="9"/>
        <v>0</v>
      </c>
      <c r="AT47" s="924">
        <f t="shared" ref="AT47:AY47" si="138">SUM(AT48:AT51)</f>
        <v>0</v>
      </c>
      <c r="AU47" s="924">
        <f t="shared" si="138"/>
        <v>0</v>
      </c>
      <c r="AV47" s="924">
        <f t="shared" si="138"/>
        <v>0</v>
      </c>
      <c r="AW47" s="924">
        <f t="shared" si="138"/>
        <v>0</v>
      </c>
      <c r="AX47" s="924">
        <f t="shared" si="138"/>
        <v>0</v>
      </c>
      <c r="AY47" s="924">
        <f t="shared" si="138"/>
        <v>0</v>
      </c>
      <c r="AZ47" s="1464"/>
      <c r="BA47" s="924">
        <f t="shared" si="11"/>
        <v>593600</v>
      </c>
      <c r="BB47" s="924">
        <f t="shared" si="12"/>
        <v>0</v>
      </c>
      <c r="BC47" s="924">
        <f t="shared" si="13"/>
        <v>0</v>
      </c>
      <c r="BD47" s="924">
        <f t="shared" si="14"/>
        <v>0</v>
      </c>
      <c r="BE47" s="924">
        <f t="shared" si="15"/>
        <v>0</v>
      </c>
      <c r="BF47" s="924">
        <f t="shared" si="16"/>
        <v>593600</v>
      </c>
      <c r="BG47" s="1464">
        <f t="shared" si="118"/>
        <v>0</v>
      </c>
      <c r="BH47" s="924">
        <f>SUM(BH48:BH51)</f>
        <v>593600</v>
      </c>
      <c r="BI47" s="924">
        <f t="shared" ref="BI47:BL47" si="139">SUM(BI48:BI51)</f>
        <v>0</v>
      </c>
      <c r="BJ47" s="924">
        <f t="shared" si="139"/>
        <v>0</v>
      </c>
      <c r="BK47" s="924">
        <f t="shared" si="139"/>
        <v>0</v>
      </c>
      <c r="BL47" s="924">
        <f t="shared" si="139"/>
        <v>0</v>
      </c>
      <c r="BM47" s="924"/>
      <c r="BN47" s="924">
        <f t="shared" ref="BN47" si="140">SUM(BN48:BN51)</f>
        <v>593600</v>
      </c>
      <c r="BO47" s="1538">
        <f t="shared" si="19"/>
        <v>0</v>
      </c>
      <c r="BP47" s="924">
        <f>SUM(BP48:BP51)</f>
        <v>0</v>
      </c>
      <c r="BQ47" s="924">
        <f t="shared" ref="BQ47:BT47" si="141">SUM(BQ48:BQ51)</f>
        <v>0</v>
      </c>
      <c r="BR47" s="924">
        <f t="shared" si="141"/>
        <v>0</v>
      </c>
      <c r="BS47" s="924">
        <f t="shared" si="141"/>
        <v>0</v>
      </c>
      <c r="BT47" s="924">
        <f t="shared" si="141"/>
        <v>0</v>
      </c>
      <c r="BU47" s="924"/>
      <c r="BV47" s="924">
        <f t="shared" ref="BV47" si="142">SUM(BV48:BV51)</f>
        <v>0</v>
      </c>
      <c r="BW47" s="1538">
        <f t="shared" si="22"/>
        <v>0</v>
      </c>
      <c r="BX47" s="924">
        <f t="shared" si="23"/>
        <v>593600</v>
      </c>
      <c r="BY47" s="924">
        <f t="shared" si="24"/>
        <v>0</v>
      </c>
      <c r="BZ47" s="924">
        <f t="shared" si="25"/>
        <v>0</v>
      </c>
      <c r="CA47" s="924">
        <f t="shared" si="26"/>
        <v>0</v>
      </c>
      <c r="CB47" s="924">
        <f t="shared" si="27"/>
        <v>0</v>
      </c>
      <c r="CC47" s="924">
        <f t="shared" si="28"/>
        <v>0</v>
      </c>
      <c r="CD47" s="924">
        <f t="shared" si="29"/>
        <v>593600</v>
      </c>
      <c r="CE47" s="1538">
        <f t="shared" si="30"/>
        <v>0</v>
      </c>
      <c r="CF47" s="1344"/>
      <c r="CG47" s="924"/>
      <c r="CH47" s="1789">
        <f t="shared" ref="CH47" si="143">SUM(CH48:CH51)</f>
        <v>0</v>
      </c>
      <c r="CI47" s="1344">
        <f t="shared" si="32"/>
        <v>593600</v>
      </c>
      <c r="CJ47" s="1814">
        <f t="shared" si="33"/>
        <v>-593600</v>
      </c>
      <c r="CK47" s="1344">
        <f t="shared" si="34"/>
        <v>0</v>
      </c>
      <c r="CL47" s="1345">
        <f t="shared" si="35"/>
        <v>0</v>
      </c>
      <c r="CM47" s="92"/>
      <c r="CN47" s="92"/>
      <c r="CO47" s="92"/>
      <c r="CP47" s="92"/>
    </row>
    <row r="48" spans="1:94" s="15" customFormat="1" ht="31.5" customHeight="1" outlineLevel="1">
      <c r="A48" s="96" t="s">
        <v>1335</v>
      </c>
      <c r="B48" s="106" t="s">
        <v>1071</v>
      </c>
      <c r="C48" s="106"/>
      <c r="D48" s="55"/>
      <c r="E48" s="928"/>
      <c r="F48" s="928"/>
      <c r="G48" s="928"/>
      <c r="H48" s="1209"/>
      <c r="I48" s="1209"/>
      <c r="J48" s="890"/>
      <c r="K48" s="108"/>
      <c r="L48" s="108"/>
      <c r="M48" s="1088" t="s">
        <v>1027</v>
      </c>
      <c r="N48" s="1088"/>
      <c r="O48" s="1088"/>
      <c r="P48" s="1088"/>
      <c r="Q48" s="1088"/>
      <c r="R48" s="1027"/>
      <c r="S48" s="1074"/>
      <c r="T48" s="928"/>
      <c r="U48" s="928"/>
      <c r="V48" s="1065"/>
      <c r="W48" s="115"/>
      <c r="X48" s="928"/>
      <c r="Y48" s="1074"/>
      <c r="Z48" s="110" t="s">
        <v>650</v>
      </c>
      <c r="AA48" s="111">
        <v>1</v>
      </c>
      <c r="AB48" s="109">
        <v>12</v>
      </c>
      <c r="AC48" s="104"/>
      <c r="AD48" s="104"/>
      <c r="AE48" s="647">
        <f>+(180000/60)</f>
        <v>3000</v>
      </c>
      <c r="AF48" s="112">
        <f>+AE48*AB48*AA48</f>
        <v>36000</v>
      </c>
      <c r="AG48" s="643"/>
      <c r="AH48" s="1374"/>
      <c r="AI48" s="112">
        <f>+AF48</f>
        <v>36000</v>
      </c>
      <c r="AJ48" s="112"/>
      <c r="AK48" s="114">
        <f>SUM(AI48:AJ48)</f>
        <v>36000</v>
      </c>
      <c r="AL48" s="1464"/>
      <c r="AM48" s="114">
        <f>+AI48</f>
        <v>36000</v>
      </c>
      <c r="AN48" s="114"/>
      <c r="AO48" s="114"/>
      <c r="AP48" s="114"/>
      <c r="AQ48" s="114"/>
      <c r="AR48" s="114">
        <f t="shared" ref="AR48:AR51" si="144">SUM(AM48:AQ48)</f>
        <v>36000</v>
      </c>
      <c r="AS48" s="1464">
        <f t="shared" si="9"/>
        <v>0</v>
      </c>
      <c r="AT48" s="114"/>
      <c r="AU48" s="114"/>
      <c r="AV48" s="114"/>
      <c r="AW48" s="114"/>
      <c r="AX48" s="114"/>
      <c r="AY48" s="114">
        <f t="shared" ref="AY48:AY51" si="145">SUM(AT48:AX48)</f>
        <v>0</v>
      </c>
      <c r="AZ48" s="1464"/>
      <c r="BA48" s="114">
        <f t="shared" si="11"/>
        <v>36000</v>
      </c>
      <c r="BB48" s="114">
        <f t="shared" si="12"/>
        <v>0</v>
      </c>
      <c r="BC48" s="114">
        <f t="shared" si="13"/>
        <v>0</v>
      </c>
      <c r="BD48" s="114">
        <f t="shared" si="14"/>
        <v>0</v>
      </c>
      <c r="BE48" s="114">
        <f t="shared" si="15"/>
        <v>0</v>
      </c>
      <c r="BF48" s="114">
        <f t="shared" si="16"/>
        <v>36000</v>
      </c>
      <c r="BG48" s="1464">
        <f t="shared" si="118"/>
        <v>0</v>
      </c>
      <c r="BH48" s="114">
        <f>+AI48</f>
        <v>36000</v>
      </c>
      <c r="BI48" s="114"/>
      <c r="BJ48" s="114"/>
      <c r="BK48" s="114"/>
      <c r="BL48" s="114"/>
      <c r="BM48" s="114"/>
      <c r="BN48" s="114">
        <f>SUM(BH48:BL48)</f>
        <v>36000</v>
      </c>
      <c r="BO48" s="1538">
        <f t="shared" si="19"/>
        <v>0</v>
      </c>
      <c r="BP48" s="114"/>
      <c r="BQ48" s="114"/>
      <c r="BR48" s="114"/>
      <c r="BS48" s="114"/>
      <c r="BT48" s="114"/>
      <c r="BU48" s="114"/>
      <c r="BV48" s="114">
        <f>SUM(BP48:BT48)</f>
        <v>0</v>
      </c>
      <c r="BW48" s="1538">
        <f t="shared" si="22"/>
        <v>0</v>
      </c>
      <c r="BX48" s="114">
        <f t="shared" si="23"/>
        <v>36000</v>
      </c>
      <c r="BY48" s="114">
        <f t="shared" si="24"/>
        <v>0</v>
      </c>
      <c r="BZ48" s="114">
        <f t="shared" si="25"/>
        <v>0</v>
      </c>
      <c r="CA48" s="114">
        <f t="shared" si="26"/>
        <v>0</v>
      </c>
      <c r="CB48" s="114">
        <f t="shared" si="27"/>
        <v>0</v>
      </c>
      <c r="CC48" s="114">
        <f t="shared" si="28"/>
        <v>0</v>
      </c>
      <c r="CD48" s="114">
        <f t="shared" si="29"/>
        <v>36000</v>
      </c>
      <c r="CE48" s="1538">
        <f t="shared" si="30"/>
        <v>0</v>
      </c>
      <c r="CF48" s="1340"/>
      <c r="CG48" s="114"/>
      <c r="CH48" s="1789"/>
      <c r="CI48" s="1340">
        <f t="shared" si="32"/>
        <v>36000</v>
      </c>
      <c r="CJ48" s="1814">
        <f t="shared" si="33"/>
        <v>-36000</v>
      </c>
      <c r="CK48" s="1344">
        <f t="shared" si="34"/>
        <v>0</v>
      </c>
      <c r="CL48" s="1345">
        <f>+CG48-CK48</f>
        <v>0</v>
      </c>
      <c r="CM48" s="95"/>
      <c r="CN48" s="95"/>
      <c r="CO48" s="95"/>
      <c r="CP48" s="95"/>
    </row>
    <row r="49" spans="1:94" s="15" customFormat="1" ht="32.25" customHeight="1" outlineLevel="1">
      <c r="A49" s="96" t="s">
        <v>1336</v>
      </c>
      <c r="B49" s="106" t="s">
        <v>1072</v>
      </c>
      <c r="C49" s="106"/>
      <c r="D49" s="55"/>
      <c r="E49" s="928"/>
      <c r="F49" s="928"/>
      <c r="G49" s="928"/>
      <c r="H49" s="1209"/>
      <c r="I49" s="1209"/>
      <c r="J49" s="890"/>
      <c r="K49" s="108"/>
      <c r="L49" s="108"/>
      <c r="M49" s="1088" t="s">
        <v>1027</v>
      </c>
      <c r="N49" s="1088"/>
      <c r="O49" s="1088"/>
      <c r="P49" s="1088"/>
      <c r="Q49" s="1088"/>
      <c r="R49" s="1027"/>
      <c r="S49" s="1074"/>
      <c r="T49" s="928"/>
      <c r="U49" s="928"/>
      <c r="V49" s="1065"/>
      <c r="W49" s="115"/>
      <c r="X49" s="928"/>
      <c r="Y49" s="1074"/>
      <c r="Z49" s="110" t="s">
        <v>650</v>
      </c>
      <c r="AA49" s="111">
        <v>1</v>
      </c>
      <c r="AB49" s="109">
        <v>12</v>
      </c>
      <c r="AC49" s="104"/>
      <c r="AD49" s="104"/>
      <c r="AE49" s="647">
        <f>+(144000/60)</f>
        <v>2400</v>
      </c>
      <c r="AF49" s="112">
        <f>+AE49*AB49*AA49</f>
        <v>28800</v>
      </c>
      <c r="AG49" s="643"/>
      <c r="AH49" s="1374"/>
      <c r="AI49" s="112">
        <f t="shared" ref="AI49:AI51" si="146">+AF49</f>
        <v>28800</v>
      </c>
      <c r="AJ49" s="112"/>
      <c r="AK49" s="114">
        <f>SUM(AI49:AJ49)</f>
        <v>28800</v>
      </c>
      <c r="AL49" s="1464"/>
      <c r="AM49" s="114">
        <f>+AI49</f>
        <v>28800</v>
      </c>
      <c r="AN49" s="114"/>
      <c r="AO49" s="114"/>
      <c r="AP49" s="114"/>
      <c r="AQ49" s="114"/>
      <c r="AR49" s="114">
        <f t="shared" si="144"/>
        <v>28800</v>
      </c>
      <c r="AS49" s="1464">
        <f t="shared" si="9"/>
        <v>0</v>
      </c>
      <c r="AT49" s="114"/>
      <c r="AU49" s="114"/>
      <c r="AV49" s="114"/>
      <c r="AW49" s="114"/>
      <c r="AX49" s="114"/>
      <c r="AY49" s="114">
        <f t="shared" si="145"/>
        <v>0</v>
      </c>
      <c r="AZ49" s="1464"/>
      <c r="BA49" s="114">
        <f t="shared" si="11"/>
        <v>28800</v>
      </c>
      <c r="BB49" s="114">
        <f t="shared" si="12"/>
        <v>0</v>
      </c>
      <c r="BC49" s="114">
        <f t="shared" si="13"/>
        <v>0</v>
      </c>
      <c r="BD49" s="114">
        <f t="shared" si="14"/>
        <v>0</v>
      </c>
      <c r="BE49" s="114">
        <f t="shared" si="15"/>
        <v>0</v>
      </c>
      <c r="BF49" s="114">
        <f t="shared" si="16"/>
        <v>28800</v>
      </c>
      <c r="BG49" s="1464">
        <f t="shared" si="118"/>
        <v>0</v>
      </c>
      <c r="BH49" s="114">
        <f t="shared" ref="BH49:BH51" si="147">+AI49</f>
        <v>28800</v>
      </c>
      <c r="BI49" s="114"/>
      <c r="BJ49" s="114"/>
      <c r="BK49" s="114"/>
      <c r="BL49" s="114"/>
      <c r="BM49" s="114"/>
      <c r="BN49" s="114">
        <f>SUM(BH49:BL49)</f>
        <v>28800</v>
      </c>
      <c r="BO49" s="1538">
        <f t="shared" si="19"/>
        <v>0</v>
      </c>
      <c r="BP49" s="114"/>
      <c r="BQ49" s="114"/>
      <c r="BR49" s="114"/>
      <c r="BS49" s="114"/>
      <c r="BT49" s="114"/>
      <c r="BU49" s="114"/>
      <c r="BV49" s="114">
        <f>SUM(BP49:BT49)</f>
        <v>0</v>
      </c>
      <c r="BW49" s="1538">
        <f t="shared" si="22"/>
        <v>0</v>
      </c>
      <c r="BX49" s="114">
        <f t="shared" si="23"/>
        <v>28800</v>
      </c>
      <c r="BY49" s="114">
        <f t="shared" si="24"/>
        <v>0</v>
      </c>
      <c r="BZ49" s="114">
        <f t="shared" si="25"/>
        <v>0</v>
      </c>
      <c r="CA49" s="114">
        <f t="shared" si="26"/>
        <v>0</v>
      </c>
      <c r="CB49" s="114">
        <f t="shared" si="27"/>
        <v>0</v>
      </c>
      <c r="CC49" s="114">
        <f t="shared" si="28"/>
        <v>0</v>
      </c>
      <c r="CD49" s="114">
        <f t="shared" si="29"/>
        <v>28800</v>
      </c>
      <c r="CE49" s="1538">
        <f t="shared" si="30"/>
        <v>0</v>
      </c>
      <c r="CF49" s="1340"/>
      <c r="CG49" s="114"/>
      <c r="CH49" s="1789"/>
      <c r="CI49" s="1340">
        <f t="shared" si="32"/>
        <v>28800</v>
      </c>
      <c r="CJ49" s="1814">
        <f t="shared" si="33"/>
        <v>-28800</v>
      </c>
      <c r="CK49" s="1344">
        <f t="shared" si="34"/>
        <v>0</v>
      </c>
      <c r="CL49" s="1345">
        <f t="shared" si="35"/>
        <v>0</v>
      </c>
      <c r="CM49" s="95"/>
      <c r="CN49" s="95"/>
      <c r="CO49" s="95"/>
      <c r="CP49" s="95"/>
    </row>
    <row r="50" spans="1:94" s="15" customFormat="1" ht="33.75" customHeight="1" outlineLevel="1">
      <c r="A50" s="96" t="s">
        <v>1337</v>
      </c>
      <c r="B50" s="106" t="s">
        <v>1073</v>
      </c>
      <c r="C50" s="106"/>
      <c r="D50" s="55"/>
      <c r="E50" s="928"/>
      <c r="F50" s="928"/>
      <c r="G50" s="928"/>
      <c r="H50" s="1209"/>
      <c r="I50" s="1209"/>
      <c r="J50" s="890"/>
      <c r="K50" s="108"/>
      <c r="L50" s="108"/>
      <c r="M50" s="1088" t="s">
        <v>1027</v>
      </c>
      <c r="N50" s="1088"/>
      <c r="O50" s="1088"/>
      <c r="P50" s="1088"/>
      <c r="Q50" s="1088"/>
      <c r="R50" s="1027"/>
      <c r="S50" s="1074"/>
      <c r="T50" s="928"/>
      <c r="U50" s="928"/>
      <c r="V50" s="1065"/>
      <c r="W50" s="115"/>
      <c r="X50" s="928"/>
      <c r="Y50" s="1074"/>
      <c r="Z50" s="110" t="s">
        <v>650</v>
      </c>
      <c r="AA50" s="111">
        <v>1</v>
      </c>
      <c r="AB50" s="109">
        <v>12</v>
      </c>
      <c r="AC50" s="104"/>
      <c r="AD50" s="104"/>
      <c r="AE50" s="647">
        <f>+(144000/60)</f>
        <v>2400</v>
      </c>
      <c r="AF50" s="112">
        <f>+AE50*AB50*AA50</f>
        <v>28800</v>
      </c>
      <c r="AG50" s="643"/>
      <c r="AH50" s="1374"/>
      <c r="AI50" s="112">
        <f t="shared" si="146"/>
        <v>28800</v>
      </c>
      <c r="AJ50" s="112"/>
      <c r="AK50" s="114">
        <f>SUM(AI50:AJ50)</f>
        <v>28800</v>
      </c>
      <c r="AL50" s="1464"/>
      <c r="AM50" s="114">
        <f>+AI50</f>
        <v>28800</v>
      </c>
      <c r="AN50" s="114"/>
      <c r="AO50" s="114"/>
      <c r="AP50" s="114"/>
      <c r="AQ50" s="114"/>
      <c r="AR50" s="114">
        <f t="shared" si="144"/>
        <v>28800</v>
      </c>
      <c r="AS50" s="1464">
        <f t="shared" si="9"/>
        <v>0</v>
      </c>
      <c r="AT50" s="114"/>
      <c r="AU50" s="114"/>
      <c r="AV50" s="114"/>
      <c r="AW50" s="114"/>
      <c r="AX50" s="114"/>
      <c r="AY50" s="114">
        <f t="shared" si="145"/>
        <v>0</v>
      </c>
      <c r="AZ50" s="1464"/>
      <c r="BA50" s="114">
        <f t="shared" si="11"/>
        <v>28800</v>
      </c>
      <c r="BB50" s="114">
        <f t="shared" si="12"/>
        <v>0</v>
      </c>
      <c r="BC50" s="114">
        <f t="shared" si="13"/>
        <v>0</v>
      </c>
      <c r="BD50" s="114">
        <f t="shared" si="14"/>
        <v>0</v>
      </c>
      <c r="BE50" s="114">
        <f t="shared" si="15"/>
        <v>0</v>
      </c>
      <c r="BF50" s="114">
        <f t="shared" si="16"/>
        <v>28800</v>
      </c>
      <c r="BG50" s="1464">
        <f t="shared" si="118"/>
        <v>0</v>
      </c>
      <c r="BH50" s="114">
        <f t="shared" si="147"/>
        <v>28800</v>
      </c>
      <c r="BI50" s="114"/>
      <c r="BJ50" s="114"/>
      <c r="BK50" s="114"/>
      <c r="BL50" s="114"/>
      <c r="BM50" s="114"/>
      <c r="BN50" s="114">
        <f>SUM(BH50:BL50)</f>
        <v>28800</v>
      </c>
      <c r="BO50" s="1538">
        <f t="shared" si="19"/>
        <v>0</v>
      </c>
      <c r="BP50" s="114"/>
      <c r="BQ50" s="114"/>
      <c r="BR50" s="114"/>
      <c r="BS50" s="114"/>
      <c r="BT50" s="114"/>
      <c r="BU50" s="114"/>
      <c r="BV50" s="114">
        <f>SUM(BP50:BT50)</f>
        <v>0</v>
      </c>
      <c r="BW50" s="1538">
        <f t="shared" si="22"/>
        <v>0</v>
      </c>
      <c r="BX50" s="114">
        <f t="shared" si="23"/>
        <v>28800</v>
      </c>
      <c r="BY50" s="114">
        <f t="shared" si="24"/>
        <v>0</v>
      </c>
      <c r="BZ50" s="114">
        <f t="shared" si="25"/>
        <v>0</v>
      </c>
      <c r="CA50" s="114">
        <f t="shared" si="26"/>
        <v>0</v>
      </c>
      <c r="CB50" s="114">
        <f t="shared" si="27"/>
        <v>0</v>
      </c>
      <c r="CC50" s="114">
        <f t="shared" si="28"/>
        <v>0</v>
      </c>
      <c r="CD50" s="114">
        <f t="shared" si="29"/>
        <v>28800</v>
      </c>
      <c r="CE50" s="1538">
        <f t="shared" si="30"/>
        <v>0</v>
      </c>
      <c r="CF50" s="1340"/>
      <c r="CG50" s="114"/>
      <c r="CH50" s="1789"/>
      <c r="CI50" s="1340">
        <f t="shared" si="32"/>
        <v>28800</v>
      </c>
      <c r="CJ50" s="1814">
        <f t="shared" si="33"/>
        <v>-28800</v>
      </c>
      <c r="CK50" s="1344">
        <f>+BP50</f>
        <v>0</v>
      </c>
      <c r="CL50" s="1345">
        <f t="shared" si="35"/>
        <v>0</v>
      </c>
      <c r="CM50" s="95"/>
      <c r="CN50" s="95"/>
      <c r="CO50" s="95"/>
      <c r="CP50" s="95"/>
    </row>
    <row r="51" spans="1:94" s="15" customFormat="1" ht="33.75" customHeight="1" outlineLevel="1">
      <c r="A51" s="96" t="s">
        <v>1338</v>
      </c>
      <c r="B51" s="890" t="s">
        <v>961</v>
      </c>
      <c r="C51" s="890"/>
      <c r="D51" s="48"/>
      <c r="E51" s="928"/>
      <c r="F51" s="928"/>
      <c r="G51" s="928"/>
      <c r="H51" s="1209"/>
      <c r="I51" s="1209"/>
      <c r="J51" s="890"/>
      <c r="K51" s="652"/>
      <c r="L51" s="652"/>
      <c r="M51" s="1088" t="s">
        <v>1027</v>
      </c>
      <c r="N51" s="1088"/>
      <c r="O51" s="1088"/>
      <c r="P51" s="1088"/>
      <c r="Q51" s="1088"/>
      <c r="R51" s="1027"/>
      <c r="S51" s="1074"/>
      <c r="T51" s="928"/>
      <c r="U51" s="928"/>
      <c r="V51" s="1065"/>
      <c r="W51" s="115"/>
      <c r="X51" s="928"/>
      <c r="Y51" s="1074"/>
      <c r="Z51" s="110" t="s">
        <v>240</v>
      </c>
      <c r="AA51" s="649">
        <v>2</v>
      </c>
      <c r="AB51" s="667"/>
      <c r="AC51" s="104"/>
      <c r="AD51" s="104"/>
      <c r="AE51" s="647">
        <v>250000</v>
      </c>
      <c r="AF51" s="112">
        <f>+AE51*AA51</f>
        <v>500000</v>
      </c>
      <c r="AG51" s="868"/>
      <c r="AH51" s="1374"/>
      <c r="AI51" s="112">
        <f t="shared" si="146"/>
        <v>500000</v>
      </c>
      <c r="AJ51" s="112"/>
      <c r="AK51" s="114">
        <f>SUM(AI51:AJ51)</f>
        <v>500000</v>
      </c>
      <c r="AL51" s="1464"/>
      <c r="AM51" s="114">
        <f>+AI51</f>
        <v>500000</v>
      </c>
      <c r="AN51" s="114"/>
      <c r="AO51" s="114"/>
      <c r="AP51" s="114"/>
      <c r="AQ51" s="114"/>
      <c r="AR51" s="114">
        <f t="shared" si="144"/>
        <v>500000</v>
      </c>
      <c r="AS51" s="1464">
        <f t="shared" si="9"/>
        <v>0</v>
      </c>
      <c r="AT51" s="114"/>
      <c r="AU51" s="114"/>
      <c r="AV51" s="114"/>
      <c r="AW51" s="114"/>
      <c r="AX51" s="114"/>
      <c r="AY51" s="114">
        <f t="shared" si="145"/>
        <v>0</v>
      </c>
      <c r="AZ51" s="1464"/>
      <c r="BA51" s="114">
        <f t="shared" si="11"/>
        <v>500000</v>
      </c>
      <c r="BB51" s="114">
        <f t="shared" si="12"/>
        <v>0</v>
      </c>
      <c r="BC51" s="114">
        <f t="shared" si="13"/>
        <v>0</v>
      </c>
      <c r="BD51" s="114">
        <f t="shared" si="14"/>
        <v>0</v>
      </c>
      <c r="BE51" s="114">
        <f t="shared" si="15"/>
        <v>0</v>
      </c>
      <c r="BF51" s="114">
        <f t="shared" si="16"/>
        <v>500000</v>
      </c>
      <c r="BG51" s="1464">
        <f t="shared" si="118"/>
        <v>0</v>
      </c>
      <c r="BH51" s="114">
        <f t="shared" si="147"/>
        <v>500000</v>
      </c>
      <c r="BI51" s="114"/>
      <c r="BJ51" s="114"/>
      <c r="BK51" s="114"/>
      <c r="BL51" s="114"/>
      <c r="BM51" s="114"/>
      <c r="BN51" s="114">
        <f>SUM(BH51:BL51)</f>
        <v>500000</v>
      </c>
      <c r="BO51" s="1538">
        <f t="shared" si="19"/>
        <v>0</v>
      </c>
      <c r="BP51" s="114"/>
      <c r="BQ51" s="114"/>
      <c r="BR51" s="114"/>
      <c r="BS51" s="114"/>
      <c r="BT51" s="114"/>
      <c r="BU51" s="114"/>
      <c r="BV51" s="114">
        <f>SUM(BP51:BT51)</f>
        <v>0</v>
      </c>
      <c r="BW51" s="1538">
        <f t="shared" si="22"/>
        <v>0</v>
      </c>
      <c r="BX51" s="114">
        <f t="shared" si="23"/>
        <v>500000</v>
      </c>
      <c r="BY51" s="114">
        <f t="shared" si="24"/>
        <v>0</v>
      </c>
      <c r="BZ51" s="114">
        <f t="shared" si="25"/>
        <v>0</v>
      </c>
      <c r="CA51" s="114">
        <f t="shared" si="26"/>
        <v>0</v>
      </c>
      <c r="CB51" s="114">
        <f t="shared" si="27"/>
        <v>0</v>
      </c>
      <c r="CC51" s="114">
        <f t="shared" si="28"/>
        <v>0</v>
      </c>
      <c r="CD51" s="114">
        <f t="shared" si="29"/>
        <v>500000</v>
      </c>
      <c r="CE51" s="1538">
        <f t="shared" si="30"/>
        <v>0</v>
      </c>
      <c r="CF51" s="1340"/>
      <c r="CG51" s="114"/>
      <c r="CH51" s="1789"/>
      <c r="CI51" s="1340">
        <f t="shared" si="32"/>
        <v>500000</v>
      </c>
      <c r="CJ51" s="1814">
        <f t="shared" si="33"/>
        <v>-500000</v>
      </c>
      <c r="CK51" s="1344">
        <f t="shared" si="34"/>
        <v>0</v>
      </c>
      <c r="CL51" s="1345">
        <f t="shared" si="35"/>
        <v>0</v>
      </c>
      <c r="CM51" s="95"/>
      <c r="CN51" s="95"/>
      <c r="CO51" s="95"/>
      <c r="CP51" s="95"/>
    </row>
    <row r="52" spans="1:94" s="1043" customFormat="1" ht="23.25" customHeight="1">
      <c r="A52" s="1035" t="s">
        <v>284</v>
      </c>
      <c r="B52" s="1034" t="s">
        <v>1428</v>
      </c>
      <c r="C52" s="1034"/>
      <c r="D52" s="1034"/>
      <c r="E52" s="1201"/>
      <c r="F52" s="1201"/>
      <c r="G52" s="1201"/>
      <c r="H52" s="1201"/>
      <c r="I52" s="1201"/>
      <c r="J52" s="1206"/>
      <c r="K52" s="1034"/>
      <c r="L52" s="1034"/>
      <c r="M52" s="1034"/>
      <c r="N52" s="1034"/>
      <c r="O52" s="1034"/>
      <c r="P52" s="1034"/>
      <c r="Q52" s="1034"/>
      <c r="R52" s="1034"/>
      <c r="S52" s="1042"/>
      <c r="T52" s="1066"/>
      <c r="U52" s="1063"/>
      <c r="V52" s="1063"/>
      <c r="W52" s="1066"/>
      <c r="X52" s="1063"/>
      <c r="Y52" s="1042"/>
      <c r="Z52" s="1033"/>
      <c r="AA52" s="1033"/>
      <c r="AB52" s="1033"/>
      <c r="AC52" s="1033"/>
      <c r="AD52" s="1033"/>
      <c r="AE52" s="1033"/>
      <c r="AF52" s="1044">
        <f>+AF53+AF83</f>
        <v>11616500</v>
      </c>
      <c r="AG52" s="1033"/>
      <c r="AH52" s="1372"/>
      <c r="AI52" s="1044">
        <f>+AI53+AI83</f>
        <v>11616500</v>
      </c>
      <c r="AJ52" s="1044">
        <f>+AJ53+AJ83</f>
        <v>0</v>
      </c>
      <c r="AK52" s="1044">
        <f>+AK53+AK83</f>
        <v>11616500</v>
      </c>
      <c r="AL52" s="1464"/>
      <c r="AM52" s="1044">
        <f t="shared" ref="AM52:AR52" si="148">+AM53+AM83</f>
        <v>2090900</v>
      </c>
      <c r="AN52" s="1044">
        <f t="shared" si="148"/>
        <v>4597050</v>
      </c>
      <c r="AO52" s="1044">
        <f t="shared" si="148"/>
        <v>4746550</v>
      </c>
      <c r="AP52" s="1044">
        <f t="shared" si="148"/>
        <v>165750</v>
      </c>
      <c r="AQ52" s="1044">
        <f t="shared" si="148"/>
        <v>16250</v>
      </c>
      <c r="AR52" s="1044">
        <f t="shared" si="148"/>
        <v>11616500</v>
      </c>
      <c r="AS52" s="1464">
        <f t="shared" si="9"/>
        <v>0</v>
      </c>
      <c r="AT52" s="1044">
        <f t="shared" ref="AT52:AY52" si="149">+AT53+AT83</f>
        <v>0</v>
      </c>
      <c r="AU52" s="1044">
        <f t="shared" si="149"/>
        <v>0</v>
      </c>
      <c r="AV52" s="1044">
        <f t="shared" si="149"/>
        <v>0</v>
      </c>
      <c r="AW52" s="1044">
        <f t="shared" si="149"/>
        <v>0</v>
      </c>
      <c r="AX52" s="1044">
        <f t="shared" si="149"/>
        <v>0</v>
      </c>
      <c r="AY52" s="1044">
        <f t="shared" si="149"/>
        <v>0</v>
      </c>
      <c r="AZ52" s="1464"/>
      <c r="BA52" s="1044">
        <f t="shared" si="11"/>
        <v>2090900</v>
      </c>
      <c r="BB52" s="1044">
        <f t="shared" si="12"/>
        <v>4597050</v>
      </c>
      <c r="BC52" s="1044">
        <f t="shared" si="13"/>
        <v>4746550</v>
      </c>
      <c r="BD52" s="1044">
        <f t="shared" si="14"/>
        <v>165750</v>
      </c>
      <c r="BE52" s="1044">
        <f t="shared" si="15"/>
        <v>16250</v>
      </c>
      <c r="BF52" s="1044">
        <f t="shared" si="16"/>
        <v>11616500</v>
      </c>
      <c r="BG52" s="1464">
        <f t="shared" si="118"/>
        <v>0</v>
      </c>
      <c r="BH52" s="1044">
        <f t="shared" ref="BH52:BM52" si="150">+BH53+BH83</f>
        <v>0</v>
      </c>
      <c r="BI52" s="1044">
        <f t="shared" si="150"/>
        <v>4533500</v>
      </c>
      <c r="BJ52" s="1044">
        <f t="shared" si="150"/>
        <v>4653100</v>
      </c>
      <c r="BK52" s="1044">
        <f t="shared" si="150"/>
        <v>2344100</v>
      </c>
      <c r="BL52" s="1044">
        <f t="shared" si="150"/>
        <v>72800</v>
      </c>
      <c r="BM52" s="1044">
        <f t="shared" si="150"/>
        <v>13000</v>
      </c>
      <c r="BN52" s="1044">
        <f>+BN53+BN83</f>
        <v>11616500</v>
      </c>
      <c r="BO52" s="1538">
        <f t="shared" si="19"/>
        <v>0</v>
      </c>
      <c r="BP52" s="1044">
        <f t="shared" ref="BP52:BV52" si="151">+BP53+BP83</f>
        <v>0</v>
      </c>
      <c r="BQ52" s="1044">
        <f t="shared" si="151"/>
        <v>0</v>
      </c>
      <c r="BR52" s="1044">
        <f t="shared" si="151"/>
        <v>0</v>
      </c>
      <c r="BS52" s="1044">
        <f t="shared" si="151"/>
        <v>0</v>
      </c>
      <c r="BT52" s="1044">
        <f t="shared" si="151"/>
        <v>0</v>
      </c>
      <c r="BU52" s="1044">
        <f t="shared" si="151"/>
        <v>0</v>
      </c>
      <c r="BV52" s="1044">
        <f t="shared" si="151"/>
        <v>0</v>
      </c>
      <c r="BW52" s="1538">
        <f t="shared" si="22"/>
        <v>0</v>
      </c>
      <c r="BX52" s="1044">
        <f t="shared" si="23"/>
        <v>0</v>
      </c>
      <c r="BY52" s="1044">
        <f t="shared" si="24"/>
        <v>4533500</v>
      </c>
      <c r="BZ52" s="1044">
        <f t="shared" si="25"/>
        <v>4653100</v>
      </c>
      <c r="CA52" s="1044">
        <f t="shared" si="26"/>
        <v>2344100</v>
      </c>
      <c r="CB52" s="1044">
        <f t="shared" si="27"/>
        <v>72800</v>
      </c>
      <c r="CC52" s="1044">
        <f t="shared" si="28"/>
        <v>13000</v>
      </c>
      <c r="CD52" s="1044">
        <f t="shared" si="29"/>
        <v>11616500</v>
      </c>
      <c r="CE52" s="1538">
        <f t="shared" si="30"/>
        <v>0</v>
      </c>
      <c r="CF52" s="1346">
        <f>+CF53+CF83</f>
        <v>3073069</v>
      </c>
      <c r="CG52" s="1044">
        <f>+CG53+CG83</f>
        <v>1200000</v>
      </c>
      <c r="CH52" s="1793">
        <f>+CH53+CH83</f>
        <v>4273069</v>
      </c>
      <c r="CI52" s="1346">
        <f t="shared" si="32"/>
        <v>0</v>
      </c>
      <c r="CJ52" s="1793">
        <f t="shared" si="33"/>
        <v>3073069</v>
      </c>
      <c r="CK52" s="1346">
        <f t="shared" si="34"/>
        <v>0</v>
      </c>
      <c r="CL52" s="1347">
        <f t="shared" si="35"/>
        <v>1200000</v>
      </c>
    </row>
    <row r="53" spans="1:94" s="93" customFormat="1" ht="30" customHeight="1">
      <c r="A53" s="1036" t="s">
        <v>285</v>
      </c>
      <c r="B53" s="1037" t="s">
        <v>1339</v>
      </c>
      <c r="C53" s="1037"/>
      <c r="D53" s="1037" t="s">
        <v>41</v>
      </c>
      <c r="E53" s="1197"/>
      <c r="F53" s="1197"/>
      <c r="G53" s="1197"/>
      <c r="H53" s="1197"/>
      <c r="I53" s="1197"/>
      <c r="J53" s="870"/>
      <c r="K53" s="1038" t="s">
        <v>1361</v>
      </c>
      <c r="L53" s="1038"/>
      <c r="M53" s="1039"/>
      <c r="N53" s="1039"/>
      <c r="O53" s="1039">
        <v>1</v>
      </c>
      <c r="P53" s="1039"/>
      <c r="Q53" s="1039"/>
      <c r="R53" s="1039">
        <f>SUM(L53:Q53)</f>
        <v>1</v>
      </c>
      <c r="S53" s="91"/>
      <c r="T53" s="1062"/>
      <c r="U53" s="1072"/>
      <c r="V53" s="1072"/>
      <c r="W53" s="1062"/>
      <c r="X53" s="1072"/>
      <c r="Y53" s="91"/>
      <c r="Z53" s="1037"/>
      <c r="AA53" s="1040"/>
      <c r="AB53" s="1040"/>
      <c r="AC53" s="1040"/>
      <c r="AD53" s="1040"/>
      <c r="AE53" s="1041"/>
      <c r="AF53" s="1041">
        <f>+AF54+AF64+AF70+AF74+AF78</f>
        <v>11057500</v>
      </c>
      <c r="AG53" s="1041"/>
      <c r="AH53" s="1370"/>
      <c r="AI53" s="1041">
        <f>+AI54+AI64+AI70+AI74+AI78</f>
        <v>11057500</v>
      </c>
      <c r="AJ53" s="1041">
        <f>+AJ54+AJ64+AJ70+AJ74+AJ78</f>
        <v>0</v>
      </c>
      <c r="AK53" s="1041">
        <f>+AK54+AK64+AK70+AK74+AK78</f>
        <v>11057500</v>
      </c>
      <c r="AL53" s="1464"/>
      <c r="AM53" s="1041">
        <f t="shared" ref="AM53:AR53" si="152">+AM54+AM64+AM70+AM74+AM78</f>
        <v>2090900</v>
      </c>
      <c r="AN53" s="1041">
        <f t="shared" si="152"/>
        <v>4483300</v>
      </c>
      <c r="AO53" s="1041">
        <f t="shared" si="152"/>
        <v>4483300</v>
      </c>
      <c r="AP53" s="1041">
        <f t="shared" si="152"/>
        <v>0</v>
      </c>
      <c r="AQ53" s="1041">
        <f t="shared" si="152"/>
        <v>0</v>
      </c>
      <c r="AR53" s="1041">
        <f t="shared" si="152"/>
        <v>11057500</v>
      </c>
      <c r="AS53" s="1464">
        <f t="shared" si="9"/>
        <v>0</v>
      </c>
      <c r="AT53" s="1041">
        <f t="shared" ref="AT53:AY53" si="153">+AT54+AT64+AT70+AT74+AT78</f>
        <v>0</v>
      </c>
      <c r="AU53" s="1041">
        <f t="shared" si="153"/>
        <v>0</v>
      </c>
      <c r="AV53" s="1041">
        <f t="shared" si="153"/>
        <v>0</v>
      </c>
      <c r="AW53" s="1041">
        <f t="shared" si="153"/>
        <v>0</v>
      </c>
      <c r="AX53" s="1041">
        <f t="shared" si="153"/>
        <v>0</v>
      </c>
      <c r="AY53" s="1041">
        <f t="shared" si="153"/>
        <v>0</v>
      </c>
      <c r="AZ53" s="1464"/>
      <c r="BA53" s="1041">
        <f t="shared" si="11"/>
        <v>2090900</v>
      </c>
      <c r="BB53" s="1041">
        <f t="shared" si="12"/>
        <v>4483300</v>
      </c>
      <c r="BC53" s="1041">
        <f t="shared" si="13"/>
        <v>4483300</v>
      </c>
      <c r="BD53" s="1041">
        <f t="shared" si="14"/>
        <v>0</v>
      </c>
      <c r="BE53" s="1041">
        <f t="shared" si="15"/>
        <v>0</v>
      </c>
      <c r="BF53" s="1041">
        <f t="shared" si="16"/>
        <v>11057500</v>
      </c>
      <c r="BG53" s="1464">
        <f t="shared" si="118"/>
        <v>0</v>
      </c>
      <c r="BH53" s="1041">
        <f>+BH54+BH64+BH70+BH74+BH78</f>
        <v>0</v>
      </c>
      <c r="BI53" s="1041">
        <f t="shared" ref="BI53:BM53" si="154">+BI54+BI64+BI70+BI74+BI78</f>
        <v>4423000</v>
      </c>
      <c r="BJ53" s="1041">
        <f t="shared" si="154"/>
        <v>4423000</v>
      </c>
      <c r="BK53" s="1041">
        <f t="shared" si="154"/>
        <v>2211500</v>
      </c>
      <c r="BL53" s="1041">
        <f t="shared" si="154"/>
        <v>0</v>
      </c>
      <c r="BM53" s="1041">
        <f t="shared" si="154"/>
        <v>0</v>
      </c>
      <c r="BN53" s="1041">
        <f>SUM(BH53:BM53)</f>
        <v>11057500</v>
      </c>
      <c r="BO53" s="1538">
        <f t="shared" si="19"/>
        <v>0</v>
      </c>
      <c r="BP53" s="1041">
        <f t="shared" ref="BP53:BU53" si="155">+BP54+BP64+BP70+BP74+BP78</f>
        <v>0</v>
      </c>
      <c r="BQ53" s="1041">
        <f t="shared" si="155"/>
        <v>0</v>
      </c>
      <c r="BR53" s="1041">
        <f t="shared" si="155"/>
        <v>0</v>
      </c>
      <c r="BS53" s="1041">
        <f t="shared" si="155"/>
        <v>0</v>
      </c>
      <c r="BT53" s="1041">
        <f t="shared" si="155"/>
        <v>0</v>
      </c>
      <c r="BU53" s="1041">
        <f t="shared" si="155"/>
        <v>0</v>
      </c>
      <c r="BV53" s="1041">
        <f>SUM(BP53:BU53)</f>
        <v>0</v>
      </c>
      <c r="BW53" s="1538">
        <f t="shared" si="22"/>
        <v>0</v>
      </c>
      <c r="BX53" s="1041">
        <f t="shared" si="23"/>
        <v>0</v>
      </c>
      <c r="BY53" s="1041">
        <f t="shared" si="24"/>
        <v>4423000</v>
      </c>
      <c r="BZ53" s="1041">
        <f t="shared" si="25"/>
        <v>4423000</v>
      </c>
      <c r="CA53" s="1041">
        <f t="shared" si="26"/>
        <v>2211500</v>
      </c>
      <c r="CB53" s="1041">
        <f t="shared" si="27"/>
        <v>0</v>
      </c>
      <c r="CC53" s="1041">
        <f t="shared" si="28"/>
        <v>0</v>
      </c>
      <c r="CD53" s="1041">
        <f t="shared" si="29"/>
        <v>11057500</v>
      </c>
      <c r="CE53" s="1538">
        <f t="shared" si="30"/>
        <v>0</v>
      </c>
      <c r="CF53" s="1337">
        <f t="shared" ref="CF53:CH53" si="156">+CF54+CF64+CF70+CF74+CF78</f>
        <v>3073069</v>
      </c>
      <c r="CG53" s="1360">
        <f t="shared" si="156"/>
        <v>1200000</v>
      </c>
      <c r="CH53" s="1787">
        <f t="shared" si="156"/>
        <v>4273069</v>
      </c>
      <c r="CI53" s="1337">
        <f t="shared" si="32"/>
        <v>0</v>
      </c>
      <c r="CJ53" s="1787">
        <f t="shared" si="33"/>
        <v>3073069</v>
      </c>
      <c r="CK53" s="1337">
        <f t="shared" si="34"/>
        <v>0</v>
      </c>
      <c r="CL53" s="1338">
        <f t="shared" si="35"/>
        <v>1200000</v>
      </c>
      <c r="CM53" s="92"/>
      <c r="CN53" s="92"/>
      <c r="CO53" s="92"/>
      <c r="CP53" s="92"/>
    </row>
    <row r="54" spans="1:94" s="73" customFormat="1" ht="16.5" customHeight="1" outlineLevel="1" collapsed="1">
      <c r="A54" s="979" t="s">
        <v>286</v>
      </c>
      <c r="B54" s="989" t="s">
        <v>998</v>
      </c>
      <c r="C54" s="1437"/>
      <c r="D54" s="1441"/>
      <c r="E54" s="1251" t="s">
        <v>1318</v>
      </c>
      <c r="F54" s="1241" t="s">
        <v>1476</v>
      </c>
      <c r="G54" s="1239" t="s">
        <v>1316</v>
      </c>
      <c r="H54" s="1251" t="s">
        <v>1318</v>
      </c>
      <c r="I54" s="1493" t="s">
        <v>1477</v>
      </c>
      <c r="J54" s="977"/>
      <c r="K54" s="977"/>
      <c r="L54" s="977"/>
      <c r="M54" s="992" t="s">
        <v>1027</v>
      </c>
      <c r="N54" s="992" t="s">
        <v>1027</v>
      </c>
      <c r="O54" s="992" t="s">
        <v>1223</v>
      </c>
      <c r="P54" s="993"/>
      <c r="Q54" s="993"/>
      <c r="R54" s="1027"/>
      <c r="S54" s="984"/>
      <c r="T54" s="110" t="str">
        <f>+'9.3.1_Det. PA'!$D$7</f>
        <v>LPI</v>
      </c>
      <c r="U54" s="110" t="s">
        <v>13</v>
      </c>
      <c r="V54" s="890" t="s">
        <v>263</v>
      </c>
      <c r="W54" s="971">
        <f>+'9.3.1_Det. PA'!$F$7</f>
        <v>1</v>
      </c>
      <c r="X54" s="1093"/>
      <c r="Y54" s="984"/>
      <c r="Z54" s="891"/>
      <c r="AA54" s="893"/>
      <c r="AB54" s="893"/>
      <c r="AC54" s="893"/>
      <c r="AD54" s="893"/>
      <c r="AE54" s="894">
        <v>0</v>
      </c>
      <c r="AF54" s="978">
        <f>SUM(AF55:AF62)</f>
        <v>3064500</v>
      </c>
      <c r="AG54" s="978"/>
      <c r="AH54" s="1370"/>
      <c r="AI54" s="978">
        <f>SUM(AI55:AI62)</f>
        <v>3064500</v>
      </c>
      <c r="AJ54" s="978">
        <f>SUM(AJ55:AJ62)</f>
        <v>0</v>
      </c>
      <c r="AK54" s="978">
        <f>SUM(AK55:AK62)</f>
        <v>3064500</v>
      </c>
      <c r="AL54" s="1464"/>
      <c r="AM54" s="978">
        <f>+$AI$54*20%</f>
        <v>612900</v>
      </c>
      <c r="AN54" s="978">
        <f>+$AI$54*40%</f>
        <v>1225800</v>
      </c>
      <c r="AO54" s="978">
        <f>+$AI$54*40%</f>
        <v>1225800</v>
      </c>
      <c r="AP54" s="978"/>
      <c r="AQ54" s="978"/>
      <c r="AR54" s="978">
        <f>SUM(AM54:AQ54)</f>
        <v>3064500</v>
      </c>
      <c r="AS54" s="1464">
        <f t="shared" si="9"/>
        <v>0</v>
      </c>
      <c r="AT54" s="978"/>
      <c r="AU54" s="978"/>
      <c r="AV54" s="978"/>
      <c r="AW54" s="978"/>
      <c r="AX54" s="978"/>
      <c r="AY54" s="978">
        <f>SUM(AT54:AX54)</f>
        <v>0</v>
      </c>
      <c r="AZ54" s="1464"/>
      <c r="BA54" s="978">
        <f t="shared" si="11"/>
        <v>612900</v>
      </c>
      <c r="BB54" s="978">
        <f t="shared" si="12"/>
        <v>1225800</v>
      </c>
      <c r="BC54" s="978">
        <f t="shared" si="13"/>
        <v>1225800</v>
      </c>
      <c r="BD54" s="978">
        <f t="shared" si="14"/>
        <v>0</v>
      </c>
      <c r="BE54" s="978">
        <f t="shared" si="15"/>
        <v>0</v>
      </c>
      <c r="BF54" s="978">
        <f t="shared" si="16"/>
        <v>3064500</v>
      </c>
      <c r="BG54" s="1464">
        <f t="shared" si="118"/>
        <v>0</v>
      </c>
      <c r="BH54" s="978"/>
      <c r="BI54" s="978">
        <f>+$AI$54*40%</f>
        <v>1225800</v>
      </c>
      <c r="BJ54" s="978">
        <f>+$AI$54*40%</f>
        <v>1225800</v>
      </c>
      <c r="BK54" s="978">
        <f>+$AI$54*20%</f>
        <v>612900</v>
      </c>
      <c r="BL54" s="978"/>
      <c r="BM54" s="978"/>
      <c r="BN54" s="978">
        <f>SUM(BH54:BM54)</f>
        <v>3064500</v>
      </c>
      <c r="BO54" s="1538">
        <f t="shared" si="19"/>
        <v>0</v>
      </c>
      <c r="BP54" s="978"/>
      <c r="BQ54" s="978"/>
      <c r="BR54" s="978"/>
      <c r="BS54" s="978"/>
      <c r="BT54" s="978"/>
      <c r="BU54" s="978"/>
      <c r="BV54" s="978">
        <f t="shared" ref="BV54:BV62" si="157">SUM(BP54:BT54)</f>
        <v>0</v>
      </c>
      <c r="BW54" s="1538">
        <f t="shared" si="22"/>
        <v>0</v>
      </c>
      <c r="BX54" s="978">
        <f t="shared" si="23"/>
        <v>0</v>
      </c>
      <c r="BY54" s="978">
        <f t="shared" si="24"/>
        <v>1225800</v>
      </c>
      <c r="BZ54" s="978">
        <f t="shared" si="25"/>
        <v>1225800</v>
      </c>
      <c r="CA54" s="978">
        <f t="shared" si="26"/>
        <v>612900</v>
      </c>
      <c r="CB54" s="978">
        <f t="shared" si="27"/>
        <v>0</v>
      </c>
      <c r="CC54" s="978">
        <f t="shared" si="28"/>
        <v>0</v>
      </c>
      <c r="CD54" s="978">
        <f t="shared" si="29"/>
        <v>3064500</v>
      </c>
      <c r="CE54" s="1538">
        <f t="shared" si="30"/>
        <v>0</v>
      </c>
      <c r="CF54" s="1342">
        <v>3073069</v>
      </c>
      <c r="CG54" s="978">
        <v>1200000</v>
      </c>
      <c r="CH54" s="1790">
        <f>SUM(CF54:CG54)</f>
        <v>4273069</v>
      </c>
      <c r="CI54" s="1348">
        <f t="shared" si="32"/>
        <v>0</v>
      </c>
      <c r="CJ54" s="1790">
        <f>+CF54-CI54</f>
        <v>3073069</v>
      </c>
      <c r="CK54" s="1342">
        <f t="shared" si="34"/>
        <v>0</v>
      </c>
      <c r="CL54" s="1343">
        <f t="shared" si="35"/>
        <v>1200000</v>
      </c>
    </row>
    <row r="55" spans="1:94" s="92" customFormat="1" ht="12.75" customHeight="1" outlineLevel="2">
      <c r="A55" s="96" t="s">
        <v>1037</v>
      </c>
      <c r="B55" s="1452" t="s">
        <v>999</v>
      </c>
      <c r="C55" s="1764"/>
      <c r="D55" s="889"/>
      <c r="E55" s="928"/>
      <c r="F55" s="928"/>
      <c r="G55" s="928"/>
      <c r="H55" s="928"/>
      <c r="I55" s="1209"/>
      <c r="J55" s="870"/>
      <c r="K55" s="870"/>
      <c r="L55" s="870"/>
      <c r="M55" s="1088" t="s">
        <v>1027</v>
      </c>
      <c r="N55" s="1088" t="s">
        <v>1027</v>
      </c>
      <c r="O55" s="1088" t="s">
        <v>1027</v>
      </c>
      <c r="P55" s="1094"/>
      <c r="Q55" s="1094"/>
      <c r="R55" s="1027"/>
      <c r="S55" s="1074"/>
      <c r="T55" s="1025"/>
      <c r="U55" s="1025"/>
      <c r="V55" s="1095"/>
      <c r="W55" s="1025"/>
      <c r="X55" s="1025"/>
      <c r="Y55" s="1074"/>
      <c r="Z55" s="110" t="s">
        <v>261</v>
      </c>
      <c r="AA55" s="111">
        <v>1</v>
      </c>
      <c r="AB55" s="107"/>
      <c r="AC55" s="104"/>
      <c r="AD55" s="104"/>
      <c r="AE55" s="647">
        <v>5000</v>
      </c>
      <c r="AF55" s="112">
        <f t="shared" ref="AF55:AF56" si="158">+AA55*AE55</f>
        <v>5000</v>
      </c>
      <c r="AG55" s="869"/>
      <c r="AH55" s="1371"/>
      <c r="AI55" s="865">
        <f>+AF55</f>
        <v>5000</v>
      </c>
      <c r="AJ55" s="865"/>
      <c r="AK55" s="865">
        <f>+AJ55+AI55</f>
        <v>5000</v>
      </c>
      <c r="AL55" s="1464"/>
      <c r="AM55" s="865"/>
      <c r="AN55" s="865"/>
      <c r="AO55" s="865"/>
      <c r="AP55" s="865"/>
      <c r="AQ55" s="865"/>
      <c r="AR55" s="865">
        <f>SUM(AM55:AQ55)</f>
        <v>0</v>
      </c>
      <c r="AS55" s="1464"/>
      <c r="AT55" s="865"/>
      <c r="AU55" s="865"/>
      <c r="AV55" s="865"/>
      <c r="AW55" s="865"/>
      <c r="AX55" s="865"/>
      <c r="AY55" s="865">
        <f>SUM(AT55:AX55)</f>
        <v>0</v>
      </c>
      <c r="AZ55" s="1464"/>
      <c r="BA55" s="865">
        <f t="shared" si="11"/>
        <v>0</v>
      </c>
      <c r="BB55" s="865">
        <f t="shared" si="12"/>
        <v>0</v>
      </c>
      <c r="BC55" s="865">
        <f t="shared" si="13"/>
        <v>0</v>
      </c>
      <c r="BD55" s="865">
        <f t="shared" si="14"/>
        <v>0</v>
      </c>
      <c r="BE55" s="865">
        <f t="shared" si="15"/>
        <v>0</v>
      </c>
      <c r="BF55" s="865">
        <f t="shared" si="16"/>
        <v>0</v>
      </c>
      <c r="BG55" s="1464"/>
      <c r="BH55" s="865"/>
      <c r="BI55" s="865"/>
      <c r="BJ55" s="865"/>
      <c r="BK55" s="865"/>
      <c r="BL55" s="865"/>
      <c r="BM55" s="865"/>
      <c r="BN55" s="978">
        <f t="shared" ref="BN55:BN62" si="159">SUM(BH55:BM55)</f>
        <v>0</v>
      </c>
      <c r="BO55" s="1538"/>
      <c r="BP55" s="865"/>
      <c r="BQ55" s="865"/>
      <c r="BR55" s="865"/>
      <c r="BS55" s="865"/>
      <c r="BT55" s="865"/>
      <c r="BU55" s="865"/>
      <c r="BV55" s="865">
        <f t="shared" si="157"/>
        <v>0</v>
      </c>
      <c r="BW55" s="1538">
        <f t="shared" si="22"/>
        <v>0</v>
      </c>
      <c r="BX55" s="865">
        <f t="shared" si="23"/>
        <v>0</v>
      </c>
      <c r="BY55" s="865">
        <f t="shared" si="24"/>
        <v>0</v>
      </c>
      <c r="BZ55" s="865">
        <f t="shared" si="25"/>
        <v>0</v>
      </c>
      <c r="CA55" s="865">
        <f t="shared" si="26"/>
        <v>0</v>
      </c>
      <c r="CB55" s="865">
        <f t="shared" si="27"/>
        <v>0</v>
      </c>
      <c r="CC55" s="865">
        <f t="shared" si="28"/>
        <v>0</v>
      </c>
      <c r="CD55" s="865">
        <f t="shared" si="29"/>
        <v>0</v>
      </c>
      <c r="CE55" s="1538"/>
      <c r="CF55" s="1348"/>
      <c r="CG55" s="865"/>
      <c r="CH55" s="1794"/>
      <c r="CI55" s="1348">
        <f t="shared" si="32"/>
        <v>0</v>
      </c>
      <c r="CJ55" s="1794">
        <f t="shared" si="33"/>
        <v>0</v>
      </c>
      <c r="CK55" s="1816">
        <f t="shared" si="34"/>
        <v>0</v>
      </c>
      <c r="CL55" s="1358">
        <f>+CG55-CK55</f>
        <v>0</v>
      </c>
    </row>
    <row r="56" spans="1:94" s="92" customFormat="1" ht="12.75" customHeight="1" outlineLevel="2">
      <c r="A56" s="96" t="s">
        <v>1038</v>
      </c>
      <c r="B56" s="1452" t="s">
        <v>1000</v>
      </c>
      <c r="C56" s="1764"/>
      <c r="D56" s="889"/>
      <c r="E56" s="928"/>
      <c r="F56" s="928"/>
      <c r="G56" s="928"/>
      <c r="H56" s="928"/>
      <c r="I56" s="1209"/>
      <c r="J56" s="870"/>
      <c r="K56" s="870"/>
      <c r="L56" s="870"/>
      <c r="M56" s="1088" t="s">
        <v>1027</v>
      </c>
      <c r="N56" s="1088" t="s">
        <v>1027</v>
      </c>
      <c r="O56" s="1088" t="s">
        <v>1027</v>
      </c>
      <c r="P56" s="1094"/>
      <c r="Q56" s="1094"/>
      <c r="R56" s="1027"/>
      <c r="S56" s="1074"/>
      <c r="T56" s="1025"/>
      <c r="U56" s="1025"/>
      <c r="V56" s="1095"/>
      <c r="W56" s="1025"/>
      <c r="X56" s="1025"/>
      <c r="Y56" s="1074"/>
      <c r="Z56" s="110" t="s">
        <v>261</v>
      </c>
      <c r="AA56" s="111">
        <v>1</v>
      </c>
      <c r="AB56" s="107"/>
      <c r="AC56" s="104"/>
      <c r="AD56" s="104"/>
      <c r="AE56" s="647">
        <v>20000</v>
      </c>
      <c r="AF56" s="112">
        <f t="shared" si="158"/>
        <v>20000</v>
      </c>
      <c r="AG56" s="869"/>
      <c r="AH56" s="1371"/>
      <c r="AI56" s="865">
        <f t="shared" ref="AI56:AI62" si="160">+AF56</f>
        <v>20000</v>
      </c>
      <c r="AJ56" s="865"/>
      <c r="AK56" s="865">
        <f t="shared" ref="AK56:AK62" si="161">+AJ56+AI56</f>
        <v>20000</v>
      </c>
      <c r="AL56" s="1464"/>
      <c r="AM56" s="865"/>
      <c r="AN56" s="865"/>
      <c r="AO56" s="865"/>
      <c r="AP56" s="865"/>
      <c r="AQ56" s="865"/>
      <c r="AR56" s="865">
        <f t="shared" ref="AR56:AR73" si="162">SUM(AM56:AQ56)</f>
        <v>0</v>
      </c>
      <c r="AS56" s="1464"/>
      <c r="AT56" s="865"/>
      <c r="AU56" s="865"/>
      <c r="AV56" s="865"/>
      <c r="AW56" s="865"/>
      <c r="AX56" s="865"/>
      <c r="AY56" s="865">
        <f t="shared" ref="AY56:AY69" si="163">SUM(AT56:AX56)</f>
        <v>0</v>
      </c>
      <c r="AZ56" s="1464"/>
      <c r="BA56" s="865">
        <f t="shared" si="11"/>
        <v>0</v>
      </c>
      <c r="BB56" s="865">
        <f t="shared" si="12"/>
        <v>0</v>
      </c>
      <c r="BC56" s="865">
        <f t="shared" si="13"/>
        <v>0</v>
      </c>
      <c r="BD56" s="865">
        <f t="shared" si="14"/>
        <v>0</v>
      </c>
      <c r="BE56" s="865">
        <f t="shared" si="15"/>
        <v>0</v>
      </c>
      <c r="BF56" s="865">
        <f t="shared" si="16"/>
        <v>0</v>
      </c>
      <c r="BG56" s="1464"/>
      <c r="BH56" s="865"/>
      <c r="BI56" s="865"/>
      <c r="BJ56" s="865"/>
      <c r="BK56" s="865"/>
      <c r="BL56" s="865"/>
      <c r="BM56" s="865"/>
      <c r="BN56" s="978">
        <f t="shared" si="159"/>
        <v>0</v>
      </c>
      <c r="BO56" s="1538"/>
      <c r="BP56" s="865"/>
      <c r="BQ56" s="865"/>
      <c r="BR56" s="865"/>
      <c r="BS56" s="865"/>
      <c r="BT56" s="865"/>
      <c r="BU56" s="865"/>
      <c r="BV56" s="865">
        <f t="shared" si="157"/>
        <v>0</v>
      </c>
      <c r="BW56" s="1538">
        <f t="shared" si="22"/>
        <v>0</v>
      </c>
      <c r="BX56" s="865">
        <f t="shared" si="23"/>
        <v>0</v>
      </c>
      <c r="BY56" s="865">
        <f t="shared" si="24"/>
        <v>0</v>
      </c>
      <c r="BZ56" s="865">
        <f t="shared" si="25"/>
        <v>0</v>
      </c>
      <c r="CA56" s="865">
        <f t="shared" si="26"/>
        <v>0</v>
      </c>
      <c r="CB56" s="865">
        <f t="shared" si="27"/>
        <v>0</v>
      </c>
      <c r="CC56" s="865">
        <f t="shared" si="28"/>
        <v>0</v>
      </c>
      <c r="CD56" s="865">
        <f t="shared" si="29"/>
        <v>0</v>
      </c>
      <c r="CE56" s="1538"/>
      <c r="CF56" s="1348"/>
      <c r="CG56" s="865"/>
      <c r="CH56" s="1794"/>
      <c r="CI56" s="1348">
        <f t="shared" si="32"/>
        <v>0</v>
      </c>
      <c r="CJ56" s="1794">
        <f t="shared" si="33"/>
        <v>0</v>
      </c>
      <c r="CK56" s="1816">
        <f>+BP56</f>
        <v>0</v>
      </c>
      <c r="CL56" s="1358">
        <f t="shared" si="35"/>
        <v>0</v>
      </c>
    </row>
    <row r="57" spans="1:94" s="92" customFormat="1" ht="12.75" customHeight="1" outlineLevel="2">
      <c r="A57" s="96" t="s">
        <v>1039</v>
      </c>
      <c r="B57" s="1452" t="s">
        <v>976</v>
      </c>
      <c r="C57" s="1764"/>
      <c r="D57" s="889"/>
      <c r="E57" s="928"/>
      <c r="F57" s="928"/>
      <c r="G57" s="928"/>
      <c r="H57" s="928"/>
      <c r="I57" s="1209"/>
      <c r="J57" s="870"/>
      <c r="K57" s="870"/>
      <c r="L57" s="870"/>
      <c r="M57" s="1088" t="s">
        <v>1027</v>
      </c>
      <c r="N57" s="1088" t="s">
        <v>1027</v>
      </c>
      <c r="O57" s="1088" t="s">
        <v>1027</v>
      </c>
      <c r="P57" s="1094"/>
      <c r="Q57" s="1094"/>
      <c r="R57" s="1027"/>
      <c r="S57" s="1074"/>
      <c r="T57" s="1025"/>
      <c r="U57" s="1025"/>
      <c r="V57" s="1095"/>
      <c r="W57" s="1025"/>
      <c r="X57" s="1025"/>
      <c r="Y57" s="1074"/>
      <c r="Z57" s="110" t="s">
        <v>261</v>
      </c>
      <c r="AA57" s="111">
        <v>1</v>
      </c>
      <c r="AB57" s="107"/>
      <c r="AC57" s="104"/>
      <c r="AD57" s="104"/>
      <c r="AE57" s="647">
        <v>250000</v>
      </c>
      <c r="AF57" s="112">
        <f>+AA57*AE57</f>
        <v>250000</v>
      </c>
      <c r="AG57" s="869"/>
      <c r="AH57" s="1371"/>
      <c r="AI57" s="865">
        <f>+AF57</f>
        <v>250000</v>
      </c>
      <c r="AJ57" s="865"/>
      <c r="AK57" s="865">
        <f t="shared" si="161"/>
        <v>250000</v>
      </c>
      <c r="AL57" s="1464"/>
      <c r="AM57" s="865"/>
      <c r="AN57" s="865"/>
      <c r="AO57" s="865"/>
      <c r="AP57" s="865"/>
      <c r="AQ57" s="865"/>
      <c r="AR57" s="865">
        <f t="shared" si="162"/>
        <v>0</v>
      </c>
      <c r="AS57" s="1464"/>
      <c r="AT57" s="865"/>
      <c r="AU57" s="865"/>
      <c r="AV57" s="865"/>
      <c r="AW57" s="865"/>
      <c r="AX57" s="865"/>
      <c r="AY57" s="865">
        <f t="shared" si="163"/>
        <v>0</v>
      </c>
      <c r="AZ57" s="1464"/>
      <c r="BA57" s="865">
        <f t="shared" si="11"/>
        <v>0</v>
      </c>
      <c r="BB57" s="865">
        <f t="shared" si="12"/>
        <v>0</v>
      </c>
      <c r="BC57" s="865">
        <f t="shared" si="13"/>
        <v>0</v>
      </c>
      <c r="BD57" s="865">
        <f t="shared" si="14"/>
        <v>0</v>
      </c>
      <c r="BE57" s="865">
        <f t="shared" si="15"/>
        <v>0</v>
      </c>
      <c r="BF57" s="865">
        <f t="shared" si="16"/>
        <v>0</v>
      </c>
      <c r="BG57" s="1464"/>
      <c r="BH57" s="865"/>
      <c r="BI57" s="865"/>
      <c r="BJ57" s="865"/>
      <c r="BK57" s="865"/>
      <c r="BL57" s="865"/>
      <c r="BM57" s="865"/>
      <c r="BN57" s="978">
        <f t="shared" si="159"/>
        <v>0</v>
      </c>
      <c r="BO57" s="1538"/>
      <c r="BP57" s="865"/>
      <c r="BQ57" s="865"/>
      <c r="BR57" s="865"/>
      <c r="BS57" s="865"/>
      <c r="BT57" s="865"/>
      <c r="BU57" s="865"/>
      <c r="BV57" s="865">
        <f t="shared" si="157"/>
        <v>0</v>
      </c>
      <c r="BW57" s="1538">
        <f t="shared" si="22"/>
        <v>0</v>
      </c>
      <c r="BX57" s="865">
        <f t="shared" si="23"/>
        <v>0</v>
      </c>
      <c r="BY57" s="865">
        <f t="shared" si="24"/>
        <v>0</v>
      </c>
      <c r="BZ57" s="865">
        <f t="shared" si="25"/>
        <v>0</v>
      </c>
      <c r="CA57" s="865">
        <f t="shared" si="26"/>
        <v>0</v>
      </c>
      <c r="CB57" s="865">
        <f t="shared" si="27"/>
        <v>0</v>
      </c>
      <c r="CC57" s="865">
        <f t="shared" si="28"/>
        <v>0</v>
      </c>
      <c r="CD57" s="865">
        <f t="shared" si="29"/>
        <v>0</v>
      </c>
      <c r="CE57" s="1538"/>
      <c r="CF57" s="1348"/>
      <c r="CG57" s="865"/>
      <c r="CH57" s="1794"/>
      <c r="CI57" s="1348">
        <f t="shared" si="32"/>
        <v>0</v>
      </c>
      <c r="CJ57" s="1794">
        <f t="shared" si="33"/>
        <v>0</v>
      </c>
      <c r="CK57" s="1816">
        <f t="shared" si="34"/>
        <v>0</v>
      </c>
      <c r="CL57" s="1358">
        <f t="shared" si="35"/>
        <v>0</v>
      </c>
    </row>
    <row r="58" spans="1:94" s="92" customFormat="1" ht="12.75" customHeight="1" outlineLevel="2">
      <c r="A58" s="96" t="s">
        <v>1040</v>
      </c>
      <c r="B58" s="1452" t="s">
        <v>977</v>
      </c>
      <c r="C58" s="1764"/>
      <c r="D58" s="889"/>
      <c r="E58" s="928"/>
      <c r="F58" s="928"/>
      <c r="G58" s="928"/>
      <c r="H58" s="928"/>
      <c r="I58" s="1209"/>
      <c r="J58" s="870"/>
      <c r="K58" s="870"/>
      <c r="L58" s="870"/>
      <c r="M58" s="1088" t="s">
        <v>1027</v>
      </c>
      <c r="N58" s="1088" t="s">
        <v>1027</v>
      </c>
      <c r="O58" s="1088" t="s">
        <v>1027</v>
      </c>
      <c r="P58" s="1094"/>
      <c r="Q58" s="1094"/>
      <c r="R58" s="1027"/>
      <c r="S58" s="1074"/>
      <c r="T58" s="1096"/>
      <c r="U58" s="1025"/>
      <c r="V58" s="1095"/>
      <c r="W58" s="1025"/>
      <c r="X58" s="1025"/>
      <c r="Y58" s="1074"/>
      <c r="Z58" s="110" t="s">
        <v>261</v>
      </c>
      <c r="AA58" s="111">
        <v>1</v>
      </c>
      <c r="AB58" s="107"/>
      <c r="AC58" s="104"/>
      <c r="AD58" s="104"/>
      <c r="AE58" s="647">
        <v>110000</v>
      </c>
      <c r="AF58" s="112">
        <f t="shared" ref="AF58:AF62" si="164">+AA58*AE58</f>
        <v>110000</v>
      </c>
      <c r="AG58" s="869"/>
      <c r="AH58" s="1371"/>
      <c r="AI58" s="865">
        <f t="shared" si="160"/>
        <v>110000</v>
      </c>
      <c r="AJ58" s="865"/>
      <c r="AK58" s="865">
        <f t="shared" si="161"/>
        <v>110000</v>
      </c>
      <c r="AL58" s="1464"/>
      <c r="AM58" s="865"/>
      <c r="AN58" s="865"/>
      <c r="AO58" s="865"/>
      <c r="AP58" s="865"/>
      <c r="AQ58" s="865"/>
      <c r="AR58" s="865">
        <f t="shared" si="162"/>
        <v>0</v>
      </c>
      <c r="AS58" s="1464"/>
      <c r="AT58" s="865"/>
      <c r="AU58" s="865"/>
      <c r="AV58" s="865"/>
      <c r="AW58" s="865"/>
      <c r="AX58" s="865"/>
      <c r="AY58" s="865">
        <f t="shared" si="163"/>
        <v>0</v>
      </c>
      <c r="AZ58" s="1464"/>
      <c r="BA58" s="865">
        <f t="shared" si="11"/>
        <v>0</v>
      </c>
      <c r="BB58" s="865">
        <f t="shared" si="12"/>
        <v>0</v>
      </c>
      <c r="BC58" s="865">
        <f t="shared" si="13"/>
        <v>0</v>
      </c>
      <c r="BD58" s="865">
        <f t="shared" si="14"/>
        <v>0</v>
      </c>
      <c r="BE58" s="865">
        <f t="shared" si="15"/>
        <v>0</v>
      </c>
      <c r="BF58" s="865">
        <f t="shared" si="16"/>
        <v>0</v>
      </c>
      <c r="BG58" s="1464"/>
      <c r="BH58" s="865"/>
      <c r="BI58" s="865"/>
      <c r="BJ58" s="865"/>
      <c r="BK58" s="865"/>
      <c r="BL58" s="865"/>
      <c r="BM58" s="865"/>
      <c r="BN58" s="978">
        <f t="shared" si="159"/>
        <v>0</v>
      </c>
      <c r="BO58" s="1538"/>
      <c r="BP58" s="865"/>
      <c r="BQ58" s="865"/>
      <c r="BR58" s="865"/>
      <c r="BS58" s="865"/>
      <c r="BT58" s="865"/>
      <c r="BU58" s="865"/>
      <c r="BV58" s="865">
        <f t="shared" si="157"/>
        <v>0</v>
      </c>
      <c r="BW58" s="1538">
        <f t="shared" si="22"/>
        <v>0</v>
      </c>
      <c r="BX58" s="865">
        <f t="shared" si="23"/>
        <v>0</v>
      </c>
      <c r="BY58" s="865">
        <f t="shared" si="24"/>
        <v>0</v>
      </c>
      <c r="BZ58" s="865">
        <f t="shared" si="25"/>
        <v>0</v>
      </c>
      <c r="CA58" s="865">
        <f t="shared" si="26"/>
        <v>0</v>
      </c>
      <c r="CB58" s="865">
        <f t="shared" si="27"/>
        <v>0</v>
      </c>
      <c r="CC58" s="865">
        <f t="shared" si="28"/>
        <v>0</v>
      </c>
      <c r="CD58" s="865">
        <f t="shared" si="29"/>
        <v>0</v>
      </c>
      <c r="CE58" s="1538"/>
      <c r="CF58" s="1348"/>
      <c r="CG58" s="865"/>
      <c r="CH58" s="1794"/>
      <c r="CI58" s="1348">
        <f t="shared" si="32"/>
        <v>0</v>
      </c>
      <c r="CJ58" s="1794">
        <f t="shared" si="33"/>
        <v>0</v>
      </c>
      <c r="CK58" s="1816">
        <f t="shared" si="34"/>
        <v>0</v>
      </c>
      <c r="CL58" s="1358">
        <f t="shared" si="35"/>
        <v>0</v>
      </c>
    </row>
    <row r="59" spans="1:94" s="92" customFormat="1" ht="12.75" customHeight="1" outlineLevel="2">
      <c r="A59" s="96" t="s">
        <v>1041</v>
      </c>
      <c r="B59" s="1452" t="s">
        <v>1002</v>
      </c>
      <c r="C59" s="1764"/>
      <c r="D59" s="889"/>
      <c r="E59" s="928"/>
      <c r="F59" s="928"/>
      <c r="G59" s="928"/>
      <c r="H59" s="928"/>
      <c r="I59" s="1209"/>
      <c r="J59" s="870"/>
      <c r="K59" s="870"/>
      <c r="L59" s="870"/>
      <c r="M59" s="1088" t="s">
        <v>1027</v>
      </c>
      <c r="N59" s="1088" t="s">
        <v>1027</v>
      </c>
      <c r="O59" s="1088" t="s">
        <v>1027</v>
      </c>
      <c r="P59" s="1094"/>
      <c r="Q59" s="1094"/>
      <c r="R59" s="1027"/>
      <c r="S59" s="1074"/>
      <c r="T59" s="1025"/>
      <c r="U59" s="1025"/>
      <c r="V59" s="1095"/>
      <c r="W59" s="1025"/>
      <c r="X59" s="1025"/>
      <c r="Y59" s="1074"/>
      <c r="Z59" s="110" t="s">
        <v>261</v>
      </c>
      <c r="AA59" s="111">
        <v>1</v>
      </c>
      <c r="AB59" s="107"/>
      <c r="AC59" s="104"/>
      <c r="AD59" s="104"/>
      <c r="AE59" s="647">
        <v>650000</v>
      </c>
      <c r="AF59" s="112">
        <f t="shared" si="164"/>
        <v>650000</v>
      </c>
      <c r="AG59" s="869"/>
      <c r="AH59" s="1371"/>
      <c r="AI59" s="865">
        <f t="shared" si="160"/>
        <v>650000</v>
      </c>
      <c r="AJ59" s="865"/>
      <c r="AK59" s="865">
        <f t="shared" si="161"/>
        <v>650000</v>
      </c>
      <c r="AL59" s="1464"/>
      <c r="AM59" s="865"/>
      <c r="AN59" s="865"/>
      <c r="AO59" s="865"/>
      <c r="AP59" s="865"/>
      <c r="AQ59" s="865"/>
      <c r="AR59" s="865">
        <f t="shared" si="162"/>
        <v>0</v>
      </c>
      <c r="AS59" s="1464"/>
      <c r="AT59" s="865"/>
      <c r="AU59" s="865"/>
      <c r="AV59" s="865"/>
      <c r="AW59" s="865"/>
      <c r="AX59" s="865"/>
      <c r="AY59" s="865">
        <f t="shared" si="163"/>
        <v>0</v>
      </c>
      <c r="AZ59" s="1464"/>
      <c r="BA59" s="865">
        <f t="shared" si="11"/>
        <v>0</v>
      </c>
      <c r="BB59" s="865">
        <f t="shared" si="12"/>
        <v>0</v>
      </c>
      <c r="BC59" s="865">
        <f t="shared" si="13"/>
        <v>0</v>
      </c>
      <c r="BD59" s="865">
        <f t="shared" si="14"/>
        <v>0</v>
      </c>
      <c r="BE59" s="865">
        <f t="shared" si="15"/>
        <v>0</v>
      </c>
      <c r="BF59" s="865">
        <f t="shared" si="16"/>
        <v>0</v>
      </c>
      <c r="BG59" s="1464"/>
      <c r="BH59" s="865"/>
      <c r="BI59" s="865"/>
      <c r="BJ59" s="865"/>
      <c r="BK59" s="865"/>
      <c r="BL59" s="865"/>
      <c r="BM59" s="865"/>
      <c r="BN59" s="978">
        <f t="shared" si="159"/>
        <v>0</v>
      </c>
      <c r="BO59" s="1538"/>
      <c r="BP59" s="865"/>
      <c r="BQ59" s="865"/>
      <c r="BR59" s="865"/>
      <c r="BS59" s="865"/>
      <c r="BT59" s="865"/>
      <c r="BU59" s="865"/>
      <c r="BV59" s="865">
        <f t="shared" si="157"/>
        <v>0</v>
      </c>
      <c r="BW59" s="1538">
        <f t="shared" si="22"/>
        <v>0</v>
      </c>
      <c r="BX59" s="865">
        <f t="shared" si="23"/>
        <v>0</v>
      </c>
      <c r="BY59" s="865">
        <f t="shared" si="24"/>
        <v>0</v>
      </c>
      <c r="BZ59" s="865">
        <f t="shared" si="25"/>
        <v>0</v>
      </c>
      <c r="CA59" s="865">
        <f t="shared" si="26"/>
        <v>0</v>
      </c>
      <c r="CB59" s="865">
        <f t="shared" si="27"/>
        <v>0</v>
      </c>
      <c r="CC59" s="865">
        <f t="shared" si="28"/>
        <v>0</v>
      </c>
      <c r="CD59" s="865">
        <f t="shared" si="29"/>
        <v>0</v>
      </c>
      <c r="CE59" s="1538"/>
      <c r="CF59" s="1348"/>
      <c r="CG59" s="865"/>
      <c r="CH59" s="1794"/>
      <c r="CI59" s="1348">
        <f t="shared" si="32"/>
        <v>0</v>
      </c>
      <c r="CJ59" s="1794">
        <f t="shared" si="33"/>
        <v>0</v>
      </c>
      <c r="CK59" s="1816">
        <f t="shared" si="34"/>
        <v>0</v>
      </c>
      <c r="CL59" s="1358">
        <f t="shared" si="35"/>
        <v>0</v>
      </c>
    </row>
    <row r="60" spans="1:94" s="92" customFormat="1" ht="12.75" customHeight="1" outlineLevel="2">
      <c r="A60" s="96" t="s">
        <v>1042</v>
      </c>
      <c r="B60" s="1452" t="s">
        <v>1003</v>
      </c>
      <c r="C60" s="1764"/>
      <c r="D60" s="889"/>
      <c r="E60" s="928"/>
      <c r="F60" s="928"/>
      <c r="G60" s="928"/>
      <c r="H60" s="928"/>
      <c r="I60" s="1209"/>
      <c r="J60" s="870"/>
      <c r="K60" s="870"/>
      <c r="L60" s="870"/>
      <c r="M60" s="1088" t="s">
        <v>1027</v>
      </c>
      <c r="N60" s="1088" t="s">
        <v>1027</v>
      </c>
      <c r="O60" s="1088" t="s">
        <v>1027</v>
      </c>
      <c r="P60" s="1094"/>
      <c r="Q60" s="1094"/>
      <c r="R60" s="1027"/>
      <c r="S60" s="1074"/>
      <c r="T60" s="1025"/>
      <c r="U60" s="1025"/>
      <c r="V60" s="1095"/>
      <c r="W60" s="1025"/>
      <c r="X60" s="1025"/>
      <c r="Y60" s="1074"/>
      <c r="Z60" s="110" t="s">
        <v>261</v>
      </c>
      <c r="AA60" s="111">
        <v>1</v>
      </c>
      <c r="AB60" s="107"/>
      <c r="AC60" s="104"/>
      <c r="AD60" s="104"/>
      <c r="AE60" s="647">
        <v>480000</v>
      </c>
      <c r="AF60" s="112">
        <f t="shared" si="164"/>
        <v>480000</v>
      </c>
      <c r="AG60" s="869"/>
      <c r="AH60" s="1371"/>
      <c r="AI60" s="865">
        <f t="shared" si="160"/>
        <v>480000</v>
      </c>
      <c r="AJ60" s="865"/>
      <c r="AK60" s="865">
        <f t="shared" si="161"/>
        <v>480000</v>
      </c>
      <c r="AL60" s="1464"/>
      <c r="AM60" s="865"/>
      <c r="AN60" s="865"/>
      <c r="AO60" s="865"/>
      <c r="AP60" s="865"/>
      <c r="AQ60" s="865"/>
      <c r="AR60" s="865">
        <f t="shared" si="162"/>
        <v>0</v>
      </c>
      <c r="AS60" s="1464"/>
      <c r="AT60" s="865"/>
      <c r="AU60" s="865"/>
      <c r="AV60" s="865"/>
      <c r="AW60" s="865"/>
      <c r="AX60" s="865"/>
      <c r="AY60" s="865">
        <f t="shared" si="163"/>
        <v>0</v>
      </c>
      <c r="AZ60" s="1464"/>
      <c r="BA60" s="865">
        <f t="shared" si="11"/>
        <v>0</v>
      </c>
      <c r="BB60" s="865">
        <f t="shared" si="12"/>
        <v>0</v>
      </c>
      <c r="BC60" s="865">
        <f t="shared" si="13"/>
        <v>0</v>
      </c>
      <c r="BD60" s="865">
        <f t="shared" si="14"/>
        <v>0</v>
      </c>
      <c r="BE60" s="865">
        <f t="shared" si="15"/>
        <v>0</v>
      </c>
      <c r="BF60" s="865">
        <f t="shared" si="16"/>
        <v>0</v>
      </c>
      <c r="BG60" s="1464"/>
      <c r="BH60" s="865"/>
      <c r="BI60" s="865"/>
      <c r="BJ60" s="865"/>
      <c r="BK60" s="865"/>
      <c r="BL60" s="865"/>
      <c r="BM60" s="865"/>
      <c r="BN60" s="978">
        <f t="shared" si="159"/>
        <v>0</v>
      </c>
      <c r="BO60" s="1538"/>
      <c r="BP60" s="865"/>
      <c r="BQ60" s="865"/>
      <c r="BR60" s="865"/>
      <c r="BS60" s="865"/>
      <c r="BT60" s="865"/>
      <c r="BU60" s="865"/>
      <c r="BV60" s="865">
        <f t="shared" si="157"/>
        <v>0</v>
      </c>
      <c r="BW60" s="1538">
        <f t="shared" si="22"/>
        <v>0</v>
      </c>
      <c r="BX60" s="865">
        <f t="shared" si="23"/>
        <v>0</v>
      </c>
      <c r="BY60" s="865">
        <f t="shared" si="24"/>
        <v>0</v>
      </c>
      <c r="BZ60" s="865">
        <f t="shared" si="25"/>
        <v>0</v>
      </c>
      <c r="CA60" s="865">
        <f t="shared" si="26"/>
        <v>0</v>
      </c>
      <c r="CB60" s="865">
        <f t="shared" si="27"/>
        <v>0</v>
      </c>
      <c r="CC60" s="865">
        <f t="shared" si="28"/>
        <v>0</v>
      </c>
      <c r="CD60" s="865">
        <f t="shared" si="29"/>
        <v>0</v>
      </c>
      <c r="CE60" s="1538"/>
      <c r="CF60" s="1348"/>
      <c r="CG60" s="865"/>
      <c r="CH60" s="1794"/>
      <c r="CI60" s="1348">
        <f t="shared" si="32"/>
        <v>0</v>
      </c>
      <c r="CJ60" s="1794">
        <f t="shared" si="33"/>
        <v>0</v>
      </c>
      <c r="CK60" s="1816">
        <f t="shared" si="34"/>
        <v>0</v>
      </c>
      <c r="CL60" s="1358">
        <f t="shared" si="35"/>
        <v>0</v>
      </c>
    </row>
    <row r="61" spans="1:94" s="92" customFormat="1" ht="12.75" customHeight="1" outlineLevel="2">
      <c r="A61" s="96" t="s">
        <v>1043</v>
      </c>
      <c r="B61" s="1452" t="s">
        <v>935</v>
      </c>
      <c r="C61" s="1764"/>
      <c r="D61" s="889"/>
      <c r="E61" s="928"/>
      <c r="F61" s="928"/>
      <c r="G61" s="928"/>
      <c r="H61" s="928"/>
      <c r="I61" s="1209"/>
      <c r="J61" s="870"/>
      <c r="K61" s="870"/>
      <c r="L61" s="870"/>
      <c r="M61" s="1088" t="s">
        <v>1027</v>
      </c>
      <c r="N61" s="1088" t="s">
        <v>1027</v>
      </c>
      <c r="O61" s="1088" t="s">
        <v>1027</v>
      </c>
      <c r="P61" s="1094"/>
      <c r="Q61" s="1094"/>
      <c r="R61" s="1027"/>
      <c r="S61" s="1074"/>
      <c r="T61" s="1025"/>
      <c r="U61" s="1025"/>
      <c r="V61" s="1095"/>
      <c r="W61" s="1025"/>
      <c r="X61" s="1025"/>
      <c r="Y61" s="1074"/>
      <c r="Z61" s="110" t="s">
        <v>261</v>
      </c>
      <c r="AA61" s="111">
        <v>1</v>
      </c>
      <c r="AB61" s="107"/>
      <c r="AC61" s="104"/>
      <c r="AD61" s="104"/>
      <c r="AE61" s="647">
        <f>1590000-180500-210000-100000</f>
        <v>1099500</v>
      </c>
      <c r="AF61" s="112">
        <f t="shared" si="164"/>
        <v>1099500</v>
      </c>
      <c r="AG61" s="869"/>
      <c r="AH61" s="1371"/>
      <c r="AI61" s="865">
        <f t="shared" si="160"/>
        <v>1099500</v>
      </c>
      <c r="AJ61" s="865"/>
      <c r="AK61" s="865">
        <f t="shared" si="161"/>
        <v>1099500</v>
      </c>
      <c r="AL61" s="1464"/>
      <c r="AM61" s="865"/>
      <c r="AN61" s="865"/>
      <c r="AO61" s="865"/>
      <c r="AP61" s="865"/>
      <c r="AQ61" s="865"/>
      <c r="AR61" s="865">
        <f t="shared" si="162"/>
        <v>0</v>
      </c>
      <c r="AS61" s="1464"/>
      <c r="AT61" s="865"/>
      <c r="AU61" s="865"/>
      <c r="AV61" s="865"/>
      <c r="AW61" s="865"/>
      <c r="AX61" s="865"/>
      <c r="AY61" s="865">
        <f t="shared" si="163"/>
        <v>0</v>
      </c>
      <c r="AZ61" s="1464"/>
      <c r="BA61" s="865">
        <f t="shared" si="11"/>
        <v>0</v>
      </c>
      <c r="BB61" s="865">
        <f t="shared" si="12"/>
        <v>0</v>
      </c>
      <c r="BC61" s="865">
        <f t="shared" si="13"/>
        <v>0</v>
      </c>
      <c r="BD61" s="865">
        <f t="shared" si="14"/>
        <v>0</v>
      </c>
      <c r="BE61" s="865">
        <f t="shared" si="15"/>
        <v>0</v>
      </c>
      <c r="BF61" s="865">
        <f t="shared" si="16"/>
        <v>0</v>
      </c>
      <c r="BG61" s="1464"/>
      <c r="BH61" s="865"/>
      <c r="BI61" s="865"/>
      <c r="BJ61" s="865"/>
      <c r="BK61" s="865"/>
      <c r="BL61" s="865"/>
      <c r="BM61" s="865"/>
      <c r="BN61" s="978">
        <f t="shared" si="159"/>
        <v>0</v>
      </c>
      <c r="BO61" s="1538"/>
      <c r="BP61" s="865"/>
      <c r="BQ61" s="865"/>
      <c r="BR61" s="865"/>
      <c r="BS61" s="865"/>
      <c r="BT61" s="865"/>
      <c r="BU61" s="865"/>
      <c r="BV61" s="865">
        <f t="shared" si="157"/>
        <v>0</v>
      </c>
      <c r="BW61" s="1538">
        <f t="shared" si="22"/>
        <v>0</v>
      </c>
      <c r="BX61" s="865">
        <f t="shared" si="23"/>
        <v>0</v>
      </c>
      <c r="BY61" s="865">
        <f t="shared" si="24"/>
        <v>0</v>
      </c>
      <c r="BZ61" s="865">
        <f t="shared" si="25"/>
        <v>0</v>
      </c>
      <c r="CA61" s="865">
        <f t="shared" si="26"/>
        <v>0</v>
      </c>
      <c r="CB61" s="865">
        <f t="shared" si="27"/>
        <v>0</v>
      </c>
      <c r="CC61" s="865">
        <f t="shared" si="28"/>
        <v>0</v>
      </c>
      <c r="CD61" s="865">
        <f t="shared" si="29"/>
        <v>0</v>
      </c>
      <c r="CE61" s="1538"/>
      <c r="CF61" s="1348"/>
      <c r="CG61" s="865"/>
      <c r="CH61" s="1794"/>
      <c r="CI61" s="1348">
        <f t="shared" si="32"/>
        <v>0</v>
      </c>
      <c r="CJ61" s="1794">
        <f t="shared" si="33"/>
        <v>0</v>
      </c>
      <c r="CK61" s="1816">
        <f t="shared" si="34"/>
        <v>0</v>
      </c>
      <c r="CL61" s="1358">
        <f t="shared" si="35"/>
        <v>0</v>
      </c>
    </row>
    <row r="62" spans="1:94" s="92" customFormat="1" ht="12.75" customHeight="1" outlineLevel="2">
      <c r="A62" s="96" t="s">
        <v>1044</v>
      </c>
      <c r="B62" s="1452" t="s">
        <v>924</v>
      </c>
      <c r="C62" s="1764"/>
      <c r="D62" s="889"/>
      <c r="E62" s="928"/>
      <c r="F62" s="928"/>
      <c r="G62" s="928"/>
      <c r="H62" s="928"/>
      <c r="I62" s="1209"/>
      <c r="J62" s="870"/>
      <c r="K62" s="870"/>
      <c r="L62" s="870"/>
      <c r="M62" s="1088" t="s">
        <v>1027</v>
      </c>
      <c r="N62" s="1088" t="s">
        <v>1027</v>
      </c>
      <c r="O62" s="1088" t="s">
        <v>1027</v>
      </c>
      <c r="P62" s="1094"/>
      <c r="Q62" s="1094"/>
      <c r="R62" s="1027"/>
      <c r="S62" s="1074"/>
      <c r="T62" s="1025"/>
      <c r="U62" s="1025"/>
      <c r="V62" s="1095"/>
      <c r="W62" s="1025"/>
      <c r="X62" s="1025"/>
      <c r="Y62" s="1074"/>
      <c r="Z62" s="110" t="s">
        <v>261</v>
      </c>
      <c r="AA62" s="111">
        <v>1</v>
      </c>
      <c r="AB62" s="107"/>
      <c r="AC62" s="104"/>
      <c r="AD62" s="104"/>
      <c r="AE62" s="647">
        <v>450000</v>
      </c>
      <c r="AF62" s="112">
        <f t="shared" si="164"/>
        <v>450000</v>
      </c>
      <c r="AG62" s="869"/>
      <c r="AH62" s="1371"/>
      <c r="AI62" s="865">
        <f t="shared" si="160"/>
        <v>450000</v>
      </c>
      <c r="AJ62" s="865"/>
      <c r="AK62" s="865">
        <f t="shared" si="161"/>
        <v>450000</v>
      </c>
      <c r="AL62" s="1464"/>
      <c r="AM62" s="865"/>
      <c r="AN62" s="865"/>
      <c r="AO62" s="865"/>
      <c r="AP62" s="865"/>
      <c r="AQ62" s="865"/>
      <c r="AR62" s="865">
        <f t="shared" si="162"/>
        <v>0</v>
      </c>
      <c r="AS62" s="1464"/>
      <c r="AT62" s="865"/>
      <c r="AU62" s="865"/>
      <c r="AV62" s="865"/>
      <c r="AW62" s="865"/>
      <c r="AX62" s="865"/>
      <c r="AY62" s="865">
        <f t="shared" si="163"/>
        <v>0</v>
      </c>
      <c r="AZ62" s="1464"/>
      <c r="BA62" s="865">
        <f t="shared" si="11"/>
        <v>0</v>
      </c>
      <c r="BB62" s="865">
        <f t="shared" si="12"/>
        <v>0</v>
      </c>
      <c r="BC62" s="865">
        <f t="shared" si="13"/>
        <v>0</v>
      </c>
      <c r="BD62" s="865">
        <f t="shared" si="14"/>
        <v>0</v>
      </c>
      <c r="BE62" s="865">
        <f t="shared" si="15"/>
        <v>0</v>
      </c>
      <c r="BF62" s="865">
        <f t="shared" si="16"/>
        <v>0</v>
      </c>
      <c r="BG62" s="1464"/>
      <c r="BH62" s="865"/>
      <c r="BI62" s="865"/>
      <c r="BJ62" s="865"/>
      <c r="BK62" s="865"/>
      <c r="BL62" s="865"/>
      <c r="BM62" s="865"/>
      <c r="BN62" s="978">
        <f t="shared" si="159"/>
        <v>0</v>
      </c>
      <c r="BO62" s="1538"/>
      <c r="BP62" s="865"/>
      <c r="BQ62" s="865"/>
      <c r="BR62" s="865"/>
      <c r="BS62" s="865"/>
      <c r="BT62" s="865"/>
      <c r="BU62" s="865"/>
      <c r="BV62" s="865">
        <f t="shared" si="157"/>
        <v>0</v>
      </c>
      <c r="BW62" s="1538">
        <f t="shared" si="22"/>
        <v>0</v>
      </c>
      <c r="BX62" s="865">
        <f t="shared" si="23"/>
        <v>0</v>
      </c>
      <c r="BY62" s="865">
        <f t="shared" si="24"/>
        <v>0</v>
      </c>
      <c r="BZ62" s="865">
        <f t="shared" si="25"/>
        <v>0</v>
      </c>
      <c r="CA62" s="865">
        <f t="shared" si="26"/>
        <v>0</v>
      </c>
      <c r="CB62" s="865">
        <f t="shared" si="27"/>
        <v>0</v>
      </c>
      <c r="CC62" s="865">
        <f t="shared" si="28"/>
        <v>0</v>
      </c>
      <c r="CD62" s="865">
        <f t="shared" si="29"/>
        <v>0</v>
      </c>
      <c r="CE62" s="1538"/>
      <c r="CF62" s="1348"/>
      <c r="CG62" s="865"/>
      <c r="CH62" s="1794"/>
      <c r="CI62" s="1348">
        <f t="shared" si="32"/>
        <v>0</v>
      </c>
      <c r="CJ62" s="1794">
        <f t="shared" si="33"/>
        <v>0</v>
      </c>
      <c r="CK62" s="1816">
        <f t="shared" si="34"/>
        <v>0</v>
      </c>
      <c r="CL62" s="1358">
        <f t="shared" si="35"/>
        <v>0</v>
      </c>
    </row>
    <row r="63" spans="1:94" s="92" customFormat="1" ht="12.75" customHeight="1" outlineLevel="1">
      <c r="A63" s="1705" t="s">
        <v>1045</v>
      </c>
      <c r="B63" s="1640" t="s">
        <v>1670</v>
      </c>
      <c r="C63" s="1819"/>
      <c r="D63" s="1706"/>
      <c r="E63" s="1707"/>
      <c r="F63" s="1707"/>
      <c r="G63" s="1707"/>
      <c r="H63" s="1707"/>
      <c r="I63" s="1708"/>
      <c r="J63" s="870"/>
      <c r="K63" s="1709"/>
      <c r="L63" s="1709"/>
      <c r="M63" s="1710"/>
      <c r="N63" s="1710"/>
      <c r="O63" s="1710"/>
      <c r="P63" s="1710"/>
      <c r="Q63" s="1710"/>
      <c r="R63" s="1711"/>
      <c r="S63" s="1074"/>
      <c r="T63" s="1712"/>
      <c r="U63" s="1712"/>
      <c r="V63" s="1713"/>
      <c r="W63" s="1714"/>
      <c r="X63" s="1714"/>
      <c r="Y63" s="1074"/>
      <c r="Z63" s="1715"/>
      <c r="AA63" s="1716"/>
      <c r="AB63" s="1717"/>
      <c r="AC63" s="1718"/>
      <c r="AD63" s="1718"/>
      <c r="AE63" s="1719"/>
      <c r="AF63" s="1720"/>
      <c r="AG63" s="1721"/>
      <c r="AH63" s="1371"/>
      <c r="AI63" s="1722"/>
      <c r="AJ63" s="1722"/>
      <c r="AK63" s="1722"/>
      <c r="AL63" s="1464"/>
      <c r="AM63" s="1722"/>
      <c r="AN63" s="1722"/>
      <c r="AO63" s="1722"/>
      <c r="AP63" s="1722"/>
      <c r="AQ63" s="1722"/>
      <c r="AR63" s="1722"/>
      <c r="AS63" s="1723"/>
      <c r="AT63" s="1722"/>
      <c r="AU63" s="1722"/>
      <c r="AV63" s="1722"/>
      <c r="AW63" s="1722"/>
      <c r="AX63" s="1722"/>
      <c r="AY63" s="1722"/>
      <c r="AZ63" s="1723"/>
      <c r="BA63" s="1722"/>
      <c r="BB63" s="1722"/>
      <c r="BC63" s="1722"/>
      <c r="BD63" s="1722"/>
      <c r="BE63" s="1722"/>
      <c r="BF63" s="1722"/>
      <c r="BG63" s="1723"/>
      <c r="BH63" s="1722"/>
      <c r="BI63" s="1722"/>
      <c r="BJ63" s="1722"/>
      <c r="BK63" s="1722"/>
      <c r="BL63" s="1722"/>
      <c r="BM63" s="1722"/>
      <c r="BN63" s="1722"/>
      <c r="BO63" s="1538">
        <f t="shared" si="19"/>
        <v>0</v>
      </c>
      <c r="BP63" s="1722"/>
      <c r="BQ63" s="1722"/>
      <c r="BR63" s="1722"/>
      <c r="BS63" s="1722"/>
      <c r="BT63" s="1722"/>
      <c r="BU63" s="1722"/>
      <c r="BV63" s="1722"/>
      <c r="BW63" s="1538">
        <f t="shared" si="22"/>
        <v>0</v>
      </c>
      <c r="BX63" s="1722">
        <f t="shared" si="23"/>
        <v>0</v>
      </c>
      <c r="BY63" s="1722">
        <f t="shared" si="24"/>
        <v>0</v>
      </c>
      <c r="BZ63" s="1722">
        <f t="shared" si="25"/>
        <v>0</v>
      </c>
      <c r="CA63" s="1722">
        <f t="shared" si="26"/>
        <v>0</v>
      </c>
      <c r="CB63" s="1722">
        <f t="shared" si="27"/>
        <v>0</v>
      </c>
      <c r="CC63" s="1722">
        <f t="shared" si="28"/>
        <v>0</v>
      </c>
      <c r="CD63" s="1722">
        <f t="shared" si="29"/>
        <v>0</v>
      </c>
      <c r="CE63" s="1538">
        <f t="shared" si="30"/>
        <v>0</v>
      </c>
      <c r="CF63" s="1348"/>
      <c r="CG63" s="865"/>
      <c r="CH63" s="1794"/>
      <c r="CI63" s="1348">
        <f t="shared" si="32"/>
        <v>0</v>
      </c>
      <c r="CJ63" s="1794">
        <f t="shared" si="33"/>
        <v>0</v>
      </c>
      <c r="CK63" s="1816">
        <f t="shared" si="34"/>
        <v>0</v>
      </c>
      <c r="CL63" s="1358">
        <f t="shared" si="35"/>
        <v>0</v>
      </c>
    </row>
    <row r="64" spans="1:94" s="92" customFormat="1" ht="31.5" customHeight="1" outlineLevel="1">
      <c r="A64" s="979" t="s">
        <v>1047</v>
      </c>
      <c r="B64" s="989" t="s">
        <v>1004</v>
      </c>
      <c r="C64" s="1437"/>
      <c r="D64" s="1437"/>
      <c r="E64" s="1251" t="s">
        <v>1318</v>
      </c>
      <c r="F64" s="1241" t="s">
        <v>1476</v>
      </c>
      <c r="G64" s="1239" t="s">
        <v>1316</v>
      </c>
      <c r="H64" s="1251" t="s">
        <v>1318</v>
      </c>
      <c r="I64" s="1493" t="s">
        <v>1477</v>
      </c>
      <c r="J64" s="989"/>
      <c r="K64" s="989"/>
      <c r="L64" s="989"/>
      <c r="M64" s="992" t="s">
        <v>1027</v>
      </c>
      <c r="N64" s="992" t="s">
        <v>1027</v>
      </c>
      <c r="O64" s="992" t="s">
        <v>1223</v>
      </c>
      <c r="P64" s="990"/>
      <c r="Q64" s="990"/>
      <c r="R64" s="1027"/>
      <c r="S64" s="91"/>
      <c r="T64" s="110" t="str">
        <f>+'9.3.1_Det. PA'!$D$7</f>
        <v>LPI</v>
      </c>
      <c r="U64" s="110" t="s">
        <v>13</v>
      </c>
      <c r="V64" s="890" t="s">
        <v>263</v>
      </c>
      <c r="W64" s="971">
        <f>+'9.3.1_Det. PA'!$F$7</f>
        <v>1</v>
      </c>
      <c r="X64" s="1093"/>
      <c r="Y64" s="91"/>
      <c r="Z64" s="891"/>
      <c r="AA64" s="893"/>
      <c r="AB64" s="893"/>
      <c r="AC64" s="893"/>
      <c r="AD64" s="893"/>
      <c r="AE64" s="894"/>
      <c r="AF64" s="978">
        <f>SUM(AF65:AF69)</f>
        <v>2340000</v>
      </c>
      <c r="AG64" s="978"/>
      <c r="AH64" s="1370"/>
      <c r="AI64" s="978">
        <f>SUM(AI65:AI69)</f>
        <v>2340000</v>
      </c>
      <c r="AJ64" s="978">
        <f>SUM(AJ65:AJ69)</f>
        <v>0</v>
      </c>
      <c r="AK64" s="978">
        <f>SUM(AK65:AK69)</f>
        <v>2340000</v>
      </c>
      <c r="AL64" s="1464"/>
      <c r="AM64" s="978">
        <f>+$AI$64*20%</f>
        <v>468000</v>
      </c>
      <c r="AN64" s="978">
        <f>+$AI$64*40%</f>
        <v>936000</v>
      </c>
      <c r="AO64" s="978">
        <f>+$AI$64*40%</f>
        <v>936000</v>
      </c>
      <c r="AP64" s="978"/>
      <c r="AQ64" s="978"/>
      <c r="AR64" s="978">
        <f t="shared" si="162"/>
        <v>2340000</v>
      </c>
      <c r="AS64" s="1464">
        <f t="shared" si="9"/>
        <v>0</v>
      </c>
      <c r="AT64" s="978"/>
      <c r="AU64" s="978"/>
      <c r="AV64" s="978"/>
      <c r="AW64" s="978"/>
      <c r="AX64" s="978"/>
      <c r="AY64" s="978">
        <f t="shared" si="163"/>
        <v>0</v>
      </c>
      <c r="AZ64" s="1464"/>
      <c r="BA64" s="978">
        <f t="shared" si="11"/>
        <v>468000</v>
      </c>
      <c r="BB64" s="978">
        <f t="shared" si="12"/>
        <v>936000</v>
      </c>
      <c r="BC64" s="978">
        <f t="shared" si="13"/>
        <v>936000</v>
      </c>
      <c r="BD64" s="978">
        <f t="shared" si="14"/>
        <v>0</v>
      </c>
      <c r="BE64" s="978">
        <f t="shared" si="15"/>
        <v>0</v>
      </c>
      <c r="BF64" s="978">
        <f t="shared" si="16"/>
        <v>2340000</v>
      </c>
      <c r="BG64" s="1464">
        <f>+BF64-AK64</f>
        <v>0</v>
      </c>
      <c r="BH64" s="978"/>
      <c r="BI64" s="978">
        <f>+$AI$64*40%</f>
        <v>936000</v>
      </c>
      <c r="BJ64" s="978">
        <f>+$AI$64*40%</f>
        <v>936000</v>
      </c>
      <c r="BK64" s="978">
        <f>+$AI$64*20%</f>
        <v>468000</v>
      </c>
      <c r="BL64" s="978"/>
      <c r="BM64" s="978"/>
      <c r="BN64" s="978">
        <f t="shared" ref="BN64:BN77" si="165">SUM(BH64:BL64)</f>
        <v>2340000</v>
      </c>
      <c r="BO64" s="1538">
        <f t="shared" si="19"/>
        <v>0</v>
      </c>
      <c r="BP64" s="978"/>
      <c r="BQ64" s="978"/>
      <c r="BR64" s="978"/>
      <c r="BS64" s="978"/>
      <c r="BT64" s="978"/>
      <c r="BU64" s="978"/>
      <c r="BV64" s="978">
        <f t="shared" ref="BV64:BV77" si="166">SUM(BP64:BT64)</f>
        <v>0</v>
      </c>
      <c r="BW64" s="1538">
        <f t="shared" si="22"/>
        <v>0</v>
      </c>
      <c r="BX64" s="978">
        <f t="shared" si="23"/>
        <v>0</v>
      </c>
      <c r="BY64" s="978">
        <f t="shared" si="24"/>
        <v>936000</v>
      </c>
      <c r="BZ64" s="978">
        <f t="shared" si="25"/>
        <v>936000</v>
      </c>
      <c r="CA64" s="978">
        <f t="shared" si="26"/>
        <v>468000</v>
      </c>
      <c r="CB64" s="978">
        <f t="shared" si="27"/>
        <v>0</v>
      </c>
      <c r="CC64" s="978">
        <f t="shared" si="28"/>
        <v>0</v>
      </c>
      <c r="CD64" s="978">
        <f t="shared" si="29"/>
        <v>2340000</v>
      </c>
      <c r="CE64" s="1538">
        <f t="shared" si="30"/>
        <v>0</v>
      </c>
      <c r="CF64" s="1342"/>
      <c r="CG64" s="978"/>
      <c r="CH64" s="1790">
        <f t="shared" ref="CH64" si="167">SUM(CH65:CH69)</f>
        <v>0</v>
      </c>
      <c r="CI64" s="1348">
        <f t="shared" si="32"/>
        <v>0</v>
      </c>
      <c r="CJ64" s="1790">
        <f t="shared" si="33"/>
        <v>0</v>
      </c>
      <c r="CK64" s="1342">
        <f t="shared" si="34"/>
        <v>0</v>
      </c>
      <c r="CL64" s="1343">
        <f t="shared" si="35"/>
        <v>0</v>
      </c>
    </row>
    <row r="65" spans="1:90" s="92" customFormat="1" ht="12.75" customHeight="1" outlineLevel="3">
      <c r="A65" s="96" t="s">
        <v>1048</v>
      </c>
      <c r="B65" s="101" t="s">
        <v>1005</v>
      </c>
      <c r="C65" s="101"/>
      <c r="D65" s="101"/>
      <c r="E65" s="928"/>
      <c r="F65" s="1209"/>
      <c r="G65" s="928"/>
      <c r="H65" s="928"/>
      <c r="I65" s="1209"/>
      <c r="J65" s="890"/>
      <c r="K65" s="101"/>
      <c r="L65" s="101"/>
      <c r="M65" s="1088" t="s">
        <v>1027</v>
      </c>
      <c r="N65" s="1088" t="s">
        <v>1027</v>
      </c>
      <c r="O65" s="1088" t="s">
        <v>1027</v>
      </c>
      <c r="P65" s="890"/>
      <c r="Q65" s="890"/>
      <c r="R65" s="1027"/>
      <c r="S65" s="1074"/>
      <c r="T65" s="1093"/>
      <c r="U65" s="1093"/>
      <c r="V65" s="1093"/>
      <c r="W65" s="1093"/>
      <c r="X65" s="1093"/>
      <c r="Y65" s="1074"/>
      <c r="Z65" s="110" t="s">
        <v>261</v>
      </c>
      <c r="AA65" s="111">
        <v>1</v>
      </c>
      <c r="AB65" s="104"/>
      <c r="AC65" s="104"/>
      <c r="AD65" s="104"/>
      <c r="AE65" s="647">
        <v>620000</v>
      </c>
      <c r="AF65" s="112">
        <f>+AE65*AA65</f>
        <v>620000</v>
      </c>
      <c r="AG65" s="869"/>
      <c r="AH65" s="1371"/>
      <c r="AI65" s="865">
        <f>+AF65</f>
        <v>620000</v>
      </c>
      <c r="AJ65" s="865"/>
      <c r="AK65" s="865">
        <f>SUM(AI65:AJ65)</f>
        <v>620000</v>
      </c>
      <c r="AL65" s="1464"/>
      <c r="AM65" s="865"/>
      <c r="AN65" s="865"/>
      <c r="AO65" s="865"/>
      <c r="AP65" s="865"/>
      <c r="AQ65" s="865"/>
      <c r="AR65" s="865">
        <f t="shared" si="162"/>
        <v>0</v>
      </c>
      <c r="AS65" s="1464"/>
      <c r="AT65" s="865"/>
      <c r="AU65" s="865"/>
      <c r="AV65" s="865"/>
      <c r="AW65" s="865"/>
      <c r="AX65" s="865"/>
      <c r="AY65" s="865">
        <f t="shared" si="163"/>
        <v>0</v>
      </c>
      <c r="AZ65" s="1464"/>
      <c r="BA65" s="865">
        <f t="shared" si="11"/>
        <v>0</v>
      </c>
      <c r="BB65" s="865">
        <f t="shared" si="12"/>
        <v>0</v>
      </c>
      <c r="BC65" s="865">
        <f t="shared" si="13"/>
        <v>0</v>
      </c>
      <c r="BD65" s="865">
        <f t="shared" si="14"/>
        <v>0</v>
      </c>
      <c r="BE65" s="865">
        <f t="shared" si="15"/>
        <v>0</v>
      </c>
      <c r="BF65" s="865">
        <f t="shared" si="16"/>
        <v>0</v>
      </c>
      <c r="BG65" s="1464"/>
      <c r="BH65" s="865"/>
      <c r="BI65" s="865"/>
      <c r="BJ65" s="865"/>
      <c r="BK65" s="865"/>
      <c r="BL65" s="865"/>
      <c r="BM65" s="865"/>
      <c r="BN65" s="865">
        <f t="shared" si="165"/>
        <v>0</v>
      </c>
      <c r="BO65" s="1538"/>
      <c r="BP65" s="865"/>
      <c r="BQ65" s="865"/>
      <c r="BR65" s="865"/>
      <c r="BS65" s="865"/>
      <c r="BT65" s="865"/>
      <c r="BU65" s="865"/>
      <c r="BV65" s="865">
        <f t="shared" si="166"/>
        <v>0</v>
      </c>
      <c r="BW65" s="1538">
        <f t="shared" si="22"/>
        <v>0</v>
      </c>
      <c r="BX65" s="865">
        <f t="shared" si="23"/>
        <v>0</v>
      </c>
      <c r="BY65" s="865">
        <f t="shared" si="24"/>
        <v>0</v>
      </c>
      <c r="BZ65" s="865">
        <f t="shared" si="25"/>
        <v>0</v>
      </c>
      <c r="CA65" s="865">
        <f t="shared" si="26"/>
        <v>0</v>
      </c>
      <c r="CB65" s="865">
        <f t="shared" si="27"/>
        <v>0</v>
      </c>
      <c r="CC65" s="865">
        <f t="shared" si="28"/>
        <v>0</v>
      </c>
      <c r="CD65" s="865">
        <f t="shared" si="29"/>
        <v>0</v>
      </c>
      <c r="CE65" s="1538"/>
      <c r="CF65" s="1348"/>
      <c r="CG65" s="865"/>
      <c r="CH65" s="1794"/>
      <c r="CI65" s="1348">
        <f t="shared" si="32"/>
        <v>0</v>
      </c>
      <c r="CJ65" s="1794">
        <f t="shared" si="33"/>
        <v>0</v>
      </c>
      <c r="CK65" s="1816">
        <f t="shared" si="34"/>
        <v>0</v>
      </c>
      <c r="CL65" s="1358">
        <f t="shared" si="35"/>
        <v>0</v>
      </c>
    </row>
    <row r="66" spans="1:90" s="92" customFormat="1" ht="12.75" customHeight="1" outlineLevel="3">
      <c r="A66" s="96" t="s">
        <v>1049</v>
      </c>
      <c r="B66" s="1452" t="s">
        <v>1006</v>
      </c>
      <c r="C66" s="1764"/>
      <c r="D66" s="1433"/>
      <c r="E66" s="928"/>
      <c r="F66" s="1209"/>
      <c r="G66" s="928"/>
      <c r="H66" s="928"/>
      <c r="I66" s="1209"/>
      <c r="J66" s="870"/>
      <c r="K66" s="870"/>
      <c r="L66" s="870"/>
      <c r="M66" s="1088" t="s">
        <v>1027</v>
      </c>
      <c r="N66" s="1088" t="s">
        <v>1027</v>
      </c>
      <c r="O66" s="1088" t="s">
        <v>1027</v>
      </c>
      <c r="P66" s="1094"/>
      <c r="Q66" s="1094"/>
      <c r="R66" s="1027"/>
      <c r="S66" s="1074"/>
      <c r="T66" s="1025"/>
      <c r="U66" s="1025"/>
      <c r="V66" s="1025"/>
      <c r="W66" s="1025"/>
      <c r="X66" s="1025"/>
      <c r="Y66" s="1074"/>
      <c r="Z66" s="110" t="s">
        <v>261</v>
      </c>
      <c r="AA66" s="111">
        <v>1</v>
      </c>
      <c r="AB66" s="892"/>
      <c r="AC66" s="893"/>
      <c r="AD66" s="893"/>
      <c r="AE66" s="647">
        <v>500000</v>
      </c>
      <c r="AF66" s="112">
        <f>+AE66*AA66</f>
        <v>500000</v>
      </c>
      <c r="AG66" s="869"/>
      <c r="AH66" s="1371"/>
      <c r="AI66" s="865">
        <f>+AF66</f>
        <v>500000</v>
      </c>
      <c r="AJ66" s="865"/>
      <c r="AK66" s="865">
        <f t="shared" ref="AK66:AK73" si="168">SUM(AI66:AJ66)</f>
        <v>500000</v>
      </c>
      <c r="AL66" s="1464"/>
      <c r="AM66" s="865"/>
      <c r="AN66" s="865"/>
      <c r="AO66" s="865"/>
      <c r="AP66" s="865"/>
      <c r="AQ66" s="865"/>
      <c r="AR66" s="865">
        <f t="shared" si="162"/>
        <v>0</v>
      </c>
      <c r="AS66" s="1464"/>
      <c r="AT66" s="865"/>
      <c r="AU66" s="865"/>
      <c r="AV66" s="865"/>
      <c r="AW66" s="865"/>
      <c r="AX66" s="865"/>
      <c r="AY66" s="865">
        <f t="shared" si="163"/>
        <v>0</v>
      </c>
      <c r="AZ66" s="1464"/>
      <c r="BA66" s="865">
        <f t="shared" si="11"/>
        <v>0</v>
      </c>
      <c r="BB66" s="865">
        <f t="shared" si="12"/>
        <v>0</v>
      </c>
      <c r="BC66" s="865">
        <f t="shared" si="13"/>
        <v>0</v>
      </c>
      <c r="BD66" s="865">
        <f t="shared" si="14"/>
        <v>0</v>
      </c>
      <c r="BE66" s="865">
        <f t="shared" si="15"/>
        <v>0</v>
      </c>
      <c r="BF66" s="865">
        <f t="shared" si="16"/>
        <v>0</v>
      </c>
      <c r="BG66" s="1464"/>
      <c r="BH66" s="865"/>
      <c r="BI66" s="865"/>
      <c r="BJ66" s="865"/>
      <c r="BK66" s="865"/>
      <c r="BL66" s="865"/>
      <c r="BM66" s="865"/>
      <c r="BN66" s="865">
        <f t="shared" si="165"/>
        <v>0</v>
      </c>
      <c r="BO66" s="1538"/>
      <c r="BP66" s="865"/>
      <c r="BQ66" s="865"/>
      <c r="BR66" s="865"/>
      <c r="BS66" s="865"/>
      <c r="BT66" s="865"/>
      <c r="BU66" s="865"/>
      <c r="BV66" s="865">
        <f t="shared" si="166"/>
        <v>0</v>
      </c>
      <c r="BW66" s="1538">
        <f t="shared" si="22"/>
        <v>0</v>
      </c>
      <c r="BX66" s="865">
        <f t="shared" si="23"/>
        <v>0</v>
      </c>
      <c r="BY66" s="865">
        <f t="shared" si="24"/>
        <v>0</v>
      </c>
      <c r="BZ66" s="865">
        <f t="shared" si="25"/>
        <v>0</v>
      </c>
      <c r="CA66" s="865">
        <f t="shared" si="26"/>
        <v>0</v>
      </c>
      <c r="CB66" s="865">
        <f t="shared" si="27"/>
        <v>0</v>
      </c>
      <c r="CC66" s="865">
        <f t="shared" si="28"/>
        <v>0</v>
      </c>
      <c r="CD66" s="865">
        <f t="shared" si="29"/>
        <v>0</v>
      </c>
      <c r="CE66" s="1538"/>
      <c r="CF66" s="1348"/>
      <c r="CG66" s="865"/>
      <c r="CH66" s="1794"/>
      <c r="CI66" s="1348">
        <f t="shared" si="32"/>
        <v>0</v>
      </c>
      <c r="CJ66" s="1794">
        <f t="shared" si="33"/>
        <v>0</v>
      </c>
      <c r="CK66" s="1816">
        <f t="shared" si="34"/>
        <v>0</v>
      </c>
      <c r="CL66" s="1358">
        <f t="shared" si="35"/>
        <v>0</v>
      </c>
    </row>
    <row r="67" spans="1:90" s="92" customFormat="1" ht="12.75" customHeight="1" outlineLevel="3">
      <c r="A67" s="96" t="s">
        <v>1050</v>
      </c>
      <c r="B67" s="101" t="s">
        <v>1007</v>
      </c>
      <c r="C67" s="101"/>
      <c r="D67" s="101"/>
      <c r="E67" s="928"/>
      <c r="F67" s="1209"/>
      <c r="G67" s="928"/>
      <c r="H67" s="928"/>
      <c r="I67" s="1209"/>
      <c r="J67" s="890"/>
      <c r="K67" s="101"/>
      <c r="L67" s="101"/>
      <c r="M67" s="1088" t="s">
        <v>1027</v>
      </c>
      <c r="N67" s="1088" t="s">
        <v>1027</v>
      </c>
      <c r="O67" s="1088" t="s">
        <v>1027</v>
      </c>
      <c r="P67" s="890"/>
      <c r="Q67" s="890"/>
      <c r="R67" s="1027"/>
      <c r="S67" s="1074"/>
      <c r="T67" s="1093"/>
      <c r="U67" s="1093"/>
      <c r="V67" s="1093"/>
      <c r="W67" s="1093"/>
      <c r="X67" s="1093"/>
      <c r="Y67" s="1074"/>
      <c r="Z67" s="110" t="s">
        <v>261</v>
      </c>
      <c r="AA67" s="111">
        <v>1</v>
      </c>
      <c r="AB67" s="104"/>
      <c r="AC67" s="104"/>
      <c r="AD67" s="104"/>
      <c r="AE67" s="647">
        <v>500000</v>
      </c>
      <c r="AF67" s="112">
        <f t="shared" ref="AF67:AF69" si="169">+AE67*AA67</f>
        <v>500000</v>
      </c>
      <c r="AG67" s="869"/>
      <c r="AH67" s="1371"/>
      <c r="AI67" s="865">
        <f>+AF67</f>
        <v>500000</v>
      </c>
      <c r="AJ67" s="865"/>
      <c r="AK67" s="865">
        <f t="shared" si="168"/>
        <v>500000</v>
      </c>
      <c r="AL67" s="1464"/>
      <c r="AM67" s="865"/>
      <c r="AN67" s="865"/>
      <c r="AO67" s="865"/>
      <c r="AP67" s="865"/>
      <c r="AQ67" s="865"/>
      <c r="AR67" s="865">
        <f t="shared" si="162"/>
        <v>0</v>
      </c>
      <c r="AS67" s="1464"/>
      <c r="AT67" s="865"/>
      <c r="AU67" s="865"/>
      <c r="AV67" s="865"/>
      <c r="AW67" s="865"/>
      <c r="AX67" s="865"/>
      <c r="AY67" s="865">
        <f t="shared" si="163"/>
        <v>0</v>
      </c>
      <c r="AZ67" s="1464"/>
      <c r="BA67" s="865">
        <f t="shared" si="11"/>
        <v>0</v>
      </c>
      <c r="BB67" s="865">
        <f t="shared" si="12"/>
        <v>0</v>
      </c>
      <c r="BC67" s="865">
        <f t="shared" si="13"/>
        <v>0</v>
      </c>
      <c r="BD67" s="865">
        <f t="shared" si="14"/>
        <v>0</v>
      </c>
      <c r="BE67" s="865">
        <f t="shared" si="15"/>
        <v>0</v>
      </c>
      <c r="BF67" s="865">
        <f t="shared" si="16"/>
        <v>0</v>
      </c>
      <c r="BG67" s="1464"/>
      <c r="BH67" s="865"/>
      <c r="BI67" s="865"/>
      <c r="BJ67" s="865"/>
      <c r="BK67" s="865"/>
      <c r="BL67" s="865"/>
      <c r="BM67" s="865"/>
      <c r="BN67" s="865">
        <f t="shared" si="165"/>
        <v>0</v>
      </c>
      <c r="BO67" s="1538"/>
      <c r="BP67" s="865"/>
      <c r="BQ67" s="865"/>
      <c r="BR67" s="865"/>
      <c r="BS67" s="865"/>
      <c r="BT67" s="865"/>
      <c r="BU67" s="865"/>
      <c r="BV67" s="865">
        <f t="shared" si="166"/>
        <v>0</v>
      </c>
      <c r="BW67" s="1538">
        <f t="shared" si="22"/>
        <v>0</v>
      </c>
      <c r="BX67" s="865">
        <f t="shared" si="23"/>
        <v>0</v>
      </c>
      <c r="BY67" s="865">
        <f t="shared" si="24"/>
        <v>0</v>
      </c>
      <c r="BZ67" s="865">
        <f t="shared" si="25"/>
        <v>0</v>
      </c>
      <c r="CA67" s="865">
        <f t="shared" si="26"/>
        <v>0</v>
      </c>
      <c r="CB67" s="865">
        <f t="shared" si="27"/>
        <v>0</v>
      </c>
      <c r="CC67" s="865">
        <f t="shared" si="28"/>
        <v>0</v>
      </c>
      <c r="CD67" s="865">
        <f t="shared" si="29"/>
        <v>0</v>
      </c>
      <c r="CE67" s="1538"/>
      <c r="CF67" s="1348"/>
      <c r="CG67" s="865"/>
      <c r="CH67" s="1794"/>
      <c r="CI67" s="1348">
        <f t="shared" si="32"/>
        <v>0</v>
      </c>
      <c r="CJ67" s="1794">
        <f t="shared" si="33"/>
        <v>0</v>
      </c>
      <c r="CK67" s="1816">
        <f t="shared" si="34"/>
        <v>0</v>
      </c>
      <c r="CL67" s="1358">
        <f>+CG67-CK67</f>
        <v>0</v>
      </c>
    </row>
    <row r="68" spans="1:90" s="92" customFormat="1" ht="12.75" customHeight="1" outlineLevel="3">
      <c r="A68" s="96" t="s">
        <v>1671</v>
      </c>
      <c r="B68" s="101" t="s">
        <v>1008</v>
      </c>
      <c r="C68" s="101"/>
      <c r="D68" s="101"/>
      <c r="E68" s="928"/>
      <c r="F68" s="1209"/>
      <c r="G68" s="928"/>
      <c r="H68" s="928"/>
      <c r="I68" s="1209"/>
      <c r="J68" s="890"/>
      <c r="K68" s="101"/>
      <c r="L68" s="101"/>
      <c r="M68" s="1088" t="s">
        <v>1027</v>
      </c>
      <c r="N68" s="1088" t="s">
        <v>1027</v>
      </c>
      <c r="O68" s="1088" t="s">
        <v>1027</v>
      </c>
      <c r="P68" s="890"/>
      <c r="Q68" s="890"/>
      <c r="R68" s="1027"/>
      <c r="S68" s="1074"/>
      <c r="T68" s="1093"/>
      <c r="U68" s="1093"/>
      <c r="V68" s="1093"/>
      <c r="W68" s="1093"/>
      <c r="X68" s="1093"/>
      <c r="Y68" s="1074"/>
      <c r="Z68" s="110" t="s">
        <v>261</v>
      </c>
      <c r="AA68" s="111">
        <v>1</v>
      </c>
      <c r="AB68" s="104"/>
      <c r="AC68" s="104"/>
      <c r="AD68" s="104"/>
      <c r="AE68" s="647">
        <v>465000</v>
      </c>
      <c r="AF68" s="112">
        <f t="shared" si="169"/>
        <v>465000</v>
      </c>
      <c r="AG68" s="869"/>
      <c r="AH68" s="1371"/>
      <c r="AI68" s="865">
        <f>+AF68</f>
        <v>465000</v>
      </c>
      <c r="AJ68" s="865"/>
      <c r="AK68" s="865">
        <f t="shared" si="168"/>
        <v>465000</v>
      </c>
      <c r="AL68" s="1464"/>
      <c r="AM68" s="865"/>
      <c r="AN68" s="865"/>
      <c r="AO68" s="865"/>
      <c r="AP68" s="865"/>
      <c r="AQ68" s="865"/>
      <c r="AR68" s="865">
        <f t="shared" si="162"/>
        <v>0</v>
      </c>
      <c r="AS68" s="1464"/>
      <c r="AT68" s="865"/>
      <c r="AU68" s="865"/>
      <c r="AV68" s="865"/>
      <c r="AW68" s="865"/>
      <c r="AX68" s="865"/>
      <c r="AY68" s="865">
        <f t="shared" si="163"/>
        <v>0</v>
      </c>
      <c r="AZ68" s="1464"/>
      <c r="BA68" s="865">
        <f t="shared" si="11"/>
        <v>0</v>
      </c>
      <c r="BB68" s="865">
        <f t="shared" si="12"/>
        <v>0</v>
      </c>
      <c r="BC68" s="865">
        <f t="shared" si="13"/>
        <v>0</v>
      </c>
      <c r="BD68" s="865">
        <f t="shared" si="14"/>
        <v>0</v>
      </c>
      <c r="BE68" s="865">
        <f t="shared" si="15"/>
        <v>0</v>
      </c>
      <c r="BF68" s="865">
        <f t="shared" si="16"/>
        <v>0</v>
      </c>
      <c r="BG68" s="1464"/>
      <c r="BH68" s="865"/>
      <c r="BI68" s="865"/>
      <c r="BJ68" s="865"/>
      <c r="BK68" s="865"/>
      <c r="BL68" s="865"/>
      <c r="BM68" s="865"/>
      <c r="BN68" s="865">
        <f t="shared" si="165"/>
        <v>0</v>
      </c>
      <c r="BO68" s="1538"/>
      <c r="BP68" s="865"/>
      <c r="BQ68" s="865"/>
      <c r="BR68" s="865"/>
      <c r="BS68" s="865"/>
      <c r="BT68" s="865"/>
      <c r="BU68" s="865"/>
      <c r="BV68" s="865">
        <f t="shared" si="166"/>
        <v>0</v>
      </c>
      <c r="BW68" s="1538">
        <f t="shared" si="22"/>
        <v>0</v>
      </c>
      <c r="BX68" s="865">
        <f t="shared" si="23"/>
        <v>0</v>
      </c>
      <c r="BY68" s="865">
        <f t="shared" si="24"/>
        <v>0</v>
      </c>
      <c r="BZ68" s="865">
        <f t="shared" si="25"/>
        <v>0</v>
      </c>
      <c r="CA68" s="865">
        <f t="shared" si="26"/>
        <v>0</v>
      </c>
      <c r="CB68" s="865">
        <f t="shared" si="27"/>
        <v>0</v>
      </c>
      <c r="CC68" s="865">
        <f t="shared" si="28"/>
        <v>0</v>
      </c>
      <c r="CD68" s="865">
        <f t="shared" si="29"/>
        <v>0</v>
      </c>
      <c r="CE68" s="1538"/>
      <c r="CF68" s="1348"/>
      <c r="CG68" s="865"/>
      <c r="CH68" s="1794"/>
      <c r="CI68" s="1348">
        <f t="shared" si="32"/>
        <v>0</v>
      </c>
      <c r="CJ68" s="1794">
        <f t="shared" si="33"/>
        <v>0</v>
      </c>
      <c r="CK68" s="1816">
        <f t="shared" si="34"/>
        <v>0</v>
      </c>
      <c r="CL68" s="1358">
        <f t="shared" si="35"/>
        <v>0</v>
      </c>
    </row>
    <row r="69" spans="1:90" s="92" customFormat="1" ht="12.75" customHeight="1" outlineLevel="3">
      <c r="A69" s="96" t="s">
        <v>1672</v>
      </c>
      <c r="B69" s="101" t="s">
        <v>1009</v>
      </c>
      <c r="C69" s="101"/>
      <c r="D69" s="101"/>
      <c r="E69" s="928"/>
      <c r="F69" s="1209"/>
      <c r="G69" s="928"/>
      <c r="H69" s="928"/>
      <c r="I69" s="1209"/>
      <c r="J69" s="890"/>
      <c r="K69" s="101"/>
      <c r="L69" s="101"/>
      <c r="M69" s="1088" t="s">
        <v>1027</v>
      </c>
      <c r="N69" s="1088" t="s">
        <v>1027</v>
      </c>
      <c r="O69" s="1088" t="s">
        <v>1027</v>
      </c>
      <c r="P69" s="890"/>
      <c r="Q69" s="890"/>
      <c r="R69" s="1027"/>
      <c r="S69" s="1074"/>
      <c r="T69" s="1093"/>
      <c r="U69" s="1093"/>
      <c r="V69" s="1093"/>
      <c r="W69" s="1093"/>
      <c r="X69" s="1093"/>
      <c r="Y69" s="1074"/>
      <c r="Z69" s="110" t="s">
        <v>261</v>
      </c>
      <c r="AA69" s="111">
        <v>1</v>
      </c>
      <c r="AB69" s="104"/>
      <c r="AC69" s="104"/>
      <c r="AD69" s="104"/>
      <c r="AE69" s="647">
        <v>255000</v>
      </c>
      <c r="AF69" s="112">
        <f t="shared" si="169"/>
        <v>255000</v>
      </c>
      <c r="AG69" s="869"/>
      <c r="AH69" s="1371"/>
      <c r="AI69" s="865">
        <f>+AF69</f>
        <v>255000</v>
      </c>
      <c r="AJ69" s="865"/>
      <c r="AK69" s="865">
        <f t="shared" si="168"/>
        <v>255000</v>
      </c>
      <c r="AL69" s="1464"/>
      <c r="AM69" s="865"/>
      <c r="AN69" s="865"/>
      <c r="AO69" s="865"/>
      <c r="AP69" s="865"/>
      <c r="AQ69" s="865"/>
      <c r="AR69" s="865">
        <f t="shared" si="162"/>
        <v>0</v>
      </c>
      <c r="AS69" s="1464"/>
      <c r="AT69" s="865"/>
      <c r="AU69" s="865"/>
      <c r="AV69" s="865"/>
      <c r="AW69" s="865"/>
      <c r="AX69" s="865"/>
      <c r="AY69" s="865">
        <f t="shared" si="163"/>
        <v>0</v>
      </c>
      <c r="AZ69" s="1464"/>
      <c r="BA69" s="865">
        <f t="shared" si="11"/>
        <v>0</v>
      </c>
      <c r="BB69" s="865">
        <f t="shared" si="12"/>
        <v>0</v>
      </c>
      <c r="BC69" s="865">
        <f t="shared" si="13"/>
        <v>0</v>
      </c>
      <c r="BD69" s="865">
        <f t="shared" si="14"/>
        <v>0</v>
      </c>
      <c r="BE69" s="865">
        <f t="shared" si="15"/>
        <v>0</v>
      </c>
      <c r="BF69" s="865">
        <f t="shared" si="16"/>
        <v>0</v>
      </c>
      <c r="BG69" s="1464"/>
      <c r="BH69" s="865"/>
      <c r="BI69" s="865"/>
      <c r="BJ69" s="865"/>
      <c r="BK69" s="865"/>
      <c r="BL69" s="865"/>
      <c r="BM69" s="865"/>
      <c r="BN69" s="865">
        <f t="shared" si="165"/>
        <v>0</v>
      </c>
      <c r="BO69" s="1538"/>
      <c r="BP69" s="865"/>
      <c r="BQ69" s="865"/>
      <c r="BR69" s="865"/>
      <c r="BS69" s="865"/>
      <c r="BT69" s="865"/>
      <c r="BU69" s="865"/>
      <c r="BV69" s="865">
        <f t="shared" si="166"/>
        <v>0</v>
      </c>
      <c r="BW69" s="1538">
        <f t="shared" si="22"/>
        <v>0</v>
      </c>
      <c r="BX69" s="865">
        <f t="shared" si="23"/>
        <v>0</v>
      </c>
      <c r="BY69" s="865">
        <f t="shared" si="24"/>
        <v>0</v>
      </c>
      <c r="BZ69" s="865">
        <f t="shared" si="25"/>
        <v>0</v>
      </c>
      <c r="CA69" s="865">
        <f t="shared" si="26"/>
        <v>0</v>
      </c>
      <c r="CB69" s="865">
        <f t="shared" si="27"/>
        <v>0</v>
      </c>
      <c r="CC69" s="865">
        <f t="shared" si="28"/>
        <v>0</v>
      </c>
      <c r="CD69" s="865">
        <f t="shared" si="29"/>
        <v>0</v>
      </c>
      <c r="CE69" s="1538"/>
      <c r="CF69" s="1348"/>
      <c r="CG69" s="865"/>
      <c r="CH69" s="1794"/>
      <c r="CI69" s="1348">
        <f t="shared" si="32"/>
        <v>0</v>
      </c>
      <c r="CJ69" s="1794">
        <f t="shared" si="33"/>
        <v>0</v>
      </c>
      <c r="CK69" s="1816">
        <f t="shared" si="34"/>
        <v>0</v>
      </c>
      <c r="CL69" s="1358">
        <f t="shared" si="35"/>
        <v>0</v>
      </c>
    </row>
    <row r="70" spans="1:90" s="92" customFormat="1" ht="27" customHeight="1" outlineLevel="1">
      <c r="A70" s="979" t="s">
        <v>1180</v>
      </c>
      <c r="B70" s="989" t="s">
        <v>1010</v>
      </c>
      <c r="C70" s="1437"/>
      <c r="D70" s="1437"/>
      <c r="E70" s="1251" t="s">
        <v>1318</v>
      </c>
      <c r="F70" s="1241" t="s">
        <v>1476</v>
      </c>
      <c r="G70" s="1239" t="s">
        <v>1316</v>
      </c>
      <c r="H70" s="1251" t="s">
        <v>1318</v>
      </c>
      <c r="I70" s="1493" t="s">
        <v>1477</v>
      </c>
      <c r="J70" s="989"/>
      <c r="K70" s="989"/>
      <c r="L70" s="989"/>
      <c r="M70" s="992" t="s">
        <v>1027</v>
      </c>
      <c r="N70" s="992" t="s">
        <v>1027</v>
      </c>
      <c r="O70" s="992" t="s">
        <v>1223</v>
      </c>
      <c r="P70" s="990"/>
      <c r="Q70" s="990"/>
      <c r="R70" s="1027"/>
      <c r="S70" s="91"/>
      <c r="T70" s="110" t="str">
        <f>+'9.3.1_Det. PA'!$D$7</f>
        <v>LPI</v>
      </c>
      <c r="U70" s="110" t="s">
        <v>13</v>
      </c>
      <c r="V70" s="890" t="s">
        <v>263</v>
      </c>
      <c r="W70" s="971">
        <f>+'9.3.1_Det. PA'!$F$7</f>
        <v>1</v>
      </c>
      <c r="X70" s="1093"/>
      <c r="Y70" s="91"/>
      <c r="Z70" s="891"/>
      <c r="AA70" s="893"/>
      <c r="AB70" s="893"/>
      <c r="AC70" s="893"/>
      <c r="AD70" s="893"/>
      <c r="AE70" s="894"/>
      <c r="AF70" s="978">
        <f>SUM(AF71:AF73)</f>
        <v>3450000</v>
      </c>
      <c r="AG70" s="978"/>
      <c r="AH70" s="1370"/>
      <c r="AI70" s="978">
        <f>SUM(AI71:AI73)</f>
        <v>3450000</v>
      </c>
      <c r="AJ70" s="978">
        <f>SUM(AJ71:AJ73)</f>
        <v>0</v>
      </c>
      <c r="AK70" s="978">
        <f>SUM(AK71:AK73)</f>
        <v>3450000</v>
      </c>
      <c r="AL70" s="1464"/>
      <c r="AM70" s="978">
        <f t="shared" ref="AM70:AQ70" si="170">SUM(AM71:AM73)</f>
        <v>690000</v>
      </c>
      <c r="AN70" s="978">
        <f t="shared" si="170"/>
        <v>1380000</v>
      </c>
      <c r="AO70" s="978">
        <f t="shared" si="170"/>
        <v>1380000</v>
      </c>
      <c r="AP70" s="978">
        <f t="shared" si="170"/>
        <v>0</v>
      </c>
      <c r="AQ70" s="978">
        <f t="shared" si="170"/>
        <v>0</v>
      </c>
      <c r="AR70" s="978">
        <f>SUM(AM70:AQ70)</f>
        <v>3450000</v>
      </c>
      <c r="AS70" s="1464">
        <f t="shared" si="9"/>
        <v>0</v>
      </c>
      <c r="AT70" s="978"/>
      <c r="AU70" s="978"/>
      <c r="AV70" s="978"/>
      <c r="AW70" s="978"/>
      <c r="AX70" s="978"/>
      <c r="AY70" s="978">
        <f>SUM(AT70:AX70)</f>
        <v>0</v>
      </c>
      <c r="AZ70" s="1464"/>
      <c r="BA70" s="978">
        <f t="shared" si="11"/>
        <v>690000</v>
      </c>
      <c r="BB70" s="978">
        <f t="shared" si="12"/>
        <v>1380000</v>
      </c>
      <c r="BC70" s="978">
        <f t="shared" si="13"/>
        <v>1380000</v>
      </c>
      <c r="BD70" s="978">
        <f t="shared" si="14"/>
        <v>0</v>
      </c>
      <c r="BE70" s="978">
        <f t="shared" si="15"/>
        <v>0</v>
      </c>
      <c r="BF70" s="978">
        <f t="shared" si="16"/>
        <v>3450000</v>
      </c>
      <c r="BG70" s="1464">
        <f t="shared" ref="BG70:BG88" si="171">+BF70-AK70</f>
        <v>0</v>
      </c>
      <c r="BH70" s="978"/>
      <c r="BI70" s="978">
        <f t="shared" ref="BI70:BM70" si="172">SUM(BI71:BI73)</f>
        <v>1380000</v>
      </c>
      <c r="BJ70" s="978">
        <f t="shared" si="172"/>
        <v>1380000</v>
      </c>
      <c r="BK70" s="978">
        <f t="shared" si="172"/>
        <v>690000</v>
      </c>
      <c r="BL70" s="978">
        <f t="shared" si="172"/>
        <v>0</v>
      </c>
      <c r="BM70" s="978">
        <f t="shared" si="172"/>
        <v>0</v>
      </c>
      <c r="BN70" s="978">
        <f t="shared" si="165"/>
        <v>3450000</v>
      </c>
      <c r="BO70" s="1538"/>
      <c r="BP70" s="978"/>
      <c r="BQ70" s="978"/>
      <c r="BR70" s="978"/>
      <c r="BS70" s="978"/>
      <c r="BT70" s="978"/>
      <c r="BU70" s="978"/>
      <c r="BV70" s="978">
        <f t="shared" si="166"/>
        <v>0</v>
      </c>
      <c r="BW70" s="1538">
        <f t="shared" si="22"/>
        <v>0</v>
      </c>
      <c r="BX70" s="978">
        <f t="shared" si="23"/>
        <v>0</v>
      </c>
      <c r="BY70" s="978">
        <f t="shared" si="24"/>
        <v>1380000</v>
      </c>
      <c r="BZ70" s="978">
        <f t="shared" si="25"/>
        <v>1380000</v>
      </c>
      <c r="CA70" s="978">
        <f t="shared" si="26"/>
        <v>690000</v>
      </c>
      <c r="CB70" s="978">
        <f t="shared" si="27"/>
        <v>0</v>
      </c>
      <c r="CC70" s="978">
        <f t="shared" si="28"/>
        <v>0</v>
      </c>
      <c r="CD70" s="978">
        <f t="shared" si="29"/>
        <v>3450000</v>
      </c>
      <c r="CE70" s="1538">
        <f t="shared" si="30"/>
        <v>0</v>
      </c>
      <c r="CF70" s="1342"/>
      <c r="CG70" s="978"/>
      <c r="CH70" s="1790">
        <f t="shared" ref="CH70" si="173">SUM(CH71:CH73)</f>
        <v>0</v>
      </c>
      <c r="CI70" s="1348">
        <f t="shared" si="32"/>
        <v>0</v>
      </c>
      <c r="CJ70" s="1790">
        <f>+CF70-CI70</f>
        <v>0</v>
      </c>
      <c r="CK70" s="1342">
        <f t="shared" si="34"/>
        <v>0</v>
      </c>
      <c r="CL70" s="1343">
        <f t="shared" si="35"/>
        <v>0</v>
      </c>
    </row>
    <row r="71" spans="1:90" s="92" customFormat="1" ht="29.25" customHeight="1" outlineLevel="3">
      <c r="A71" s="96" t="s">
        <v>1182</v>
      </c>
      <c r="B71" s="101" t="s">
        <v>1011</v>
      </c>
      <c r="C71" s="101"/>
      <c r="D71" s="101"/>
      <c r="E71" s="928"/>
      <c r="F71" s="928"/>
      <c r="G71" s="928"/>
      <c r="H71" s="928"/>
      <c r="I71" s="1209"/>
      <c r="J71" s="890"/>
      <c r="K71" s="101"/>
      <c r="L71" s="101"/>
      <c r="M71" s="1088" t="s">
        <v>1027</v>
      </c>
      <c r="N71" s="1088" t="s">
        <v>1027</v>
      </c>
      <c r="O71" s="1088" t="s">
        <v>1027</v>
      </c>
      <c r="P71" s="890"/>
      <c r="Q71" s="890"/>
      <c r="R71" s="1027"/>
      <c r="S71" s="1074"/>
      <c r="T71" s="1093"/>
      <c r="U71" s="1093"/>
      <c r="V71" s="1093"/>
      <c r="W71" s="1093"/>
      <c r="X71" s="1093"/>
      <c r="Y71" s="1074"/>
      <c r="Z71" s="110" t="s">
        <v>261</v>
      </c>
      <c r="AA71" s="111">
        <v>1</v>
      </c>
      <c r="AB71" s="104"/>
      <c r="AC71" s="104"/>
      <c r="AD71" s="104"/>
      <c r="AE71" s="647">
        <v>210000</v>
      </c>
      <c r="AF71" s="112">
        <f>+AE71*AA71</f>
        <v>210000</v>
      </c>
      <c r="AG71" s="869"/>
      <c r="AH71" s="1371"/>
      <c r="AI71" s="865">
        <f>+AF71</f>
        <v>210000</v>
      </c>
      <c r="AJ71" s="865"/>
      <c r="AK71" s="865">
        <f t="shared" si="168"/>
        <v>210000</v>
      </c>
      <c r="AL71" s="1464"/>
      <c r="AM71" s="865">
        <f>+AK71*20%</f>
        <v>42000</v>
      </c>
      <c r="AN71" s="865">
        <f>+AK71*40%</f>
        <v>84000</v>
      </c>
      <c r="AO71" s="865">
        <f>+AK71*40%</f>
        <v>84000</v>
      </c>
      <c r="AP71" s="865"/>
      <c r="AQ71" s="865"/>
      <c r="AR71" s="865">
        <f>SUM(AM71:AQ71)</f>
        <v>210000</v>
      </c>
      <c r="AS71" s="1464">
        <f t="shared" si="9"/>
        <v>0</v>
      </c>
      <c r="AT71" s="865"/>
      <c r="AU71" s="865"/>
      <c r="AV71" s="865"/>
      <c r="AW71" s="865"/>
      <c r="AX71" s="865"/>
      <c r="AY71" s="865">
        <f>SUM(AT71:AX71)</f>
        <v>0</v>
      </c>
      <c r="AZ71" s="1464"/>
      <c r="BA71" s="865">
        <f t="shared" si="11"/>
        <v>42000</v>
      </c>
      <c r="BB71" s="865">
        <f t="shared" si="12"/>
        <v>84000</v>
      </c>
      <c r="BC71" s="865">
        <f t="shared" si="13"/>
        <v>84000</v>
      </c>
      <c r="BD71" s="865">
        <f t="shared" si="14"/>
        <v>0</v>
      </c>
      <c r="BE71" s="865">
        <f t="shared" si="15"/>
        <v>0</v>
      </c>
      <c r="BF71" s="865">
        <f t="shared" si="16"/>
        <v>210000</v>
      </c>
      <c r="BG71" s="1464">
        <f t="shared" si="171"/>
        <v>0</v>
      </c>
      <c r="BH71" s="865"/>
      <c r="BI71" s="865">
        <f>+AI71*40%</f>
        <v>84000</v>
      </c>
      <c r="BJ71" s="865">
        <f>+AI71*40%</f>
        <v>84000</v>
      </c>
      <c r="BK71" s="865">
        <f>+AI71*20%</f>
        <v>42000</v>
      </c>
      <c r="BL71" s="865"/>
      <c r="BM71" s="865"/>
      <c r="BN71" s="865">
        <f t="shared" si="165"/>
        <v>210000</v>
      </c>
      <c r="BO71" s="1538"/>
      <c r="BP71" s="865"/>
      <c r="BQ71" s="865"/>
      <c r="BR71" s="865"/>
      <c r="BS71" s="865"/>
      <c r="BT71" s="865"/>
      <c r="BU71" s="865"/>
      <c r="BV71" s="865">
        <f t="shared" si="166"/>
        <v>0</v>
      </c>
      <c r="BW71" s="1538">
        <f t="shared" si="22"/>
        <v>0</v>
      </c>
      <c r="BX71" s="865">
        <f t="shared" si="23"/>
        <v>0</v>
      </c>
      <c r="BY71" s="865">
        <f t="shared" si="24"/>
        <v>84000</v>
      </c>
      <c r="BZ71" s="865">
        <f t="shared" si="25"/>
        <v>84000</v>
      </c>
      <c r="CA71" s="865">
        <f t="shared" si="26"/>
        <v>42000</v>
      </c>
      <c r="CB71" s="865">
        <f t="shared" si="27"/>
        <v>0</v>
      </c>
      <c r="CC71" s="865">
        <f t="shared" si="28"/>
        <v>0</v>
      </c>
      <c r="CD71" s="865">
        <f t="shared" si="29"/>
        <v>210000</v>
      </c>
      <c r="CE71" s="1538">
        <f t="shared" si="30"/>
        <v>0</v>
      </c>
      <c r="CF71" s="1348"/>
      <c r="CG71" s="865"/>
      <c r="CH71" s="1794"/>
      <c r="CI71" s="1348">
        <f t="shared" si="32"/>
        <v>0</v>
      </c>
      <c r="CJ71" s="1794">
        <f t="shared" si="33"/>
        <v>0</v>
      </c>
      <c r="CK71" s="1816">
        <f t="shared" si="34"/>
        <v>0</v>
      </c>
      <c r="CL71" s="1358">
        <f t="shared" si="35"/>
        <v>0</v>
      </c>
    </row>
    <row r="72" spans="1:90" s="92" customFormat="1" ht="29.25" customHeight="1" outlineLevel="3">
      <c r="A72" s="96" t="s">
        <v>1183</v>
      </c>
      <c r="B72" s="101" t="s">
        <v>931</v>
      </c>
      <c r="C72" s="101"/>
      <c r="D72" s="101"/>
      <c r="E72" s="928"/>
      <c r="F72" s="928"/>
      <c r="G72" s="928"/>
      <c r="H72" s="928"/>
      <c r="I72" s="1209"/>
      <c r="J72" s="890"/>
      <c r="K72" s="101"/>
      <c r="L72" s="101"/>
      <c r="M72" s="1088" t="s">
        <v>1027</v>
      </c>
      <c r="N72" s="1088" t="s">
        <v>1027</v>
      </c>
      <c r="O72" s="1088" t="s">
        <v>1027</v>
      </c>
      <c r="P72" s="890"/>
      <c r="Q72" s="890"/>
      <c r="R72" s="1027"/>
      <c r="S72" s="1074"/>
      <c r="T72" s="1093"/>
      <c r="U72" s="1093"/>
      <c r="V72" s="1093"/>
      <c r="W72" s="1093"/>
      <c r="X72" s="1093"/>
      <c r="Y72" s="1074"/>
      <c r="Z72" s="110" t="s">
        <v>261</v>
      </c>
      <c r="AA72" s="111">
        <v>1</v>
      </c>
      <c r="AB72" s="104"/>
      <c r="AC72" s="104"/>
      <c r="AD72" s="104"/>
      <c r="AE72" s="647">
        <v>1560000</v>
      </c>
      <c r="AF72" s="112">
        <f t="shared" ref="AF72:AF73" si="174">+AE72*AA72</f>
        <v>1560000</v>
      </c>
      <c r="AG72" s="869"/>
      <c r="AH72" s="1371"/>
      <c r="AI72" s="865">
        <f>+AF72</f>
        <v>1560000</v>
      </c>
      <c r="AJ72" s="865"/>
      <c r="AK72" s="865">
        <f t="shared" si="168"/>
        <v>1560000</v>
      </c>
      <c r="AL72" s="1464"/>
      <c r="AM72" s="865">
        <f t="shared" ref="AM72:AM73" si="175">+AK72*20%</f>
        <v>312000</v>
      </c>
      <c r="AN72" s="865">
        <f t="shared" ref="AN72:AN73" si="176">+AK72*40%</f>
        <v>624000</v>
      </c>
      <c r="AO72" s="865">
        <f t="shared" ref="AO72:AO73" si="177">+AK72*40%</f>
        <v>624000</v>
      </c>
      <c r="AP72" s="865"/>
      <c r="AQ72" s="865"/>
      <c r="AR72" s="865">
        <f t="shared" si="162"/>
        <v>1560000</v>
      </c>
      <c r="AS72" s="1464">
        <f t="shared" si="9"/>
        <v>0</v>
      </c>
      <c r="AT72" s="865"/>
      <c r="AU72" s="865"/>
      <c r="AV72" s="865"/>
      <c r="AW72" s="865"/>
      <c r="AX72" s="865"/>
      <c r="AY72" s="865">
        <f t="shared" ref="AY72:AY73" si="178">SUM(AT72:AX72)</f>
        <v>0</v>
      </c>
      <c r="AZ72" s="1464"/>
      <c r="BA72" s="865">
        <f t="shared" si="11"/>
        <v>312000</v>
      </c>
      <c r="BB72" s="865">
        <f t="shared" si="12"/>
        <v>624000</v>
      </c>
      <c r="BC72" s="865">
        <f t="shared" si="13"/>
        <v>624000</v>
      </c>
      <c r="BD72" s="865">
        <f t="shared" si="14"/>
        <v>0</v>
      </c>
      <c r="BE72" s="865">
        <f t="shared" si="15"/>
        <v>0</v>
      </c>
      <c r="BF72" s="865">
        <f t="shared" si="16"/>
        <v>1560000</v>
      </c>
      <c r="BG72" s="1464">
        <f t="shared" si="171"/>
        <v>0</v>
      </c>
      <c r="BH72" s="865"/>
      <c r="BI72" s="865">
        <f>+AI72*40%</f>
        <v>624000</v>
      </c>
      <c r="BJ72" s="865">
        <f>+AI72*40%</f>
        <v>624000</v>
      </c>
      <c r="BK72" s="865">
        <f>+AI72*20%</f>
        <v>312000</v>
      </c>
      <c r="BL72" s="865"/>
      <c r="BM72" s="865"/>
      <c r="BN72" s="865">
        <f t="shared" si="165"/>
        <v>1560000</v>
      </c>
      <c r="BO72" s="1538"/>
      <c r="BP72" s="865"/>
      <c r="BQ72" s="865"/>
      <c r="BR72" s="865"/>
      <c r="BS72" s="865"/>
      <c r="BT72" s="865"/>
      <c r="BU72" s="865"/>
      <c r="BV72" s="865">
        <f t="shared" si="166"/>
        <v>0</v>
      </c>
      <c r="BW72" s="1538">
        <f t="shared" ref="BW72:BW135" si="179">+BV72-AJ72</f>
        <v>0</v>
      </c>
      <c r="BX72" s="865">
        <f t="shared" ref="BX72:BX135" si="180">+BH72+BP72</f>
        <v>0</v>
      </c>
      <c r="BY72" s="865">
        <f t="shared" ref="BY72:BY135" si="181">+BI72+BQ72</f>
        <v>624000</v>
      </c>
      <c r="BZ72" s="865">
        <f t="shared" ref="BZ72:BZ135" si="182">+BJ72+BR72</f>
        <v>624000</v>
      </c>
      <c r="CA72" s="865">
        <f t="shared" ref="CA72:CA135" si="183">+BK72+BS72</f>
        <v>312000</v>
      </c>
      <c r="CB72" s="865">
        <f t="shared" ref="CB72:CB135" si="184">+BL72+BT72</f>
        <v>0</v>
      </c>
      <c r="CC72" s="865">
        <f t="shared" ref="CC72:CC135" si="185">+BM72+BU72</f>
        <v>0</v>
      </c>
      <c r="CD72" s="865">
        <f t="shared" ref="CD72:CD135" si="186">SUM(BX72:CC72)</f>
        <v>1560000</v>
      </c>
      <c r="CE72" s="1538">
        <f t="shared" ref="CE72:CE135" si="187">+CD72-AK72</f>
        <v>0</v>
      </c>
      <c r="CF72" s="1348"/>
      <c r="CG72" s="865"/>
      <c r="CH72" s="1794"/>
      <c r="CI72" s="1348">
        <f t="shared" ref="CI72:CI135" si="188">+BH72</f>
        <v>0</v>
      </c>
      <c r="CJ72" s="1794">
        <f t="shared" ref="CJ72:CJ89" si="189">+CF72-CI72</f>
        <v>0</v>
      </c>
      <c r="CK72" s="1816">
        <f t="shared" ref="CK72:CK103" si="190">+BP72</f>
        <v>0</v>
      </c>
      <c r="CL72" s="1358">
        <f t="shared" ref="CL72:CL103" si="191">+CG72-CK72</f>
        <v>0</v>
      </c>
    </row>
    <row r="73" spans="1:90" s="92" customFormat="1" ht="29.25" customHeight="1" outlineLevel="3">
      <c r="A73" s="96" t="s">
        <v>1184</v>
      </c>
      <c r="B73" s="101" t="s">
        <v>933</v>
      </c>
      <c r="C73" s="101"/>
      <c r="D73" s="101"/>
      <c r="E73" s="928"/>
      <c r="F73" s="928"/>
      <c r="G73" s="928"/>
      <c r="H73" s="928"/>
      <c r="I73" s="1209"/>
      <c r="J73" s="890"/>
      <c r="K73" s="101"/>
      <c r="L73" s="101"/>
      <c r="M73" s="1088" t="s">
        <v>1027</v>
      </c>
      <c r="N73" s="1088" t="s">
        <v>1027</v>
      </c>
      <c r="O73" s="1088" t="s">
        <v>1027</v>
      </c>
      <c r="P73" s="890"/>
      <c r="Q73" s="890"/>
      <c r="R73" s="1027"/>
      <c r="S73" s="1074"/>
      <c r="T73" s="1093"/>
      <c r="U73" s="1093"/>
      <c r="V73" s="1093"/>
      <c r="W73" s="1093"/>
      <c r="X73" s="1093"/>
      <c r="Y73" s="1074"/>
      <c r="Z73" s="110" t="s">
        <v>261</v>
      </c>
      <c r="AA73" s="111">
        <v>1</v>
      </c>
      <c r="AB73" s="104"/>
      <c r="AC73" s="104"/>
      <c r="AD73" s="104"/>
      <c r="AE73" s="647">
        <v>1680000</v>
      </c>
      <c r="AF73" s="112">
        <f t="shared" si="174"/>
        <v>1680000</v>
      </c>
      <c r="AG73" s="869"/>
      <c r="AH73" s="1371"/>
      <c r="AI73" s="865">
        <f>+AF73</f>
        <v>1680000</v>
      </c>
      <c r="AJ73" s="888"/>
      <c r="AK73" s="865">
        <f t="shared" si="168"/>
        <v>1680000</v>
      </c>
      <c r="AL73" s="1464"/>
      <c r="AM73" s="865">
        <f t="shared" si="175"/>
        <v>336000</v>
      </c>
      <c r="AN73" s="865">
        <f t="shared" si="176"/>
        <v>672000</v>
      </c>
      <c r="AO73" s="865">
        <f t="shared" si="177"/>
        <v>672000</v>
      </c>
      <c r="AP73" s="865"/>
      <c r="AQ73" s="865"/>
      <c r="AR73" s="865">
        <f t="shared" si="162"/>
        <v>1680000</v>
      </c>
      <c r="AS73" s="1464">
        <f t="shared" si="9"/>
        <v>0</v>
      </c>
      <c r="AT73" s="865"/>
      <c r="AU73" s="865"/>
      <c r="AV73" s="865"/>
      <c r="AW73" s="865"/>
      <c r="AX73" s="865"/>
      <c r="AY73" s="865">
        <f t="shared" si="178"/>
        <v>0</v>
      </c>
      <c r="AZ73" s="1464"/>
      <c r="BA73" s="865">
        <f t="shared" si="11"/>
        <v>336000</v>
      </c>
      <c r="BB73" s="865">
        <f t="shared" si="12"/>
        <v>672000</v>
      </c>
      <c r="BC73" s="865">
        <f t="shared" si="13"/>
        <v>672000</v>
      </c>
      <c r="BD73" s="865">
        <f t="shared" si="14"/>
        <v>0</v>
      </c>
      <c r="BE73" s="865">
        <f t="shared" si="15"/>
        <v>0</v>
      </c>
      <c r="BF73" s="865">
        <f t="shared" si="16"/>
        <v>1680000</v>
      </c>
      <c r="BG73" s="1464">
        <f t="shared" si="171"/>
        <v>0</v>
      </c>
      <c r="BH73" s="865"/>
      <c r="BI73" s="865">
        <f>+AI73*40%</f>
        <v>672000</v>
      </c>
      <c r="BJ73" s="865">
        <f>+AI73*40%</f>
        <v>672000</v>
      </c>
      <c r="BK73" s="865">
        <f>+AI73*20%</f>
        <v>336000</v>
      </c>
      <c r="BL73" s="865"/>
      <c r="BM73" s="865"/>
      <c r="BN73" s="865">
        <f t="shared" si="165"/>
        <v>1680000</v>
      </c>
      <c r="BO73" s="1538"/>
      <c r="BP73" s="865"/>
      <c r="BQ73" s="865"/>
      <c r="BR73" s="865"/>
      <c r="BS73" s="865"/>
      <c r="BT73" s="865"/>
      <c r="BU73" s="865"/>
      <c r="BV73" s="865">
        <f t="shared" si="166"/>
        <v>0</v>
      </c>
      <c r="BW73" s="1538">
        <f t="shared" si="179"/>
        <v>0</v>
      </c>
      <c r="BX73" s="865">
        <f t="shared" si="180"/>
        <v>0</v>
      </c>
      <c r="BY73" s="865">
        <f t="shared" si="181"/>
        <v>672000</v>
      </c>
      <c r="BZ73" s="865">
        <f t="shared" si="182"/>
        <v>672000</v>
      </c>
      <c r="CA73" s="865">
        <f t="shared" si="183"/>
        <v>336000</v>
      </c>
      <c r="CB73" s="865">
        <f t="shared" si="184"/>
        <v>0</v>
      </c>
      <c r="CC73" s="865">
        <f t="shared" si="185"/>
        <v>0</v>
      </c>
      <c r="CD73" s="865">
        <f t="shared" si="186"/>
        <v>1680000</v>
      </c>
      <c r="CE73" s="1538">
        <f t="shared" si="187"/>
        <v>0</v>
      </c>
      <c r="CF73" s="1348"/>
      <c r="CG73" s="865"/>
      <c r="CH73" s="1794"/>
      <c r="CI73" s="1348">
        <f t="shared" si="188"/>
        <v>0</v>
      </c>
      <c r="CJ73" s="1794">
        <f t="shared" si="189"/>
        <v>0</v>
      </c>
      <c r="CK73" s="1816">
        <f t="shared" si="190"/>
        <v>0</v>
      </c>
      <c r="CL73" s="1358">
        <f t="shared" si="191"/>
        <v>0</v>
      </c>
    </row>
    <row r="74" spans="1:90" s="92" customFormat="1" ht="22.5" customHeight="1" outlineLevel="1">
      <c r="A74" s="979" t="s">
        <v>1181</v>
      </c>
      <c r="B74" s="989" t="s">
        <v>1012</v>
      </c>
      <c r="C74" s="989"/>
      <c r="D74" s="989"/>
      <c r="E74" s="1200"/>
      <c r="F74" s="1200"/>
      <c r="G74" s="1200"/>
      <c r="H74" s="1200"/>
      <c r="I74" s="1200"/>
      <c r="J74" s="989"/>
      <c r="K74" s="989"/>
      <c r="L74" s="989"/>
      <c r="M74" s="992" t="s">
        <v>1027</v>
      </c>
      <c r="N74" s="992" t="s">
        <v>1027</v>
      </c>
      <c r="O74" s="992" t="s">
        <v>1223</v>
      </c>
      <c r="P74" s="990"/>
      <c r="Q74" s="990"/>
      <c r="R74" s="1027"/>
      <c r="S74" s="91"/>
      <c r="T74" s="1064"/>
      <c r="U74" s="1064"/>
      <c r="V74" s="928"/>
      <c r="W74" s="971"/>
      <c r="X74" s="1093"/>
      <c r="Y74" s="91"/>
      <c r="Z74" s="891"/>
      <c r="AA74" s="893"/>
      <c r="AB74" s="893"/>
      <c r="AC74" s="893"/>
      <c r="AD74" s="893"/>
      <c r="AE74" s="894"/>
      <c r="AF74" s="978">
        <f>SUM(AF75:AF77)</f>
        <v>385000</v>
      </c>
      <c r="AG74" s="978"/>
      <c r="AH74" s="1370"/>
      <c r="AI74" s="978">
        <f>SUM(AI75:AI77)</f>
        <v>385000</v>
      </c>
      <c r="AJ74" s="978">
        <f t="shared" ref="AJ74:AQ74" si="192">SUM(AJ75:AJ77)</f>
        <v>0</v>
      </c>
      <c r="AK74" s="978">
        <f t="shared" si="192"/>
        <v>385000</v>
      </c>
      <c r="AL74" s="1464"/>
      <c r="AM74" s="978">
        <f t="shared" si="192"/>
        <v>0</v>
      </c>
      <c r="AN74" s="978">
        <f t="shared" si="192"/>
        <v>192500</v>
      </c>
      <c r="AO74" s="978">
        <f t="shared" si="192"/>
        <v>192500</v>
      </c>
      <c r="AP74" s="978">
        <f t="shared" si="192"/>
        <v>0</v>
      </c>
      <c r="AQ74" s="978">
        <f t="shared" si="192"/>
        <v>0</v>
      </c>
      <c r="AR74" s="978">
        <f t="shared" ref="AR74:AR77" si="193">SUM(AM74:AQ74)</f>
        <v>385000</v>
      </c>
      <c r="AS74" s="1464">
        <f t="shared" si="9"/>
        <v>0</v>
      </c>
      <c r="AT74" s="978"/>
      <c r="AU74" s="978"/>
      <c r="AV74" s="978"/>
      <c r="AW74" s="978"/>
      <c r="AX74" s="978"/>
      <c r="AY74" s="978">
        <f t="shared" ref="AY74:AY77" si="194">SUM(AT74:AX74)</f>
        <v>0</v>
      </c>
      <c r="AZ74" s="1464"/>
      <c r="BA74" s="978">
        <f t="shared" si="11"/>
        <v>0</v>
      </c>
      <c r="BB74" s="978">
        <f t="shared" si="12"/>
        <v>192500</v>
      </c>
      <c r="BC74" s="978">
        <f t="shared" si="13"/>
        <v>192500</v>
      </c>
      <c r="BD74" s="978">
        <f t="shared" si="14"/>
        <v>0</v>
      </c>
      <c r="BE74" s="978">
        <f t="shared" si="15"/>
        <v>0</v>
      </c>
      <c r="BF74" s="978">
        <f t="shared" si="16"/>
        <v>385000</v>
      </c>
      <c r="BG74" s="1464">
        <f t="shared" si="171"/>
        <v>0</v>
      </c>
      <c r="BH74" s="978">
        <f t="shared" ref="BH74:BL74" si="195">SUM(BH75:BH77)</f>
        <v>0</v>
      </c>
      <c r="BI74" s="978">
        <f>SUM(BI75:BI77)</f>
        <v>154000</v>
      </c>
      <c r="BJ74" s="978">
        <f t="shared" si="195"/>
        <v>154000</v>
      </c>
      <c r="BK74" s="978">
        <f t="shared" si="195"/>
        <v>77000</v>
      </c>
      <c r="BL74" s="978">
        <f t="shared" si="195"/>
        <v>0</v>
      </c>
      <c r="BM74" s="978"/>
      <c r="BN74" s="978">
        <f t="shared" si="165"/>
        <v>385000</v>
      </c>
      <c r="BO74" s="1538">
        <f t="shared" ref="BO74:BO135" si="196">+AI74-BN74</f>
        <v>0</v>
      </c>
      <c r="BP74" s="978">
        <f t="shared" ref="BP74:BT74" si="197">SUM(BP75:BP77)</f>
        <v>0</v>
      </c>
      <c r="BQ74" s="978">
        <f t="shared" si="197"/>
        <v>0</v>
      </c>
      <c r="BR74" s="978">
        <f t="shared" si="197"/>
        <v>0</v>
      </c>
      <c r="BS74" s="978">
        <f t="shared" si="197"/>
        <v>0</v>
      </c>
      <c r="BT74" s="978">
        <f t="shared" si="197"/>
        <v>0</v>
      </c>
      <c r="BU74" s="978"/>
      <c r="BV74" s="978">
        <f t="shared" si="166"/>
        <v>0</v>
      </c>
      <c r="BW74" s="1538">
        <f t="shared" si="179"/>
        <v>0</v>
      </c>
      <c r="BX74" s="978">
        <f t="shared" si="180"/>
        <v>0</v>
      </c>
      <c r="BY74" s="978">
        <f t="shared" si="181"/>
        <v>154000</v>
      </c>
      <c r="BZ74" s="978">
        <f t="shared" si="182"/>
        <v>154000</v>
      </c>
      <c r="CA74" s="978">
        <f t="shared" si="183"/>
        <v>77000</v>
      </c>
      <c r="CB74" s="978">
        <f t="shared" si="184"/>
        <v>0</v>
      </c>
      <c r="CC74" s="978">
        <f t="shared" si="185"/>
        <v>0</v>
      </c>
      <c r="CD74" s="978">
        <f t="shared" si="186"/>
        <v>385000</v>
      </c>
      <c r="CE74" s="1538">
        <f t="shared" si="187"/>
        <v>0</v>
      </c>
      <c r="CF74" s="1342"/>
      <c r="CG74" s="978"/>
      <c r="CH74" s="1790">
        <f t="shared" ref="CH74" si="198">SUM(CH75:CH77)</f>
        <v>0</v>
      </c>
      <c r="CI74" s="1342">
        <f t="shared" si="188"/>
        <v>0</v>
      </c>
      <c r="CJ74" s="1790">
        <f t="shared" si="189"/>
        <v>0</v>
      </c>
      <c r="CK74" s="1342">
        <f t="shared" si="190"/>
        <v>0</v>
      </c>
      <c r="CL74" s="1343">
        <f t="shared" si="191"/>
        <v>0</v>
      </c>
    </row>
    <row r="75" spans="1:90" s="92" customFormat="1" ht="25.5" customHeight="1" outlineLevel="3">
      <c r="A75" s="1045" t="s">
        <v>1185</v>
      </c>
      <c r="B75" s="1452" t="s">
        <v>1013</v>
      </c>
      <c r="C75" s="1766"/>
      <c r="D75" s="1432"/>
      <c r="E75" s="1240" t="s">
        <v>1308</v>
      </c>
      <c r="F75" s="1240" t="s">
        <v>1308</v>
      </c>
      <c r="G75" s="1239" t="s">
        <v>1055</v>
      </c>
      <c r="H75" s="1240" t="s">
        <v>1308</v>
      </c>
      <c r="I75" s="1234" t="s">
        <v>1310</v>
      </c>
      <c r="J75" s="870"/>
      <c r="K75" s="870"/>
      <c r="L75" s="870"/>
      <c r="M75" s="1088" t="s">
        <v>1027</v>
      </c>
      <c r="N75" s="1088" t="s">
        <v>1027</v>
      </c>
      <c r="O75" s="1088" t="s">
        <v>1027</v>
      </c>
      <c r="P75" s="1094"/>
      <c r="Q75" s="1094"/>
      <c r="R75" s="1027"/>
      <c r="S75" s="1074"/>
      <c r="T75" s="890" t="s">
        <v>127</v>
      </c>
      <c r="U75" s="890" t="s">
        <v>13</v>
      </c>
      <c r="V75" s="890" t="s">
        <v>1055</v>
      </c>
      <c r="W75" s="971">
        <f>+'9.3.1_Det. PA'!E81</f>
        <v>27</v>
      </c>
      <c r="X75" s="1025"/>
      <c r="Y75" s="1074"/>
      <c r="Z75" s="110" t="s">
        <v>261</v>
      </c>
      <c r="AA75" s="111">
        <v>1</v>
      </c>
      <c r="AB75" s="892"/>
      <c r="AC75" s="893"/>
      <c r="AD75" s="893"/>
      <c r="AE75" s="647">
        <v>275000</v>
      </c>
      <c r="AF75" s="112">
        <f>+AE75*AA75</f>
        <v>275000</v>
      </c>
      <c r="AG75" s="869"/>
      <c r="AH75" s="1371"/>
      <c r="AI75" s="865">
        <f>+AF75</f>
        <v>275000</v>
      </c>
      <c r="AJ75" s="865"/>
      <c r="AK75" s="865">
        <f>+AI75+AJ75</f>
        <v>275000</v>
      </c>
      <c r="AL75" s="1464"/>
      <c r="AM75" s="865"/>
      <c r="AN75" s="865">
        <f>+$AK$75*50%</f>
        <v>137500</v>
      </c>
      <c r="AO75" s="865">
        <f>+$AK$75*50%</f>
        <v>137500</v>
      </c>
      <c r="AP75" s="865"/>
      <c r="AQ75" s="865"/>
      <c r="AR75" s="865">
        <f t="shared" si="193"/>
        <v>275000</v>
      </c>
      <c r="AS75" s="1464">
        <f t="shared" ref="AS75:AS142" si="199">+AI75-AR75</f>
        <v>0</v>
      </c>
      <c r="AT75" s="865"/>
      <c r="AU75" s="865"/>
      <c r="AV75" s="865"/>
      <c r="AW75" s="865"/>
      <c r="AX75" s="865"/>
      <c r="AY75" s="865">
        <f t="shared" si="194"/>
        <v>0</v>
      </c>
      <c r="AZ75" s="1464"/>
      <c r="BA75" s="865">
        <f t="shared" ref="BA75:BA142" si="200">+AM75+AT75</f>
        <v>0</v>
      </c>
      <c r="BB75" s="865">
        <f t="shared" ref="BB75:BB142" si="201">+AN75+AU75</f>
        <v>137500</v>
      </c>
      <c r="BC75" s="865">
        <f t="shared" ref="BC75:BC142" si="202">+AO75+AV75</f>
        <v>137500</v>
      </c>
      <c r="BD75" s="865">
        <f t="shared" ref="BD75:BD142" si="203">+AP75+AW75</f>
        <v>0</v>
      </c>
      <c r="BE75" s="865">
        <f t="shared" ref="BE75:BE142" si="204">+AQ75+AX75</f>
        <v>0</v>
      </c>
      <c r="BF75" s="865">
        <f t="shared" ref="BF75:BF142" si="205">+AR75+AY75</f>
        <v>275000</v>
      </c>
      <c r="BG75" s="1464">
        <f t="shared" si="171"/>
        <v>0</v>
      </c>
      <c r="BH75" s="865"/>
      <c r="BI75" s="865">
        <f>+$AI$75*40%</f>
        <v>110000</v>
      </c>
      <c r="BJ75" s="865">
        <f>+$AI$75*40%</f>
        <v>110000</v>
      </c>
      <c r="BK75" s="865">
        <f>+$AI$75*20%</f>
        <v>55000</v>
      </c>
      <c r="BL75" s="865"/>
      <c r="BM75" s="865"/>
      <c r="BN75" s="865">
        <f t="shared" si="165"/>
        <v>275000</v>
      </c>
      <c r="BO75" s="1538">
        <f t="shared" si="196"/>
        <v>0</v>
      </c>
      <c r="BP75" s="865"/>
      <c r="BQ75" s="865"/>
      <c r="BR75" s="865"/>
      <c r="BS75" s="865"/>
      <c r="BT75" s="865"/>
      <c r="BU75" s="865"/>
      <c r="BV75" s="865">
        <f t="shared" si="166"/>
        <v>0</v>
      </c>
      <c r="BW75" s="1538">
        <f t="shared" si="179"/>
        <v>0</v>
      </c>
      <c r="BX75" s="865">
        <f t="shared" si="180"/>
        <v>0</v>
      </c>
      <c r="BY75" s="865">
        <f t="shared" si="181"/>
        <v>110000</v>
      </c>
      <c r="BZ75" s="865">
        <f t="shared" si="182"/>
        <v>110000</v>
      </c>
      <c r="CA75" s="865">
        <f t="shared" si="183"/>
        <v>55000</v>
      </c>
      <c r="CB75" s="865">
        <f t="shared" si="184"/>
        <v>0</v>
      </c>
      <c r="CC75" s="865">
        <f t="shared" si="185"/>
        <v>0</v>
      </c>
      <c r="CD75" s="865">
        <f t="shared" si="186"/>
        <v>275000</v>
      </c>
      <c r="CE75" s="1538">
        <f t="shared" si="187"/>
        <v>0</v>
      </c>
      <c r="CF75" s="1348"/>
      <c r="CG75" s="865"/>
      <c r="CH75" s="1794"/>
      <c r="CI75" s="1348">
        <f t="shared" si="188"/>
        <v>0</v>
      </c>
      <c r="CJ75" s="1794">
        <f t="shared" si="189"/>
        <v>0</v>
      </c>
      <c r="CK75" s="1816">
        <f t="shared" si="190"/>
        <v>0</v>
      </c>
      <c r="CL75" s="1358">
        <f t="shared" si="191"/>
        <v>0</v>
      </c>
    </row>
    <row r="76" spans="1:90" s="92" customFormat="1" ht="25.5" customHeight="1" outlineLevel="3">
      <c r="A76" s="1045" t="s">
        <v>1186</v>
      </c>
      <c r="B76" s="1452" t="s">
        <v>1014</v>
      </c>
      <c r="C76" s="1766"/>
      <c r="D76" s="1432"/>
      <c r="E76" s="1240" t="s">
        <v>1308</v>
      </c>
      <c r="F76" s="1240" t="s">
        <v>1308</v>
      </c>
      <c r="G76" s="1239" t="s">
        <v>1055</v>
      </c>
      <c r="H76" s="1240" t="s">
        <v>1308</v>
      </c>
      <c r="I76" s="1234" t="s">
        <v>1310</v>
      </c>
      <c r="J76" s="870"/>
      <c r="K76" s="870"/>
      <c r="L76" s="870"/>
      <c r="M76" s="1088" t="s">
        <v>1027</v>
      </c>
      <c r="N76" s="1088" t="s">
        <v>1027</v>
      </c>
      <c r="O76" s="1088" t="s">
        <v>1027</v>
      </c>
      <c r="P76" s="1094"/>
      <c r="Q76" s="1094"/>
      <c r="R76" s="1027"/>
      <c r="S76" s="1074"/>
      <c r="T76" s="890" t="s">
        <v>127</v>
      </c>
      <c r="U76" s="890" t="s">
        <v>13</v>
      </c>
      <c r="V76" s="890" t="s">
        <v>1055</v>
      </c>
      <c r="W76" s="971">
        <f>+'9.3.1_Det. PA'!E82</f>
        <v>28</v>
      </c>
      <c r="X76" s="1025"/>
      <c r="Y76" s="1074"/>
      <c r="Z76" s="110" t="s">
        <v>261</v>
      </c>
      <c r="AA76" s="111">
        <v>1</v>
      </c>
      <c r="AB76" s="892"/>
      <c r="AC76" s="893"/>
      <c r="AD76" s="893"/>
      <c r="AE76" s="647">
        <v>85000</v>
      </c>
      <c r="AF76" s="112">
        <f t="shared" ref="AF76:AF80" si="206">+AE76*AA76</f>
        <v>85000</v>
      </c>
      <c r="AG76" s="869"/>
      <c r="AH76" s="1371"/>
      <c r="AI76" s="865">
        <f>+AF76</f>
        <v>85000</v>
      </c>
      <c r="AJ76" s="865"/>
      <c r="AK76" s="865">
        <f t="shared" ref="AK76:AK80" si="207">+AI76+AJ76</f>
        <v>85000</v>
      </c>
      <c r="AL76" s="1464"/>
      <c r="AM76" s="865"/>
      <c r="AN76" s="865">
        <f>+$AK$76*50%</f>
        <v>42500</v>
      </c>
      <c r="AO76" s="865">
        <f>+$AK$76*50%</f>
        <v>42500</v>
      </c>
      <c r="AP76" s="865"/>
      <c r="AQ76" s="865"/>
      <c r="AR76" s="865">
        <f t="shared" si="193"/>
        <v>85000</v>
      </c>
      <c r="AS76" s="1464">
        <f t="shared" si="199"/>
        <v>0</v>
      </c>
      <c r="AT76" s="865"/>
      <c r="AU76" s="865"/>
      <c r="AV76" s="865"/>
      <c r="AW76" s="865"/>
      <c r="AX76" s="865"/>
      <c r="AY76" s="865">
        <f t="shared" si="194"/>
        <v>0</v>
      </c>
      <c r="AZ76" s="1464"/>
      <c r="BA76" s="865">
        <f t="shared" si="200"/>
        <v>0</v>
      </c>
      <c r="BB76" s="865">
        <f t="shared" si="201"/>
        <v>42500</v>
      </c>
      <c r="BC76" s="865">
        <f t="shared" si="202"/>
        <v>42500</v>
      </c>
      <c r="BD76" s="865">
        <f t="shared" si="203"/>
        <v>0</v>
      </c>
      <c r="BE76" s="865">
        <f t="shared" si="204"/>
        <v>0</v>
      </c>
      <c r="BF76" s="865">
        <f t="shared" si="205"/>
        <v>85000</v>
      </c>
      <c r="BG76" s="1464">
        <f t="shared" si="171"/>
        <v>0</v>
      </c>
      <c r="BH76" s="865"/>
      <c r="BI76" s="865">
        <f>+$AI$76*40%</f>
        <v>34000</v>
      </c>
      <c r="BJ76" s="865">
        <f>+$AI$76*40%</f>
        <v>34000</v>
      </c>
      <c r="BK76" s="865">
        <f>+$AI$76*20%</f>
        <v>17000</v>
      </c>
      <c r="BL76" s="865"/>
      <c r="BM76" s="865"/>
      <c r="BN76" s="865">
        <f t="shared" si="165"/>
        <v>85000</v>
      </c>
      <c r="BO76" s="1538">
        <f t="shared" si="196"/>
        <v>0</v>
      </c>
      <c r="BP76" s="865"/>
      <c r="BQ76" s="865"/>
      <c r="BR76" s="865"/>
      <c r="BS76" s="865"/>
      <c r="BT76" s="865"/>
      <c r="BU76" s="865"/>
      <c r="BV76" s="865">
        <f t="shared" si="166"/>
        <v>0</v>
      </c>
      <c r="BW76" s="1538">
        <f t="shared" si="179"/>
        <v>0</v>
      </c>
      <c r="BX76" s="865">
        <f t="shared" si="180"/>
        <v>0</v>
      </c>
      <c r="BY76" s="865">
        <f t="shared" si="181"/>
        <v>34000</v>
      </c>
      <c r="BZ76" s="865">
        <f t="shared" si="182"/>
        <v>34000</v>
      </c>
      <c r="CA76" s="865">
        <f t="shared" si="183"/>
        <v>17000</v>
      </c>
      <c r="CB76" s="865">
        <f t="shared" si="184"/>
        <v>0</v>
      </c>
      <c r="CC76" s="865">
        <f t="shared" si="185"/>
        <v>0</v>
      </c>
      <c r="CD76" s="865">
        <f t="shared" si="186"/>
        <v>85000</v>
      </c>
      <c r="CE76" s="1538">
        <f t="shared" si="187"/>
        <v>0</v>
      </c>
      <c r="CF76" s="1348"/>
      <c r="CG76" s="865"/>
      <c r="CH76" s="1794"/>
      <c r="CI76" s="1348">
        <f t="shared" si="188"/>
        <v>0</v>
      </c>
      <c r="CJ76" s="1794">
        <f t="shared" si="189"/>
        <v>0</v>
      </c>
      <c r="CK76" s="1816">
        <f t="shared" si="190"/>
        <v>0</v>
      </c>
      <c r="CL76" s="1358">
        <f t="shared" si="191"/>
        <v>0</v>
      </c>
    </row>
    <row r="77" spans="1:90" s="92" customFormat="1" ht="25.5" customHeight="1" outlineLevel="3">
      <c r="A77" s="1045" t="s">
        <v>1187</v>
      </c>
      <c r="B77" s="1452" t="s">
        <v>1020</v>
      </c>
      <c r="C77" s="1766"/>
      <c r="D77" s="1432"/>
      <c r="E77" s="1240" t="s">
        <v>1308</v>
      </c>
      <c r="F77" s="1240" t="s">
        <v>1308</v>
      </c>
      <c r="G77" s="1239" t="s">
        <v>1055</v>
      </c>
      <c r="H77" s="1240" t="s">
        <v>1308</v>
      </c>
      <c r="I77" s="1234" t="s">
        <v>1310</v>
      </c>
      <c r="J77" s="870"/>
      <c r="K77" s="870"/>
      <c r="L77" s="870"/>
      <c r="M77" s="1088" t="s">
        <v>1027</v>
      </c>
      <c r="N77" s="1088" t="s">
        <v>1027</v>
      </c>
      <c r="O77" s="1088" t="s">
        <v>1027</v>
      </c>
      <c r="P77" s="1094"/>
      <c r="Q77" s="1094"/>
      <c r="R77" s="1027"/>
      <c r="S77" s="1074"/>
      <c r="T77" s="890" t="s">
        <v>127</v>
      </c>
      <c r="U77" s="890" t="s">
        <v>13</v>
      </c>
      <c r="V77" s="890" t="s">
        <v>1055</v>
      </c>
      <c r="W77" s="971">
        <f>+'9.3.1_Det. PA'!E83</f>
        <v>29</v>
      </c>
      <c r="X77" s="1025"/>
      <c r="Y77" s="1074"/>
      <c r="Z77" s="110" t="s">
        <v>261</v>
      </c>
      <c r="AA77" s="111">
        <v>1</v>
      </c>
      <c r="AB77" s="892"/>
      <c r="AC77" s="893"/>
      <c r="AD77" s="893"/>
      <c r="AE77" s="647">
        <v>25000</v>
      </c>
      <c r="AF77" s="112">
        <f t="shared" si="206"/>
        <v>25000</v>
      </c>
      <c r="AG77" s="869"/>
      <c r="AH77" s="1371"/>
      <c r="AI77" s="865">
        <f>+AF77</f>
        <v>25000</v>
      </c>
      <c r="AJ77" s="865"/>
      <c r="AK77" s="865">
        <f t="shared" si="207"/>
        <v>25000</v>
      </c>
      <c r="AL77" s="1464"/>
      <c r="AM77" s="865"/>
      <c r="AN77" s="865">
        <f>+$AK$77*50%</f>
        <v>12500</v>
      </c>
      <c r="AO77" s="865">
        <f>+($AK$77*50%)</f>
        <v>12500</v>
      </c>
      <c r="AP77" s="865"/>
      <c r="AQ77" s="865"/>
      <c r="AR77" s="865">
        <f t="shared" si="193"/>
        <v>25000</v>
      </c>
      <c r="AS77" s="1464">
        <f t="shared" si="199"/>
        <v>0</v>
      </c>
      <c r="AT77" s="865"/>
      <c r="AU77" s="865"/>
      <c r="AV77" s="865"/>
      <c r="AW77" s="865"/>
      <c r="AX77" s="865"/>
      <c r="AY77" s="865">
        <f t="shared" si="194"/>
        <v>0</v>
      </c>
      <c r="AZ77" s="1464"/>
      <c r="BA77" s="865">
        <f t="shared" si="200"/>
        <v>0</v>
      </c>
      <c r="BB77" s="865">
        <f t="shared" si="201"/>
        <v>12500</v>
      </c>
      <c r="BC77" s="865">
        <f t="shared" si="202"/>
        <v>12500</v>
      </c>
      <c r="BD77" s="865">
        <f t="shared" si="203"/>
        <v>0</v>
      </c>
      <c r="BE77" s="865">
        <f t="shared" si="204"/>
        <v>0</v>
      </c>
      <c r="BF77" s="865">
        <f t="shared" si="205"/>
        <v>25000</v>
      </c>
      <c r="BG77" s="1464">
        <f t="shared" si="171"/>
        <v>0</v>
      </c>
      <c r="BH77" s="865"/>
      <c r="BI77" s="865">
        <f>+$AI$77*40%</f>
        <v>10000</v>
      </c>
      <c r="BJ77" s="865">
        <f>+$AI$77*40%</f>
        <v>10000</v>
      </c>
      <c r="BK77" s="865">
        <f>+$AI$77*20%</f>
        <v>5000</v>
      </c>
      <c r="BL77" s="865"/>
      <c r="BM77" s="865"/>
      <c r="BN77" s="865">
        <f t="shared" si="165"/>
        <v>25000</v>
      </c>
      <c r="BO77" s="1538">
        <f t="shared" si="196"/>
        <v>0</v>
      </c>
      <c r="BP77" s="865"/>
      <c r="BQ77" s="865"/>
      <c r="BR77" s="865"/>
      <c r="BS77" s="865"/>
      <c r="BT77" s="865"/>
      <c r="BU77" s="865"/>
      <c r="BV77" s="865">
        <f t="shared" si="166"/>
        <v>0</v>
      </c>
      <c r="BW77" s="1538">
        <f t="shared" si="179"/>
        <v>0</v>
      </c>
      <c r="BX77" s="865">
        <f t="shared" si="180"/>
        <v>0</v>
      </c>
      <c r="BY77" s="865">
        <f t="shared" si="181"/>
        <v>10000</v>
      </c>
      <c r="BZ77" s="865">
        <f t="shared" si="182"/>
        <v>10000</v>
      </c>
      <c r="CA77" s="865">
        <f t="shared" si="183"/>
        <v>5000</v>
      </c>
      <c r="CB77" s="865">
        <f t="shared" si="184"/>
        <v>0</v>
      </c>
      <c r="CC77" s="865">
        <f t="shared" si="185"/>
        <v>0</v>
      </c>
      <c r="CD77" s="865">
        <f t="shared" si="186"/>
        <v>25000</v>
      </c>
      <c r="CE77" s="1538">
        <f t="shared" si="187"/>
        <v>0</v>
      </c>
      <c r="CF77" s="1348"/>
      <c r="CG77" s="865"/>
      <c r="CH77" s="1794"/>
      <c r="CI77" s="1348">
        <f t="shared" si="188"/>
        <v>0</v>
      </c>
      <c r="CJ77" s="1794">
        <f t="shared" si="189"/>
        <v>0</v>
      </c>
      <c r="CK77" s="1816">
        <f t="shared" si="190"/>
        <v>0</v>
      </c>
      <c r="CL77" s="1358">
        <f t="shared" si="191"/>
        <v>0</v>
      </c>
    </row>
    <row r="78" spans="1:90" s="92" customFormat="1" ht="23.25" customHeight="1" outlineLevel="1">
      <c r="A78" s="979" t="s">
        <v>1673</v>
      </c>
      <c r="B78" s="989" t="s">
        <v>1015</v>
      </c>
      <c r="C78" s="989"/>
      <c r="D78" s="989"/>
      <c r="E78" s="1200"/>
      <c r="F78" s="1200"/>
      <c r="G78" s="1200"/>
      <c r="H78" s="1200"/>
      <c r="I78" s="1200"/>
      <c r="J78" s="989"/>
      <c r="K78" s="989"/>
      <c r="L78" s="989"/>
      <c r="M78" s="992" t="s">
        <v>1027</v>
      </c>
      <c r="N78" s="992" t="s">
        <v>1027</v>
      </c>
      <c r="O78" s="992" t="s">
        <v>1223</v>
      </c>
      <c r="P78" s="990"/>
      <c r="Q78" s="990"/>
      <c r="R78" s="1027"/>
      <c r="S78" s="91"/>
      <c r="T78" s="1064"/>
      <c r="U78" s="1064"/>
      <c r="V78" s="928"/>
      <c r="W78" s="971"/>
      <c r="X78" s="1093"/>
      <c r="Y78" s="91"/>
      <c r="Z78" s="891"/>
      <c r="AA78" s="893"/>
      <c r="AB78" s="893"/>
      <c r="AC78" s="893"/>
      <c r="AD78" s="893"/>
      <c r="AE78" s="894"/>
      <c r="AF78" s="978">
        <f>+AF79+AF80</f>
        <v>1818000</v>
      </c>
      <c r="AG78" s="978"/>
      <c r="AH78" s="1370"/>
      <c r="AI78" s="978">
        <f>SUM(AI79:AI81)</f>
        <v>1818000</v>
      </c>
      <c r="AJ78" s="978">
        <f t="shared" ref="AJ78:AK78" si="208">SUM(AJ79:AJ81)</f>
        <v>0</v>
      </c>
      <c r="AK78" s="978">
        <f t="shared" si="208"/>
        <v>1818000</v>
      </c>
      <c r="AL78" s="1464"/>
      <c r="AM78" s="978">
        <f>SUM(AM79:AM81)</f>
        <v>320000</v>
      </c>
      <c r="AN78" s="978">
        <f t="shared" ref="AN78" si="209">SUM(AN79:AN81)</f>
        <v>749000</v>
      </c>
      <c r="AO78" s="978">
        <f t="shared" ref="AO78" si="210">SUM(AO79:AO81)</f>
        <v>749000</v>
      </c>
      <c r="AP78" s="978">
        <f t="shared" ref="AP78" si="211">SUM(AP79:AP81)</f>
        <v>0</v>
      </c>
      <c r="AQ78" s="978">
        <f t="shared" ref="AQ78" si="212">SUM(AQ79:AQ81)</f>
        <v>0</v>
      </c>
      <c r="AR78" s="978">
        <f t="shared" ref="AR78" si="213">SUM(AR79:AR81)</f>
        <v>1818000</v>
      </c>
      <c r="AS78" s="1464">
        <f t="shared" si="199"/>
        <v>0</v>
      </c>
      <c r="AT78" s="978"/>
      <c r="AU78" s="978"/>
      <c r="AV78" s="978"/>
      <c r="AW78" s="978"/>
      <c r="AX78" s="978"/>
      <c r="AY78" s="978">
        <f t="shared" ref="AY78" si="214">SUM(AY79:AY81)</f>
        <v>0</v>
      </c>
      <c r="AZ78" s="1464"/>
      <c r="BA78" s="978">
        <f t="shared" si="200"/>
        <v>320000</v>
      </c>
      <c r="BB78" s="978">
        <f t="shared" si="201"/>
        <v>749000</v>
      </c>
      <c r="BC78" s="978">
        <f t="shared" si="202"/>
        <v>749000</v>
      </c>
      <c r="BD78" s="978">
        <f t="shared" si="203"/>
        <v>0</v>
      </c>
      <c r="BE78" s="978">
        <f t="shared" si="204"/>
        <v>0</v>
      </c>
      <c r="BF78" s="978">
        <f t="shared" si="205"/>
        <v>1818000</v>
      </c>
      <c r="BG78" s="1464">
        <f t="shared" si="171"/>
        <v>0</v>
      </c>
      <c r="BH78" s="1539">
        <f>SUM(BH79:BH81)</f>
        <v>0</v>
      </c>
      <c r="BI78" s="978">
        <f t="shared" ref="BI78:BL78" si="215">SUM(BI79:BI81)</f>
        <v>727200</v>
      </c>
      <c r="BJ78" s="978">
        <f t="shared" si="215"/>
        <v>727200</v>
      </c>
      <c r="BK78" s="978">
        <f t="shared" si="215"/>
        <v>363600</v>
      </c>
      <c r="BL78" s="978">
        <f t="shared" si="215"/>
        <v>0</v>
      </c>
      <c r="BM78" s="978"/>
      <c r="BN78" s="978">
        <f t="shared" ref="BN78" si="216">SUM(BN79:BN81)</f>
        <v>1818000</v>
      </c>
      <c r="BO78" s="1538">
        <f t="shared" si="196"/>
        <v>0</v>
      </c>
      <c r="BP78" s="978">
        <f>SUM(BP79:BP81)</f>
        <v>0</v>
      </c>
      <c r="BQ78" s="978">
        <f t="shared" ref="BQ78:BT78" si="217">SUM(BQ79:BQ81)</f>
        <v>0</v>
      </c>
      <c r="BR78" s="978">
        <f t="shared" si="217"/>
        <v>0</v>
      </c>
      <c r="BS78" s="978">
        <f t="shared" si="217"/>
        <v>0</v>
      </c>
      <c r="BT78" s="978">
        <f t="shared" si="217"/>
        <v>0</v>
      </c>
      <c r="BU78" s="978"/>
      <c r="BV78" s="978">
        <f t="shared" ref="BV78" si="218">SUM(BV79:BV81)</f>
        <v>0</v>
      </c>
      <c r="BW78" s="1538">
        <f t="shared" si="179"/>
        <v>0</v>
      </c>
      <c r="BX78" s="978">
        <f t="shared" si="180"/>
        <v>0</v>
      </c>
      <c r="BY78" s="978">
        <f t="shared" si="181"/>
        <v>727200</v>
      </c>
      <c r="BZ78" s="978">
        <f t="shared" si="182"/>
        <v>727200</v>
      </c>
      <c r="CA78" s="978">
        <f t="shared" si="183"/>
        <v>363600</v>
      </c>
      <c r="CB78" s="978">
        <f t="shared" si="184"/>
        <v>0</v>
      </c>
      <c r="CC78" s="978">
        <f t="shared" si="185"/>
        <v>0</v>
      </c>
      <c r="CD78" s="978">
        <f t="shared" si="186"/>
        <v>1818000</v>
      </c>
      <c r="CE78" s="1538">
        <f t="shared" si="187"/>
        <v>0</v>
      </c>
      <c r="CF78" s="1342"/>
      <c r="CG78" s="978"/>
      <c r="CH78" s="1790">
        <f>SUM(CH79:CH81)</f>
        <v>0</v>
      </c>
      <c r="CI78" s="1342">
        <f t="shared" si="188"/>
        <v>0</v>
      </c>
      <c r="CJ78" s="1790">
        <f t="shared" si="189"/>
        <v>0</v>
      </c>
      <c r="CK78" s="1342">
        <f t="shared" si="190"/>
        <v>0</v>
      </c>
      <c r="CL78" s="1343">
        <f t="shared" si="191"/>
        <v>0</v>
      </c>
    </row>
    <row r="79" spans="1:90" s="92" customFormat="1" ht="25.5" outlineLevel="2">
      <c r="A79" s="1045" t="s">
        <v>1674</v>
      </c>
      <c r="B79" s="1452" t="s">
        <v>936</v>
      </c>
      <c r="C79" s="1766"/>
      <c r="D79" s="1442"/>
      <c r="E79" s="1240" t="s">
        <v>1308</v>
      </c>
      <c r="F79" s="1240" t="s">
        <v>1475</v>
      </c>
      <c r="G79" s="1239" t="s">
        <v>1312</v>
      </c>
      <c r="H79" s="1240" t="s">
        <v>1308</v>
      </c>
      <c r="I79" s="1234" t="s">
        <v>1310</v>
      </c>
      <c r="J79" s="870"/>
      <c r="K79" s="870"/>
      <c r="L79" s="870"/>
      <c r="M79" s="1088" t="s">
        <v>1027</v>
      </c>
      <c r="N79" s="1088" t="s">
        <v>1027</v>
      </c>
      <c r="O79" s="1088" t="s">
        <v>1027</v>
      </c>
      <c r="P79" s="1094"/>
      <c r="Q79" s="1094"/>
      <c r="R79" s="1027"/>
      <c r="S79" s="1074"/>
      <c r="T79" s="890" t="s">
        <v>83</v>
      </c>
      <c r="U79" s="890" t="s">
        <v>13</v>
      </c>
      <c r="V79" s="48" t="s">
        <v>646</v>
      </c>
      <c r="W79" s="971">
        <f>+'9.3.1_Det. PA'!E57</f>
        <v>17</v>
      </c>
      <c r="X79" s="1025"/>
      <c r="Y79" s="1074"/>
      <c r="Z79" s="891"/>
      <c r="AA79" s="111">
        <v>1</v>
      </c>
      <c r="AB79" s="892"/>
      <c r="AC79" s="893"/>
      <c r="AD79" s="893"/>
      <c r="AE79" s="647">
        <v>218000</v>
      </c>
      <c r="AF79" s="112">
        <f t="shared" si="206"/>
        <v>218000</v>
      </c>
      <c r="AG79" s="869"/>
      <c r="AH79" s="1371"/>
      <c r="AI79" s="865">
        <f>+AF79</f>
        <v>218000</v>
      </c>
      <c r="AJ79" s="865"/>
      <c r="AK79" s="865">
        <f t="shared" si="207"/>
        <v>218000</v>
      </c>
      <c r="AL79" s="1464"/>
      <c r="AM79" s="865"/>
      <c r="AN79" s="865">
        <f>+$AI$79*50%</f>
        <v>109000</v>
      </c>
      <c r="AO79" s="865">
        <f>+$AI$79*50%</f>
        <v>109000</v>
      </c>
      <c r="AP79" s="865"/>
      <c r="AQ79" s="865"/>
      <c r="AR79" s="865">
        <f>SUM(AM79:AQ79)</f>
        <v>218000</v>
      </c>
      <c r="AS79" s="1464">
        <f t="shared" si="199"/>
        <v>0</v>
      </c>
      <c r="AT79" s="865"/>
      <c r="AU79" s="865"/>
      <c r="AV79" s="865"/>
      <c r="AW79" s="865"/>
      <c r="AX79" s="865"/>
      <c r="AY79" s="865">
        <f>SUM(AT79:AX79)</f>
        <v>0</v>
      </c>
      <c r="AZ79" s="1464"/>
      <c r="BA79" s="865">
        <f t="shared" si="200"/>
        <v>0</v>
      </c>
      <c r="BB79" s="865">
        <f t="shared" si="201"/>
        <v>109000</v>
      </c>
      <c r="BC79" s="865">
        <f t="shared" si="202"/>
        <v>109000</v>
      </c>
      <c r="BD79" s="865">
        <f t="shared" si="203"/>
        <v>0</v>
      </c>
      <c r="BE79" s="865">
        <f t="shared" si="204"/>
        <v>0</v>
      </c>
      <c r="BF79" s="865">
        <f t="shared" si="205"/>
        <v>218000</v>
      </c>
      <c r="BG79" s="1464">
        <f t="shared" si="171"/>
        <v>0</v>
      </c>
      <c r="BH79" s="865"/>
      <c r="BI79" s="865">
        <f>+$AI$79*40%</f>
        <v>87200</v>
      </c>
      <c r="BJ79" s="865">
        <f>+$AI$79*40%</f>
        <v>87200</v>
      </c>
      <c r="BK79" s="865">
        <f>+$AI$79*20%</f>
        <v>43600</v>
      </c>
      <c r="BL79" s="865"/>
      <c r="BM79" s="865"/>
      <c r="BN79" s="865">
        <f>SUM(BH79:BL79)</f>
        <v>218000</v>
      </c>
      <c r="BO79" s="1538">
        <f t="shared" si="196"/>
        <v>0</v>
      </c>
      <c r="BP79" s="865"/>
      <c r="BQ79" s="865"/>
      <c r="BR79" s="865"/>
      <c r="BS79" s="865"/>
      <c r="BT79" s="865"/>
      <c r="BU79" s="865"/>
      <c r="BV79" s="865">
        <f>SUM(BP79:BT79)</f>
        <v>0</v>
      </c>
      <c r="BW79" s="1538">
        <f t="shared" si="179"/>
        <v>0</v>
      </c>
      <c r="BX79" s="865">
        <f t="shared" si="180"/>
        <v>0</v>
      </c>
      <c r="BY79" s="865">
        <f t="shared" si="181"/>
        <v>87200</v>
      </c>
      <c r="BZ79" s="865">
        <f t="shared" si="182"/>
        <v>87200</v>
      </c>
      <c r="CA79" s="865">
        <f t="shared" si="183"/>
        <v>43600</v>
      </c>
      <c r="CB79" s="865">
        <f t="shared" si="184"/>
        <v>0</v>
      </c>
      <c r="CC79" s="865">
        <f t="shared" si="185"/>
        <v>0</v>
      </c>
      <c r="CD79" s="865">
        <f t="shared" si="186"/>
        <v>218000</v>
      </c>
      <c r="CE79" s="1538">
        <f t="shared" si="187"/>
        <v>0</v>
      </c>
      <c r="CF79" s="1348"/>
      <c r="CG79" s="865"/>
      <c r="CH79" s="1794"/>
      <c r="CI79" s="1348">
        <f t="shared" si="188"/>
        <v>0</v>
      </c>
      <c r="CJ79" s="1794">
        <f t="shared" si="189"/>
        <v>0</v>
      </c>
      <c r="CK79" s="1816">
        <f t="shared" si="190"/>
        <v>0</v>
      </c>
      <c r="CL79" s="1358">
        <f t="shared" si="191"/>
        <v>0</v>
      </c>
    </row>
    <row r="80" spans="1:90" s="92" customFormat="1" ht="31.5" customHeight="1" outlineLevel="2">
      <c r="A80" s="1045" t="s">
        <v>1675</v>
      </c>
      <c r="B80" s="1452" t="s">
        <v>938</v>
      </c>
      <c r="C80" s="1766"/>
      <c r="D80" s="1442"/>
      <c r="E80" s="1251" t="s">
        <v>1318</v>
      </c>
      <c r="F80" s="1240" t="s">
        <v>1475</v>
      </c>
      <c r="G80" s="1239" t="s">
        <v>1316</v>
      </c>
      <c r="H80" s="1251" t="s">
        <v>1318</v>
      </c>
      <c r="I80" s="1234" t="s">
        <v>1329</v>
      </c>
      <c r="J80" s="870"/>
      <c r="K80" s="870"/>
      <c r="L80" s="870"/>
      <c r="M80" s="1088" t="s">
        <v>1027</v>
      </c>
      <c r="N80" s="1088" t="s">
        <v>1027</v>
      </c>
      <c r="O80" s="1088" t="s">
        <v>1027</v>
      </c>
      <c r="P80" s="1094"/>
      <c r="Q80" s="1094"/>
      <c r="R80" s="1027"/>
      <c r="S80" s="1074"/>
      <c r="T80" s="110" t="str">
        <f>+'9.3.1_Det. PA'!$D$7</f>
        <v>LPI</v>
      </c>
      <c r="U80" s="110" t="s">
        <v>13</v>
      </c>
      <c r="V80" s="890" t="s">
        <v>263</v>
      </c>
      <c r="W80" s="971">
        <f>+'9.3.1_Det. PA'!$F$7</f>
        <v>1</v>
      </c>
      <c r="X80" s="1025"/>
      <c r="Y80" s="1074"/>
      <c r="Z80" s="891"/>
      <c r="AA80" s="111">
        <v>1</v>
      </c>
      <c r="AB80" s="892"/>
      <c r="AC80" s="893"/>
      <c r="AD80" s="893"/>
      <c r="AE80" s="647">
        <v>1600000</v>
      </c>
      <c r="AF80" s="112">
        <f t="shared" si="206"/>
        <v>1600000</v>
      </c>
      <c r="AG80" s="869"/>
      <c r="AH80" s="1371"/>
      <c r="AI80" s="865">
        <f>+AF80</f>
        <v>1600000</v>
      </c>
      <c r="AJ80" s="865"/>
      <c r="AK80" s="865">
        <f t="shared" si="207"/>
        <v>1600000</v>
      </c>
      <c r="AL80" s="1464"/>
      <c r="AM80" s="865">
        <f>+$AI$80*20%</f>
        <v>320000</v>
      </c>
      <c r="AN80" s="865">
        <f>+$AI$80*40%</f>
        <v>640000</v>
      </c>
      <c r="AO80" s="865">
        <f>+$AI$80*40%</f>
        <v>640000</v>
      </c>
      <c r="AP80" s="865"/>
      <c r="AQ80" s="865"/>
      <c r="AR80" s="865">
        <f t="shared" ref="AR80:AR90" si="219">SUM(AM80:AQ80)</f>
        <v>1600000</v>
      </c>
      <c r="AS80" s="1464">
        <f t="shared" si="199"/>
        <v>0</v>
      </c>
      <c r="AT80" s="865"/>
      <c r="AU80" s="865"/>
      <c r="AV80" s="865"/>
      <c r="AW80" s="865"/>
      <c r="AX80" s="865"/>
      <c r="AY80" s="865">
        <f t="shared" ref="AY80:AY81" si="220">SUM(AT80:AX80)</f>
        <v>0</v>
      </c>
      <c r="AZ80" s="1464"/>
      <c r="BA80" s="865">
        <f t="shared" si="200"/>
        <v>320000</v>
      </c>
      <c r="BB80" s="865">
        <f t="shared" si="201"/>
        <v>640000</v>
      </c>
      <c r="BC80" s="865">
        <f t="shared" si="202"/>
        <v>640000</v>
      </c>
      <c r="BD80" s="865">
        <f t="shared" si="203"/>
        <v>0</v>
      </c>
      <c r="BE80" s="865">
        <f t="shared" si="204"/>
        <v>0</v>
      </c>
      <c r="BF80" s="865">
        <f t="shared" si="205"/>
        <v>1600000</v>
      </c>
      <c r="BG80" s="1464">
        <f t="shared" si="171"/>
        <v>0</v>
      </c>
      <c r="BH80" s="1540"/>
      <c r="BI80" s="865">
        <f>+$AI$80*40%</f>
        <v>640000</v>
      </c>
      <c r="BJ80" s="865">
        <f>+$AI$80*40%</f>
        <v>640000</v>
      </c>
      <c r="BK80" s="865">
        <f>+$AI$80*20%</f>
        <v>320000</v>
      </c>
      <c r="BL80" s="865"/>
      <c r="BM80" s="865"/>
      <c r="BN80" s="865">
        <f>SUM(BH80:BL80)</f>
        <v>1600000</v>
      </c>
      <c r="BO80" s="1538">
        <f t="shared" si="196"/>
        <v>0</v>
      </c>
      <c r="BP80" s="865"/>
      <c r="BQ80" s="865"/>
      <c r="BR80" s="865"/>
      <c r="BS80" s="865"/>
      <c r="BT80" s="865"/>
      <c r="BU80" s="865"/>
      <c r="BV80" s="865">
        <f>SUM(BP80:BT80)</f>
        <v>0</v>
      </c>
      <c r="BW80" s="1538">
        <f t="shared" si="179"/>
        <v>0</v>
      </c>
      <c r="BX80" s="865">
        <f t="shared" si="180"/>
        <v>0</v>
      </c>
      <c r="BY80" s="865">
        <f t="shared" si="181"/>
        <v>640000</v>
      </c>
      <c r="BZ80" s="865">
        <f t="shared" si="182"/>
        <v>640000</v>
      </c>
      <c r="CA80" s="865">
        <f t="shared" si="183"/>
        <v>320000</v>
      </c>
      <c r="CB80" s="865">
        <f t="shared" si="184"/>
        <v>0</v>
      </c>
      <c r="CC80" s="865">
        <f t="shared" si="185"/>
        <v>0</v>
      </c>
      <c r="CD80" s="865">
        <f t="shared" si="186"/>
        <v>1600000</v>
      </c>
      <c r="CE80" s="1538">
        <f t="shared" si="187"/>
        <v>0</v>
      </c>
      <c r="CF80" s="1348"/>
      <c r="CG80" s="865"/>
      <c r="CH80" s="1794"/>
      <c r="CI80" s="1348">
        <f t="shared" si="188"/>
        <v>0</v>
      </c>
      <c r="CJ80" s="1794">
        <f t="shared" si="189"/>
        <v>0</v>
      </c>
      <c r="CK80" s="1816">
        <f t="shared" si="190"/>
        <v>0</v>
      </c>
      <c r="CL80" s="1358">
        <f t="shared" si="191"/>
        <v>0</v>
      </c>
    </row>
    <row r="81" spans="1:94" s="92" customFormat="1" ht="45" customHeight="1" outlineLevel="2">
      <c r="A81" s="1045" t="s">
        <v>1676</v>
      </c>
      <c r="B81" s="1452" t="s">
        <v>939</v>
      </c>
      <c r="C81" s="1766"/>
      <c r="D81" s="1442"/>
      <c r="E81" s="1251" t="s">
        <v>1318</v>
      </c>
      <c r="F81" s="1240" t="s">
        <v>1308</v>
      </c>
      <c r="G81" s="1239" t="s">
        <v>1316</v>
      </c>
      <c r="H81" s="1251" t="s">
        <v>1318</v>
      </c>
      <c r="I81" s="1234" t="s">
        <v>1329</v>
      </c>
      <c r="J81" s="870"/>
      <c r="K81" s="870"/>
      <c r="L81" s="870"/>
      <c r="M81" s="1088" t="s">
        <v>1027</v>
      </c>
      <c r="N81" s="1088" t="s">
        <v>1027</v>
      </c>
      <c r="O81" s="1088" t="s">
        <v>1027</v>
      </c>
      <c r="P81" s="1094"/>
      <c r="Q81" s="1094"/>
      <c r="R81" s="1027"/>
      <c r="S81" s="1074"/>
      <c r="T81" s="1025"/>
      <c r="U81" s="1025"/>
      <c r="V81" s="1065"/>
      <c r="W81" s="971"/>
      <c r="X81" s="1025"/>
      <c r="Y81" s="1074"/>
      <c r="Z81" s="891"/>
      <c r="AA81" s="111">
        <v>1</v>
      </c>
      <c r="AB81" s="892"/>
      <c r="AC81" s="893"/>
      <c r="AD81" s="893"/>
      <c r="AE81" s="647" t="s">
        <v>1001</v>
      </c>
      <c r="AF81" s="112" t="s">
        <v>1001</v>
      </c>
      <c r="AG81" s="869"/>
      <c r="AH81" s="1371"/>
      <c r="AI81" s="865"/>
      <c r="AJ81" s="865"/>
      <c r="AK81" s="865"/>
      <c r="AL81" s="1464"/>
      <c r="AM81" s="865"/>
      <c r="AN81" s="865"/>
      <c r="AO81" s="865"/>
      <c r="AP81" s="865"/>
      <c r="AQ81" s="865"/>
      <c r="AR81" s="865">
        <f t="shared" si="219"/>
        <v>0</v>
      </c>
      <c r="AS81" s="1464">
        <f t="shared" si="199"/>
        <v>0</v>
      </c>
      <c r="AT81" s="865"/>
      <c r="AU81" s="865"/>
      <c r="AV81" s="865"/>
      <c r="AW81" s="865"/>
      <c r="AX81" s="865"/>
      <c r="AY81" s="865">
        <f t="shared" si="220"/>
        <v>0</v>
      </c>
      <c r="AZ81" s="1464"/>
      <c r="BA81" s="865">
        <f t="shared" si="200"/>
        <v>0</v>
      </c>
      <c r="BB81" s="865">
        <f t="shared" si="201"/>
        <v>0</v>
      </c>
      <c r="BC81" s="865">
        <f t="shared" si="202"/>
        <v>0</v>
      </c>
      <c r="BD81" s="865">
        <f t="shared" si="203"/>
        <v>0</v>
      </c>
      <c r="BE81" s="865">
        <f t="shared" si="204"/>
        <v>0</v>
      </c>
      <c r="BF81" s="865">
        <f t="shared" si="205"/>
        <v>0</v>
      </c>
      <c r="BG81" s="1464">
        <f t="shared" si="171"/>
        <v>0</v>
      </c>
      <c r="BH81" s="865"/>
      <c r="BI81" s="865"/>
      <c r="BJ81" s="865"/>
      <c r="BK81" s="865"/>
      <c r="BL81" s="865"/>
      <c r="BM81" s="865"/>
      <c r="BN81" s="865">
        <f>SUM(BH81:BL81)</f>
        <v>0</v>
      </c>
      <c r="BO81" s="1538">
        <f t="shared" si="196"/>
        <v>0</v>
      </c>
      <c r="BP81" s="865"/>
      <c r="BQ81" s="865"/>
      <c r="BR81" s="865"/>
      <c r="BS81" s="865"/>
      <c r="BT81" s="865"/>
      <c r="BU81" s="865"/>
      <c r="BV81" s="865">
        <f>SUM(BP81:BT81)</f>
        <v>0</v>
      </c>
      <c r="BW81" s="1538">
        <f t="shared" si="179"/>
        <v>0</v>
      </c>
      <c r="BX81" s="865">
        <f t="shared" si="180"/>
        <v>0</v>
      </c>
      <c r="BY81" s="865">
        <f t="shared" si="181"/>
        <v>0</v>
      </c>
      <c r="BZ81" s="865">
        <f t="shared" si="182"/>
        <v>0</v>
      </c>
      <c r="CA81" s="865">
        <f t="shared" si="183"/>
        <v>0</v>
      </c>
      <c r="CB81" s="865">
        <f t="shared" si="184"/>
        <v>0</v>
      </c>
      <c r="CC81" s="865">
        <f t="shared" si="185"/>
        <v>0</v>
      </c>
      <c r="CD81" s="865">
        <f t="shared" si="186"/>
        <v>0</v>
      </c>
      <c r="CE81" s="1538">
        <f t="shared" si="187"/>
        <v>0</v>
      </c>
      <c r="CF81" s="1348"/>
      <c r="CG81" s="865"/>
      <c r="CH81" s="1794"/>
      <c r="CI81" s="1348">
        <f t="shared" si="188"/>
        <v>0</v>
      </c>
      <c r="CJ81" s="1794">
        <f t="shared" si="189"/>
        <v>0</v>
      </c>
      <c r="CK81" s="1816">
        <f t="shared" si="190"/>
        <v>0</v>
      </c>
      <c r="CL81" s="1358">
        <f t="shared" si="191"/>
        <v>0</v>
      </c>
    </row>
    <row r="82" spans="1:94" s="92" customFormat="1" outlineLevel="1">
      <c r="A82" s="96"/>
      <c r="B82" s="1452"/>
      <c r="C82" s="1764"/>
      <c r="D82" s="889"/>
      <c r="E82" s="115"/>
      <c r="F82" s="115"/>
      <c r="G82" s="115"/>
      <c r="H82" s="115"/>
      <c r="I82" s="1195"/>
      <c r="J82" s="870"/>
      <c r="K82" s="870"/>
      <c r="L82" s="870"/>
      <c r="M82" s="1094"/>
      <c r="N82" s="1094"/>
      <c r="O82" s="1094"/>
      <c r="P82" s="1094"/>
      <c r="Q82" s="1094"/>
      <c r="R82" s="1027"/>
      <c r="S82" s="1074"/>
      <c r="T82" s="1025"/>
      <c r="U82" s="1025"/>
      <c r="V82" s="1065"/>
      <c r="W82" s="971"/>
      <c r="X82" s="1093"/>
      <c r="Y82" s="1074"/>
      <c r="Z82" s="891"/>
      <c r="AA82" s="111"/>
      <c r="AB82" s="892"/>
      <c r="AC82" s="893"/>
      <c r="AD82" s="893"/>
      <c r="AE82" s="647"/>
      <c r="AF82" s="112"/>
      <c r="AG82" s="869"/>
      <c r="AH82" s="1371"/>
      <c r="AI82" s="865"/>
      <c r="AJ82" s="865"/>
      <c r="AK82" s="865"/>
      <c r="AL82" s="1464"/>
      <c r="AM82" s="865"/>
      <c r="AN82" s="865"/>
      <c r="AO82" s="865"/>
      <c r="AP82" s="865"/>
      <c r="AQ82" s="865"/>
      <c r="AR82" s="865"/>
      <c r="AS82" s="1464">
        <f t="shared" si="199"/>
        <v>0</v>
      </c>
      <c r="AT82" s="865"/>
      <c r="AU82" s="865"/>
      <c r="AV82" s="865"/>
      <c r="AW82" s="865"/>
      <c r="AX82" s="865"/>
      <c r="AY82" s="865"/>
      <c r="AZ82" s="1464"/>
      <c r="BA82" s="865">
        <f t="shared" si="200"/>
        <v>0</v>
      </c>
      <c r="BB82" s="865">
        <f t="shared" si="201"/>
        <v>0</v>
      </c>
      <c r="BC82" s="865">
        <f t="shared" si="202"/>
        <v>0</v>
      </c>
      <c r="BD82" s="865">
        <f t="shared" si="203"/>
        <v>0</v>
      </c>
      <c r="BE82" s="865">
        <f t="shared" si="204"/>
        <v>0</v>
      </c>
      <c r="BF82" s="865">
        <f t="shared" si="205"/>
        <v>0</v>
      </c>
      <c r="BG82" s="1464">
        <f t="shared" si="171"/>
        <v>0</v>
      </c>
      <c r="BH82" s="865"/>
      <c r="BI82" s="865"/>
      <c r="BJ82" s="865"/>
      <c r="BK82" s="865"/>
      <c r="BL82" s="865"/>
      <c r="BM82" s="865"/>
      <c r="BN82" s="865"/>
      <c r="BO82" s="1538">
        <f t="shared" si="196"/>
        <v>0</v>
      </c>
      <c r="BP82" s="865"/>
      <c r="BQ82" s="865"/>
      <c r="BR82" s="865"/>
      <c r="BS82" s="865"/>
      <c r="BT82" s="865"/>
      <c r="BU82" s="865"/>
      <c r="BV82" s="865"/>
      <c r="BW82" s="1538">
        <f t="shared" si="179"/>
        <v>0</v>
      </c>
      <c r="BX82" s="865">
        <f t="shared" si="180"/>
        <v>0</v>
      </c>
      <c r="BY82" s="865">
        <f t="shared" si="181"/>
        <v>0</v>
      </c>
      <c r="BZ82" s="865">
        <f t="shared" si="182"/>
        <v>0</v>
      </c>
      <c r="CA82" s="865">
        <f t="shared" si="183"/>
        <v>0</v>
      </c>
      <c r="CB82" s="865">
        <f t="shared" si="184"/>
        <v>0</v>
      </c>
      <c r="CC82" s="865">
        <f t="shared" si="185"/>
        <v>0</v>
      </c>
      <c r="CD82" s="865">
        <f t="shared" si="186"/>
        <v>0</v>
      </c>
      <c r="CE82" s="1538">
        <f t="shared" si="187"/>
        <v>0</v>
      </c>
      <c r="CF82" s="1348"/>
      <c r="CG82" s="865"/>
      <c r="CH82" s="1794"/>
      <c r="CI82" s="1348">
        <f t="shared" si="188"/>
        <v>0</v>
      </c>
      <c r="CJ82" s="1794">
        <f t="shared" si="189"/>
        <v>0</v>
      </c>
      <c r="CK82" s="1816">
        <f t="shared" si="190"/>
        <v>0</v>
      </c>
      <c r="CL82" s="1358">
        <f t="shared" si="191"/>
        <v>0</v>
      </c>
    </row>
    <row r="83" spans="1:94" s="93" customFormat="1" ht="30" customHeight="1">
      <c r="A83" s="1036" t="s">
        <v>287</v>
      </c>
      <c r="B83" s="1037" t="s">
        <v>1340</v>
      </c>
      <c r="C83" s="1037"/>
      <c r="D83" s="1037" t="s">
        <v>41</v>
      </c>
      <c r="E83" s="1197"/>
      <c r="F83" s="1197"/>
      <c r="G83" s="1197"/>
      <c r="H83" s="1197"/>
      <c r="I83" s="1197"/>
      <c r="J83" s="870"/>
      <c r="K83" s="1038" t="s">
        <v>1360</v>
      </c>
      <c r="L83" s="1038"/>
      <c r="M83" s="1039"/>
      <c r="N83" s="1039"/>
      <c r="O83" s="1039"/>
      <c r="P83" s="1039"/>
      <c r="Q83" s="1039">
        <v>3</v>
      </c>
      <c r="R83" s="1039">
        <f>SUM(L83:Q83)</f>
        <v>3</v>
      </c>
      <c r="S83" s="91"/>
      <c r="T83" s="1062"/>
      <c r="U83" s="1072"/>
      <c r="V83" s="1072"/>
      <c r="W83" s="1062"/>
      <c r="X83" s="1072"/>
      <c r="Y83" s="91"/>
      <c r="Z83" s="1037"/>
      <c r="AA83" s="1040"/>
      <c r="AB83" s="1040"/>
      <c r="AC83" s="1040"/>
      <c r="AD83" s="1040"/>
      <c r="AE83" s="1041"/>
      <c r="AF83" s="1041">
        <f>+AF84+AF85+AF86+AF87+AF88+AF91</f>
        <v>559000</v>
      </c>
      <c r="AG83" s="1041"/>
      <c r="AH83" s="1370"/>
      <c r="AI83" s="1041">
        <f>+AI84+AI85+AI86+AI87+AI88+AI91</f>
        <v>559000</v>
      </c>
      <c r="AJ83" s="1041">
        <f t="shared" ref="AJ83:AK83" si="221">+AJ84+AJ85+AJ86+AJ87+AJ88+AJ91</f>
        <v>0</v>
      </c>
      <c r="AK83" s="1041">
        <f t="shared" si="221"/>
        <v>559000</v>
      </c>
      <c r="AL83" s="1464"/>
      <c r="AM83" s="1041">
        <f t="shared" ref="AM83" si="222">+AM84+AM85+AM86+AM87+AM88+AM91</f>
        <v>0</v>
      </c>
      <c r="AN83" s="1041">
        <f t="shared" ref="AN83" si="223">+AN84+AN85+AN86+AN87+AN88+AN91</f>
        <v>113750</v>
      </c>
      <c r="AO83" s="1041">
        <f t="shared" ref="AO83" si="224">+AO84+AO85+AO86+AO87+AO88+AO91</f>
        <v>263250</v>
      </c>
      <c r="AP83" s="1041">
        <f t="shared" ref="AP83" si="225">+AP84+AP85+AP86+AP87+AP88+AP91</f>
        <v>165750</v>
      </c>
      <c r="AQ83" s="1041">
        <f t="shared" ref="AQ83" si="226">+AQ84+AQ85+AQ86+AQ87+AQ88+AQ91</f>
        <v>16250</v>
      </c>
      <c r="AR83" s="1041">
        <f t="shared" ref="AR83" si="227">+AR84+AR85+AR86+AR87+AR88+AR91</f>
        <v>559000</v>
      </c>
      <c r="AS83" s="1464">
        <f t="shared" si="199"/>
        <v>0</v>
      </c>
      <c r="AT83" s="1041">
        <f t="shared" ref="AT83:AY83" si="228">+AT84+AT85+AT86+AT87+AT88+AT91</f>
        <v>0</v>
      </c>
      <c r="AU83" s="1041">
        <f t="shared" si="228"/>
        <v>0</v>
      </c>
      <c r="AV83" s="1041">
        <f t="shared" si="228"/>
        <v>0</v>
      </c>
      <c r="AW83" s="1041">
        <f t="shared" si="228"/>
        <v>0</v>
      </c>
      <c r="AX83" s="1041">
        <f t="shared" si="228"/>
        <v>0</v>
      </c>
      <c r="AY83" s="1041">
        <f t="shared" si="228"/>
        <v>0</v>
      </c>
      <c r="AZ83" s="1464"/>
      <c r="BA83" s="1041">
        <f t="shared" si="200"/>
        <v>0</v>
      </c>
      <c r="BB83" s="1041">
        <f t="shared" si="201"/>
        <v>113750</v>
      </c>
      <c r="BC83" s="1041">
        <f t="shared" si="202"/>
        <v>263250</v>
      </c>
      <c r="BD83" s="1041">
        <f t="shared" si="203"/>
        <v>165750</v>
      </c>
      <c r="BE83" s="1041">
        <f t="shared" si="204"/>
        <v>16250</v>
      </c>
      <c r="BF83" s="1041">
        <f t="shared" si="205"/>
        <v>559000</v>
      </c>
      <c r="BG83" s="1464">
        <f t="shared" si="171"/>
        <v>0</v>
      </c>
      <c r="BH83" s="1041">
        <f t="shared" ref="BH83:BM83" si="229">+BH84+BH85+BH86+BH87+BH88+BH91</f>
        <v>0</v>
      </c>
      <c r="BI83" s="1041">
        <f t="shared" si="229"/>
        <v>110500</v>
      </c>
      <c r="BJ83" s="1041">
        <f t="shared" si="229"/>
        <v>230100</v>
      </c>
      <c r="BK83" s="1041">
        <f t="shared" si="229"/>
        <v>132600</v>
      </c>
      <c r="BL83" s="1041">
        <f t="shared" si="229"/>
        <v>72800</v>
      </c>
      <c r="BM83" s="1041">
        <f t="shared" si="229"/>
        <v>13000</v>
      </c>
      <c r="BN83" s="1041">
        <f>SUM(BH83:BM83)</f>
        <v>559000</v>
      </c>
      <c r="BO83" s="1538">
        <f t="shared" si="196"/>
        <v>0</v>
      </c>
      <c r="BP83" s="1041">
        <f t="shared" ref="BP83:BU83" si="230">+BP84+BP85+BP86+BP87+BP88+BP91</f>
        <v>0</v>
      </c>
      <c r="BQ83" s="1041">
        <f t="shared" si="230"/>
        <v>0</v>
      </c>
      <c r="BR83" s="1041">
        <f t="shared" si="230"/>
        <v>0</v>
      </c>
      <c r="BS83" s="1041">
        <f t="shared" si="230"/>
        <v>0</v>
      </c>
      <c r="BT83" s="1041">
        <f t="shared" si="230"/>
        <v>0</v>
      </c>
      <c r="BU83" s="1041">
        <f t="shared" si="230"/>
        <v>0</v>
      </c>
      <c r="BV83" s="1041">
        <f>SUM(BP83:BU83)</f>
        <v>0</v>
      </c>
      <c r="BW83" s="1538">
        <f t="shared" si="179"/>
        <v>0</v>
      </c>
      <c r="BX83" s="1041">
        <f t="shared" si="180"/>
        <v>0</v>
      </c>
      <c r="BY83" s="1041">
        <f t="shared" si="181"/>
        <v>110500</v>
      </c>
      <c r="BZ83" s="1041">
        <f t="shared" si="182"/>
        <v>230100</v>
      </c>
      <c r="CA83" s="1041">
        <f t="shared" si="183"/>
        <v>132600</v>
      </c>
      <c r="CB83" s="1041">
        <f t="shared" si="184"/>
        <v>72800</v>
      </c>
      <c r="CC83" s="1041">
        <f t="shared" si="185"/>
        <v>13000</v>
      </c>
      <c r="CD83" s="1041">
        <f t="shared" si="186"/>
        <v>559000</v>
      </c>
      <c r="CE83" s="1538">
        <f t="shared" si="187"/>
        <v>0</v>
      </c>
      <c r="CF83" s="1337">
        <f t="shared" ref="CF83:CG83" si="231">+CF84+CF85+CF86+CF87+CF88+CF91</f>
        <v>0</v>
      </c>
      <c r="CG83" s="1041">
        <f t="shared" si="231"/>
        <v>0</v>
      </c>
      <c r="CH83" s="1787">
        <f>+CH84+CH85+CH86+CH87+CH88+CH91</f>
        <v>0</v>
      </c>
      <c r="CI83" s="1337">
        <f t="shared" si="188"/>
        <v>0</v>
      </c>
      <c r="CJ83" s="1787">
        <f t="shared" si="189"/>
        <v>0</v>
      </c>
      <c r="CK83" s="1337">
        <f t="shared" si="190"/>
        <v>0</v>
      </c>
      <c r="CL83" s="1338">
        <f t="shared" si="191"/>
        <v>0</v>
      </c>
      <c r="CM83" s="92"/>
      <c r="CN83" s="92"/>
      <c r="CO83" s="92"/>
      <c r="CP83" s="92"/>
    </row>
    <row r="84" spans="1:94" s="92" customFormat="1" ht="25.5" outlineLevel="1">
      <c r="A84" s="96" t="s">
        <v>1018</v>
      </c>
      <c r="B84" s="1452" t="s">
        <v>1051</v>
      </c>
      <c r="C84" s="1766"/>
      <c r="D84" s="1443"/>
      <c r="E84" s="1240" t="s">
        <v>1308</v>
      </c>
      <c r="F84" s="1240" t="s">
        <v>1475</v>
      </c>
      <c r="G84" s="1239" t="s">
        <v>1312</v>
      </c>
      <c r="H84" s="1240" t="s">
        <v>1308</v>
      </c>
      <c r="I84" s="1234" t="s">
        <v>1310</v>
      </c>
      <c r="J84" s="870"/>
      <c r="K84" s="870"/>
      <c r="L84" s="870"/>
      <c r="M84" s="1094"/>
      <c r="N84" s="1094" t="s">
        <v>1027</v>
      </c>
      <c r="O84" s="1094" t="s">
        <v>1027</v>
      </c>
      <c r="P84" s="1094" t="s">
        <v>1027</v>
      </c>
      <c r="Q84" s="1094" t="s">
        <v>1027</v>
      </c>
      <c r="R84" s="1115"/>
      <c r="S84" s="1074"/>
      <c r="T84" s="890" t="s">
        <v>83</v>
      </c>
      <c r="U84" s="928" t="s">
        <v>13</v>
      </c>
      <c r="V84" s="1065" t="s">
        <v>646</v>
      </c>
      <c r="W84" s="971">
        <f>+'9.3.1_Det. PA'!E57</f>
        <v>17</v>
      </c>
      <c r="X84" s="1025"/>
      <c r="Y84" s="1074"/>
      <c r="Z84" s="891"/>
      <c r="AA84" s="111">
        <v>1</v>
      </c>
      <c r="AB84" s="892"/>
      <c r="AC84" s="893"/>
      <c r="AD84" s="893"/>
      <c r="AE84" s="647">
        <v>80000</v>
      </c>
      <c r="AF84" s="112">
        <f t="shared" ref="AF84:AF86" si="232">+AE84*AA84</f>
        <v>80000</v>
      </c>
      <c r="AG84" s="869"/>
      <c r="AH84" s="1371"/>
      <c r="AI84" s="865">
        <f>+AF84</f>
        <v>80000</v>
      </c>
      <c r="AJ84" s="888"/>
      <c r="AK84" s="865">
        <f>+AJ84+AI84</f>
        <v>80000</v>
      </c>
      <c r="AL84" s="1464"/>
      <c r="AM84" s="865"/>
      <c r="AN84" s="865">
        <f>+$AI$84*50%</f>
        <v>40000</v>
      </c>
      <c r="AO84" s="865">
        <f>+$AI$84*50%</f>
        <v>40000</v>
      </c>
      <c r="AP84" s="865"/>
      <c r="AQ84" s="865"/>
      <c r="AR84" s="865">
        <f t="shared" si="219"/>
        <v>80000</v>
      </c>
      <c r="AS84" s="1464">
        <f t="shared" si="199"/>
        <v>0</v>
      </c>
      <c r="AT84" s="865"/>
      <c r="AU84" s="865"/>
      <c r="AV84" s="865"/>
      <c r="AW84" s="865"/>
      <c r="AX84" s="865"/>
      <c r="AY84" s="865">
        <f t="shared" ref="AY84:AY86" si="233">SUM(AT84:AX84)</f>
        <v>0</v>
      </c>
      <c r="AZ84" s="1464"/>
      <c r="BA84" s="865">
        <f t="shared" si="200"/>
        <v>0</v>
      </c>
      <c r="BB84" s="865">
        <f t="shared" si="201"/>
        <v>40000</v>
      </c>
      <c r="BC84" s="865">
        <f t="shared" si="202"/>
        <v>40000</v>
      </c>
      <c r="BD84" s="865">
        <f t="shared" si="203"/>
        <v>0</v>
      </c>
      <c r="BE84" s="865">
        <f t="shared" si="204"/>
        <v>0</v>
      </c>
      <c r="BF84" s="865">
        <f t="shared" si="205"/>
        <v>80000</v>
      </c>
      <c r="BG84" s="1464">
        <f t="shared" si="171"/>
        <v>0</v>
      </c>
      <c r="BH84" s="865"/>
      <c r="BI84" s="865">
        <f>+$AI$84*50%</f>
        <v>40000</v>
      </c>
      <c r="BJ84" s="865">
        <f>+$AI$84*50%</f>
        <v>40000</v>
      </c>
      <c r="BK84" s="865"/>
      <c r="BL84" s="865"/>
      <c r="BM84" s="865"/>
      <c r="BN84" s="865">
        <f>SUM(BH84:BM84)</f>
        <v>80000</v>
      </c>
      <c r="BO84" s="1538">
        <f t="shared" si="196"/>
        <v>0</v>
      </c>
      <c r="BP84" s="865"/>
      <c r="BQ84" s="865"/>
      <c r="BR84" s="865"/>
      <c r="BS84" s="865"/>
      <c r="BT84" s="865"/>
      <c r="BU84" s="865"/>
      <c r="BV84" s="865">
        <f>SUM(BP84:BU84)</f>
        <v>0</v>
      </c>
      <c r="BW84" s="1538">
        <f t="shared" si="179"/>
        <v>0</v>
      </c>
      <c r="BX84" s="865">
        <f t="shared" si="180"/>
        <v>0</v>
      </c>
      <c r="BY84" s="865">
        <f t="shared" si="181"/>
        <v>40000</v>
      </c>
      <c r="BZ84" s="865">
        <f t="shared" si="182"/>
        <v>40000</v>
      </c>
      <c r="CA84" s="865">
        <f t="shared" si="183"/>
        <v>0</v>
      </c>
      <c r="CB84" s="865">
        <f t="shared" si="184"/>
        <v>0</v>
      </c>
      <c r="CC84" s="865">
        <f t="shared" si="185"/>
        <v>0</v>
      </c>
      <c r="CD84" s="865">
        <f t="shared" si="186"/>
        <v>80000</v>
      </c>
      <c r="CE84" s="1538">
        <f t="shared" si="187"/>
        <v>0</v>
      </c>
      <c r="CF84" s="1348"/>
      <c r="CG84" s="865"/>
      <c r="CH84" s="1794"/>
      <c r="CI84" s="1348">
        <f t="shared" si="188"/>
        <v>0</v>
      </c>
      <c r="CJ84" s="1794">
        <f t="shared" si="189"/>
        <v>0</v>
      </c>
      <c r="CK84" s="1816">
        <f t="shared" si="190"/>
        <v>0</v>
      </c>
      <c r="CL84" s="1358">
        <f t="shared" si="191"/>
        <v>0</v>
      </c>
    </row>
    <row r="85" spans="1:94" s="92" customFormat="1" ht="25.5" outlineLevel="1">
      <c r="A85" s="96" t="s">
        <v>1019</v>
      </c>
      <c r="B85" s="1452" t="s">
        <v>1052</v>
      </c>
      <c r="C85" s="1766"/>
      <c r="D85" s="1443"/>
      <c r="E85" s="1240" t="s">
        <v>1308</v>
      </c>
      <c r="F85" s="1240" t="s">
        <v>1475</v>
      </c>
      <c r="G85" s="1239" t="s">
        <v>1312</v>
      </c>
      <c r="H85" s="1240" t="s">
        <v>1308</v>
      </c>
      <c r="I85" s="1234" t="s">
        <v>1310</v>
      </c>
      <c r="J85" s="870"/>
      <c r="K85" s="870"/>
      <c r="L85" s="870"/>
      <c r="M85" s="1094"/>
      <c r="N85" s="1094" t="s">
        <v>1027</v>
      </c>
      <c r="O85" s="1094" t="s">
        <v>1027</v>
      </c>
      <c r="P85" s="1094" t="s">
        <v>1027</v>
      </c>
      <c r="Q85" s="1094" t="s">
        <v>1027</v>
      </c>
      <c r="R85" s="1115"/>
      <c r="S85" s="1074"/>
      <c r="T85" s="890" t="s">
        <v>83</v>
      </c>
      <c r="U85" s="928" t="s">
        <v>13</v>
      </c>
      <c r="V85" s="1065" t="s">
        <v>646</v>
      </c>
      <c r="W85" s="971">
        <f>+'9.3.1_Det. PA'!E57</f>
        <v>17</v>
      </c>
      <c r="X85" s="1025"/>
      <c r="Y85" s="1074"/>
      <c r="Z85" s="891"/>
      <c r="AA85" s="111">
        <v>1</v>
      </c>
      <c r="AB85" s="892"/>
      <c r="AC85" s="893"/>
      <c r="AD85" s="893"/>
      <c r="AE85" s="647">
        <v>55000</v>
      </c>
      <c r="AF85" s="112">
        <f t="shared" si="232"/>
        <v>55000</v>
      </c>
      <c r="AG85" s="869"/>
      <c r="AH85" s="1371"/>
      <c r="AI85" s="865">
        <f t="shared" ref="AI85:AI86" si="234">+AF85</f>
        <v>55000</v>
      </c>
      <c r="AJ85" s="888"/>
      <c r="AK85" s="865">
        <f t="shared" ref="AK85:AK86" si="235">+AJ85+AI85</f>
        <v>55000</v>
      </c>
      <c r="AL85" s="1464"/>
      <c r="AM85" s="865"/>
      <c r="AN85" s="865">
        <f>+$AI$85*50%</f>
        <v>27500</v>
      </c>
      <c r="AO85" s="865">
        <f>+$AI$85*50%</f>
        <v>27500</v>
      </c>
      <c r="AP85" s="865"/>
      <c r="AQ85" s="865"/>
      <c r="AR85" s="865">
        <f t="shared" si="219"/>
        <v>55000</v>
      </c>
      <c r="AS85" s="1464">
        <f t="shared" si="199"/>
        <v>0</v>
      </c>
      <c r="AT85" s="865"/>
      <c r="AU85" s="865"/>
      <c r="AV85" s="865"/>
      <c r="AW85" s="865"/>
      <c r="AX85" s="865"/>
      <c r="AY85" s="865">
        <f t="shared" si="233"/>
        <v>0</v>
      </c>
      <c r="AZ85" s="1464"/>
      <c r="BA85" s="865">
        <f t="shared" si="200"/>
        <v>0</v>
      </c>
      <c r="BB85" s="865">
        <f t="shared" si="201"/>
        <v>27500</v>
      </c>
      <c r="BC85" s="865">
        <f t="shared" si="202"/>
        <v>27500</v>
      </c>
      <c r="BD85" s="865">
        <f t="shared" si="203"/>
        <v>0</v>
      </c>
      <c r="BE85" s="865">
        <f t="shared" si="204"/>
        <v>0</v>
      </c>
      <c r="BF85" s="865">
        <f t="shared" si="205"/>
        <v>55000</v>
      </c>
      <c r="BG85" s="1464">
        <f t="shared" si="171"/>
        <v>0</v>
      </c>
      <c r="BH85" s="865"/>
      <c r="BI85" s="865">
        <f>+$AI$85*50%</f>
        <v>27500</v>
      </c>
      <c r="BJ85" s="865">
        <f>+$AI$85*50%</f>
        <v>27500</v>
      </c>
      <c r="BK85" s="865"/>
      <c r="BL85" s="865"/>
      <c r="BM85" s="865"/>
      <c r="BN85" s="865">
        <f>SUM(BH85:BM85)</f>
        <v>55000</v>
      </c>
      <c r="BO85" s="1538">
        <f t="shared" si="196"/>
        <v>0</v>
      </c>
      <c r="BP85" s="865"/>
      <c r="BQ85" s="865"/>
      <c r="BR85" s="865"/>
      <c r="BS85" s="865"/>
      <c r="BT85" s="865"/>
      <c r="BU85" s="865"/>
      <c r="BV85" s="865">
        <f>SUM(BP85:BU85)</f>
        <v>0</v>
      </c>
      <c r="BW85" s="1538">
        <f t="shared" si="179"/>
        <v>0</v>
      </c>
      <c r="BX85" s="865">
        <f t="shared" si="180"/>
        <v>0</v>
      </c>
      <c r="BY85" s="865">
        <f t="shared" si="181"/>
        <v>27500</v>
      </c>
      <c r="BZ85" s="865">
        <f t="shared" si="182"/>
        <v>27500</v>
      </c>
      <c r="CA85" s="865">
        <f t="shared" si="183"/>
        <v>0</v>
      </c>
      <c r="CB85" s="865">
        <f t="shared" si="184"/>
        <v>0</v>
      </c>
      <c r="CC85" s="865">
        <f t="shared" si="185"/>
        <v>0</v>
      </c>
      <c r="CD85" s="865">
        <f t="shared" si="186"/>
        <v>55000</v>
      </c>
      <c r="CE85" s="1538">
        <f t="shared" si="187"/>
        <v>0</v>
      </c>
      <c r="CF85" s="1348"/>
      <c r="CG85" s="865"/>
      <c r="CH85" s="1794"/>
      <c r="CI85" s="1348">
        <f t="shared" si="188"/>
        <v>0</v>
      </c>
      <c r="CJ85" s="1794">
        <f t="shared" si="189"/>
        <v>0</v>
      </c>
      <c r="CK85" s="1816">
        <f t="shared" si="190"/>
        <v>0</v>
      </c>
      <c r="CL85" s="1358">
        <f t="shared" si="191"/>
        <v>0</v>
      </c>
    </row>
    <row r="86" spans="1:94" s="92" customFormat="1" ht="25.5" outlineLevel="1">
      <c r="A86" s="96" t="s">
        <v>1188</v>
      </c>
      <c r="B86" s="1452" t="s">
        <v>1053</v>
      </c>
      <c r="C86" s="1766"/>
      <c r="D86" s="1443"/>
      <c r="E86" s="1240" t="s">
        <v>1308</v>
      </c>
      <c r="F86" s="1240" t="s">
        <v>1475</v>
      </c>
      <c r="G86" s="1239" t="s">
        <v>1312</v>
      </c>
      <c r="H86" s="1240" t="s">
        <v>1308</v>
      </c>
      <c r="I86" s="1234" t="s">
        <v>1310</v>
      </c>
      <c r="J86" s="870"/>
      <c r="K86" s="870"/>
      <c r="L86" s="870"/>
      <c r="M86" s="1094"/>
      <c r="N86" s="1094" t="s">
        <v>1027</v>
      </c>
      <c r="O86" s="1094" t="s">
        <v>1027</v>
      </c>
      <c r="P86" s="1094" t="s">
        <v>1027</v>
      </c>
      <c r="Q86" s="1094" t="s">
        <v>1027</v>
      </c>
      <c r="R86" s="1115"/>
      <c r="S86" s="1074"/>
      <c r="T86" s="890" t="s">
        <v>83</v>
      </c>
      <c r="U86" s="928" t="s">
        <v>13</v>
      </c>
      <c r="V86" s="1065" t="s">
        <v>646</v>
      </c>
      <c r="W86" s="971">
        <f>+'9.3.1_Det. PA'!E57</f>
        <v>17</v>
      </c>
      <c r="X86" s="1025"/>
      <c r="Y86" s="1074"/>
      <c r="Z86" s="891"/>
      <c r="AA86" s="111">
        <v>1</v>
      </c>
      <c r="AB86" s="892"/>
      <c r="AC86" s="893"/>
      <c r="AD86" s="893"/>
      <c r="AE86" s="647">
        <v>60000</v>
      </c>
      <c r="AF86" s="112">
        <f t="shared" si="232"/>
        <v>60000</v>
      </c>
      <c r="AG86" s="869"/>
      <c r="AH86" s="1371"/>
      <c r="AI86" s="865">
        <f t="shared" si="234"/>
        <v>60000</v>
      </c>
      <c r="AJ86" s="888"/>
      <c r="AK86" s="865">
        <f t="shared" si="235"/>
        <v>60000</v>
      </c>
      <c r="AL86" s="1464"/>
      <c r="AM86" s="865"/>
      <c r="AN86" s="865">
        <f>+$AI$86*50%</f>
        <v>30000</v>
      </c>
      <c r="AO86" s="865">
        <f>+$AI$86*50%</f>
        <v>30000</v>
      </c>
      <c r="AP86" s="865"/>
      <c r="AQ86" s="865"/>
      <c r="AR86" s="865">
        <f t="shared" si="219"/>
        <v>60000</v>
      </c>
      <c r="AS86" s="1464">
        <f t="shared" si="199"/>
        <v>0</v>
      </c>
      <c r="AT86" s="865"/>
      <c r="AU86" s="865"/>
      <c r="AV86" s="865"/>
      <c r="AW86" s="865"/>
      <c r="AX86" s="865"/>
      <c r="AY86" s="865">
        <f t="shared" si="233"/>
        <v>0</v>
      </c>
      <c r="AZ86" s="1464"/>
      <c r="BA86" s="865">
        <f t="shared" si="200"/>
        <v>0</v>
      </c>
      <c r="BB86" s="865">
        <f t="shared" si="201"/>
        <v>30000</v>
      </c>
      <c r="BC86" s="865">
        <f t="shared" si="202"/>
        <v>30000</v>
      </c>
      <c r="BD86" s="865">
        <f t="shared" si="203"/>
        <v>0</v>
      </c>
      <c r="BE86" s="865">
        <f t="shared" si="204"/>
        <v>0</v>
      </c>
      <c r="BF86" s="865">
        <f t="shared" si="205"/>
        <v>60000</v>
      </c>
      <c r="BG86" s="1464">
        <f t="shared" si="171"/>
        <v>0</v>
      </c>
      <c r="BH86" s="865"/>
      <c r="BI86" s="865">
        <f>+$AI$86*50%</f>
        <v>30000</v>
      </c>
      <c r="BJ86" s="865">
        <f>+$AI$86*50%</f>
        <v>30000</v>
      </c>
      <c r="BK86" s="865"/>
      <c r="BL86" s="865"/>
      <c r="BM86" s="865"/>
      <c r="BN86" s="865">
        <f>SUM(BH86:BM86)</f>
        <v>60000</v>
      </c>
      <c r="BO86" s="1538">
        <f t="shared" si="196"/>
        <v>0</v>
      </c>
      <c r="BP86" s="865"/>
      <c r="BQ86" s="865"/>
      <c r="BR86" s="865"/>
      <c r="BS86" s="865"/>
      <c r="BT86" s="865"/>
      <c r="BU86" s="865"/>
      <c r="BV86" s="865">
        <f>SUM(BP86:BU86)</f>
        <v>0</v>
      </c>
      <c r="BW86" s="1538">
        <f t="shared" si="179"/>
        <v>0</v>
      </c>
      <c r="BX86" s="865">
        <f t="shared" si="180"/>
        <v>0</v>
      </c>
      <c r="BY86" s="865">
        <f t="shared" si="181"/>
        <v>30000</v>
      </c>
      <c r="BZ86" s="865">
        <f t="shared" si="182"/>
        <v>30000</v>
      </c>
      <c r="CA86" s="865">
        <f t="shared" si="183"/>
        <v>0</v>
      </c>
      <c r="CB86" s="865">
        <f t="shared" si="184"/>
        <v>0</v>
      </c>
      <c r="CC86" s="865">
        <f t="shared" si="185"/>
        <v>0</v>
      </c>
      <c r="CD86" s="865">
        <f t="shared" si="186"/>
        <v>60000</v>
      </c>
      <c r="CE86" s="1538">
        <f t="shared" si="187"/>
        <v>0</v>
      </c>
      <c r="CF86" s="1348"/>
      <c r="CG86" s="865"/>
      <c r="CH86" s="1794"/>
      <c r="CI86" s="1348">
        <f t="shared" si="188"/>
        <v>0</v>
      </c>
      <c r="CJ86" s="1794">
        <f t="shared" si="189"/>
        <v>0</v>
      </c>
      <c r="CK86" s="1816">
        <f t="shared" si="190"/>
        <v>0</v>
      </c>
      <c r="CL86" s="1358">
        <f t="shared" si="191"/>
        <v>0</v>
      </c>
    </row>
    <row r="87" spans="1:94" s="92" customFormat="1" ht="25.5" outlineLevel="1">
      <c r="A87" s="96" t="s">
        <v>1189</v>
      </c>
      <c r="B87" s="1452" t="s">
        <v>1558</v>
      </c>
      <c r="C87" s="1766"/>
      <c r="D87" s="1443"/>
      <c r="E87" s="1240" t="s">
        <v>1308</v>
      </c>
      <c r="F87" s="1240" t="s">
        <v>1475</v>
      </c>
      <c r="G87" s="1239" t="s">
        <v>1312</v>
      </c>
      <c r="H87" s="1240" t="s">
        <v>1308</v>
      </c>
      <c r="I87" s="1234" t="s">
        <v>1310</v>
      </c>
      <c r="J87" s="870"/>
      <c r="K87" s="870"/>
      <c r="L87" s="870"/>
      <c r="M87" s="1094"/>
      <c r="N87" s="1094" t="s">
        <v>1027</v>
      </c>
      <c r="O87" s="1094" t="s">
        <v>1027</v>
      </c>
      <c r="P87" s="1094" t="s">
        <v>1027</v>
      </c>
      <c r="Q87" s="1094" t="s">
        <v>1027</v>
      </c>
      <c r="R87" s="1115"/>
      <c r="S87" s="1074"/>
      <c r="T87" s="890" t="s">
        <v>83</v>
      </c>
      <c r="U87" s="928" t="s">
        <v>13</v>
      </c>
      <c r="V87" s="1065" t="s">
        <v>646</v>
      </c>
      <c r="W87" s="971">
        <f>+'9.3.1_Det. PA'!E57</f>
        <v>17</v>
      </c>
      <c r="X87" s="1025"/>
      <c r="Y87" s="1074"/>
      <c r="Z87" s="891"/>
      <c r="AA87" s="111">
        <v>1</v>
      </c>
      <c r="AB87" s="892"/>
      <c r="AC87" s="893"/>
      <c r="AD87" s="893"/>
      <c r="AE87" s="647">
        <v>65000</v>
      </c>
      <c r="AF87" s="112">
        <f>+AE87*AA87</f>
        <v>65000</v>
      </c>
      <c r="AG87" s="869"/>
      <c r="AH87" s="1371"/>
      <c r="AI87" s="865">
        <f>+AF87</f>
        <v>65000</v>
      </c>
      <c r="AJ87" s="865"/>
      <c r="AK87" s="865">
        <f t="shared" ref="AK87" si="236">+AJ87+AI87</f>
        <v>65000</v>
      </c>
      <c r="AL87" s="1464"/>
      <c r="AM87" s="865"/>
      <c r="AN87" s="114">
        <f>+$AI$87*25%</f>
        <v>16250</v>
      </c>
      <c r="AO87" s="114">
        <f t="shared" ref="AO87:AQ87" si="237">+$AI$87*25%</f>
        <v>16250</v>
      </c>
      <c r="AP87" s="114">
        <f t="shared" si="237"/>
        <v>16250</v>
      </c>
      <c r="AQ87" s="114">
        <f t="shared" si="237"/>
        <v>16250</v>
      </c>
      <c r="AR87" s="865">
        <f>SUM(AM87:AQ87)</f>
        <v>65000</v>
      </c>
      <c r="AS87" s="1464">
        <f t="shared" si="199"/>
        <v>0</v>
      </c>
      <c r="AT87" s="865"/>
      <c r="AU87" s="114"/>
      <c r="AV87" s="114"/>
      <c r="AW87" s="114"/>
      <c r="AX87" s="114"/>
      <c r="AY87" s="865">
        <f>SUM(AT87:AX87)</f>
        <v>0</v>
      </c>
      <c r="AZ87" s="1464"/>
      <c r="BA87" s="865">
        <f t="shared" si="200"/>
        <v>0</v>
      </c>
      <c r="BB87" s="114">
        <f t="shared" si="201"/>
        <v>16250</v>
      </c>
      <c r="BC87" s="114">
        <f t="shared" si="202"/>
        <v>16250</v>
      </c>
      <c r="BD87" s="114">
        <f t="shared" si="203"/>
        <v>16250</v>
      </c>
      <c r="BE87" s="114">
        <f t="shared" si="204"/>
        <v>16250</v>
      </c>
      <c r="BF87" s="865">
        <f t="shared" si="205"/>
        <v>65000</v>
      </c>
      <c r="BG87" s="1464">
        <f t="shared" si="171"/>
        <v>0</v>
      </c>
      <c r="BH87" s="865"/>
      <c r="BI87" s="114">
        <f>+$AI$87*20%</f>
        <v>13000</v>
      </c>
      <c r="BJ87" s="114">
        <f>+$AI$87*20%</f>
        <v>13000</v>
      </c>
      <c r="BK87" s="114">
        <f>+$AI$87*20%</f>
        <v>13000</v>
      </c>
      <c r="BL87" s="114">
        <f>+$AI$87*20%</f>
        <v>13000</v>
      </c>
      <c r="BM87" s="114">
        <f>+$AI$87*20%</f>
        <v>13000</v>
      </c>
      <c r="BN87" s="865">
        <f>SUM(BH87:BM87)</f>
        <v>65000</v>
      </c>
      <c r="BO87" s="1538">
        <f t="shared" si="196"/>
        <v>0</v>
      </c>
      <c r="BP87" s="865"/>
      <c r="BQ87" s="114"/>
      <c r="BR87" s="114"/>
      <c r="BS87" s="114"/>
      <c r="BT87" s="114"/>
      <c r="BU87" s="114"/>
      <c r="BV87" s="865">
        <f>SUM(BP87:BU87)</f>
        <v>0</v>
      </c>
      <c r="BW87" s="1538">
        <f t="shared" si="179"/>
        <v>0</v>
      </c>
      <c r="BX87" s="865">
        <f t="shared" si="180"/>
        <v>0</v>
      </c>
      <c r="BY87" s="114">
        <f t="shared" si="181"/>
        <v>13000</v>
      </c>
      <c r="BZ87" s="114">
        <f t="shared" si="182"/>
        <v>13000</v>
      </c>
      <c r="CA87" s="114">
        <f t="shared" si="183"/>
        <v>13000</v>
      </c>
      <c r="CB87" s="114">
        <f t="shared" si="184"/>
        <v>13000</v>
      </c>
      <c r="CC87" s="114">
        <f t="shared" si="185"/>
        <v>13000</v>
      </c>
      <c r="CD87" s="865">
        <f t="shared" si="186"/>
        <v>65000</v>
      </c>
      <c r="CE87" s="1538">
        <f t="shared" si="187"/>
        <v>0</v>
      </c>
      <c r="CF87" s="1348"/>
      <c r="CG87" s="865"/>
      <c r="CH87" s="1794"/>
      <c r="CI87" s="1348">
        <f t="shared" si="188"/>
        <v>0</v>
      </c>
      <c r="CJ87" s="1794">
        <f t="shared" si="189"/>
        <v>0</v>
      </c>
      <c r="CK87" s="1816">
        <f t="shared" si="190"/>
        <v>0</v>
      </c>
      <c r="CL87" s="1358">
        <f t="shared" si="191"/>
        <v>0</v>
      </c>
    </row>
    <row r="88" spans="1:94" s="92" customFormat="1" ht="20.25" customHeight="1" outlineLevel="1">
      <c r="A88" s="887" t="s">
        <v>1190</v>
      </c>
      <c r="B88" s="990" t="s">
        <v>1113</v>
      </c>
      <c r="C88" s="990"/>
      <c r="D88" s="980"/>
      <c r="E88" s="992"/>
      <c r="F88" s="992"/>
      <c r="G88" s="992"/>
      <c r="H88" s="992"/>
      <c r="I88" s="1195"/>
      <c r="J88" s="870"/>
      <c r="K88" s="870"/>
      <c r="L88" s="870"/>
      <c r="M88" s="1116"/>
      <c r="N88" s="1116"/>
      <c r="O88" s="1116" t="s">
        <v>1027</v>
      </c>
      <c r="P88" s="1116" t="s">
        <v>1027</v>
      </c>
      <c r="Q88" s="1116"/>
      <c r="R88" s="1117"/>
      <c r="S88" s="91"/>
      <c r="T88" s="890"/>
      <c r="U88" s="1025"/>
      <c r="V88" s="1065"/>
      <c r="W88" s="971"/>
      <c r="X88" s="1025"/>
      <c r="Y88" s="91"/>
      <c r="Z88" s="891"/>
      <c r="AA88" s="981"/>
      <c r="AB88" s="892"/>
      <c r="AC88" s="893"/>
      <c r="AD88" s="893"/>
      <c r="AE88" s="894"/>
      <c r="AF88" s="982">
        <f>+AF89+AF90</f>
        <v>167000</v>
      </c>
      <c r="AG88" s="983"/>
      <c r="AH88" s="1371"/>
      <c r="AI88" s="982">
        <f>SUM(AI89:AI90)</f>
        <v>167000</v>
      </c>
      <c r="AJ88" s="982">
        <f t="shared" ref="AJ88:AK88" si="238">SUM(AJ89:AJ90)</f>
        <v>0</v>
      </c>
      <c r="AK88" s="982">
        <f t="shared" si="238"/>
        <v>167000</v>
      </c>
      <c r="AL88" s="1464"/>
      <c r="AM88" s="982">
        <f>+AM89+AM90</f>
        <v>0</v>
      </c>
      <c r="AN88" s="982"/>
      <c r="AO88" s="982">
        <f>+$AI$88*50%</f>
        <v>83500</v>
      </c>
      <c r="AP88" s="982">
        <f>+$AI$88*50%</f>
        <v>83500</v>
      </c>
      <c r="AQ88" s="982"/>
      <c r="AR88" s="982">
        <f t="shared" si="219"/>
        <v>167000</v>
      </c>
      <c r="AS88" s="1464">
        <f t="shared" si="199"/>
        <v>0</v>
      </c>
      <c r="AT88" s="982"/>
      <c r="AU88" s="982"/>
      <c r="AV88" s="982"/>
      <c r="AW88" s="982"/>
      <c r="AX88" s="982"/>
      <c r="AY88" s="982">
        <f t="shared" ref="AY88:AY90" si="239">SUM(AT88:AX88)</f>
        <v>0</v>
      </c>
      <c r="AZ88" s="1464"/>
      <c r="BA88" s="982">
        <f t="shared" si="200"/>
        <v>0</v>
      </c>
      <c r="BB88" s="982">
        <f t="shared" si="201"/>
        <v>0</v>
      </c>
      <c r="BC88" s="982">
        <f t="shared" si="202"/>
        <v>83500</v>
      </c>
      <c r="BD88" s="982">
        <f t="shared" si="203"/>
        <v>83500</v>
      </c>
      <c r="BE88" s="982">
        <f t="shared" si="204"/>
        <v>0</v>
      </c>
      <c r="BF88" s="982">
        <f t="shared" si="205"/>
        <v>167000</v>
      </c>
      <c r="BG88" s="1464">
        <f t="shared" si="171"/>
        <v>0</v>
      </c>
      <c r="BH88" s="982">
        <f>+BH89+BH90</f>
        <v>0</v>
      </c>
      <c r="BI88" s="982"/>
      <c r="BJ88" s="982">
        <f>+$AI$88*40%</f>
        <v>66800</v>
      </c>
      <c r="BK88" s="982">
        <f>+$AI$88*40%</f>
        <v>66800</v>
      </c>
      <c r="BL88" s="982">
        <f>+$AI$88*20%</f>
        <v>33400</v>
      </c>
      <c r="BM88" s="982"/>
      <c r="BN88" s="982">
        <f t="shared" ref="BN88:BN95" si="240">SUM(BH88:BL88)</f>
        <v>167000</v>
      </c>
      <c r="BO88" s="1538">
        <f t="shared" si="196"/>
        <v>0</v>
      </c>
      <c r="BP88" s="982">
        <f>+BP89+BP90</f>
        <v>0</v>
      </c>
      <c r="BQ88" s="982"/>
      <c r="BR88" s="982"/>
      <c r="BS88" s="982"/>
      <c r="BT88" s="982"/>
      <c r="BU88" s="982"/>
      <c r="BV88" s="982">
        <f t="shared" ref="BV88:BV95" si="241">SUM(BP88:BT88)</f>
        <v>0</v>
      </c>
      <c r="BW88" s="1538">
        <f t="shared" si="179"/>
        <v>0</v>
      </c>
      <c r="BX88" s="982">
        <f t="shared" si="180"/>
        <v>0</v>
      </c>
      <c r="BY88" s="982">
        <f t="shared" si="181"/>
        <v>0</v>
      </c>
      <c r="BZ88" s="982">
        <f t="shared" si="182"/>
        <v>66800</v>
      </c>
      <c r="CA88" s="982">
        <f t="shared" si="183"/>
        <v>66800</v>
      </c>
      <c r="CB88" s="982">
        <f t="shared" si="184"/>
        <v>33400</v>
      </c>
      <c r="CC88" s="982">
        <f t="shared" si="185"/>
        <v>0</v>
      </c>
      <c r="CD88" s="982">
        <f t="shared" si="186"/>
        <v>167000</v>
      </c>
      <c r="CE88" s="1538">
        <f t="shared" si="187"/>
        <v>0</v>
      </c>
      <c r="CF88" s="1773"/>
      <c r="CG88" s="976"/>
      <c r="CH88" s="1788">
        <f t="shared" ref="CH88" si="242">+CH89+CH90</f>
        <v>0</v>
      </c>
      <c r="CI88" s="1773">
        <f t="shared" si="188"/>
        <v>0</v>
      </c>
      <c r="CJ88" s="1788">
        <f t="shared" si="189"/>
        <v>0</v>
      </c>
      <c r="CK88" s="1773">
        <f t="shared" si="190"/>
        <v>0</v>
      </c>
      <c r="CL88" s="1357">
        <f t="shared" si="191"/>
        <v>0</v>
      </c>
    </row>
    <row r="89" spans="1:94" s="92" customFormat="1" ht="26.25" customHeight="1" outlineLevel="2">
      <c r="A89" s="96" t="s">
        <v>1191</v>
      </c>
      <c r="B89" s="1452" t="s">
        <v>1016</v>
      </c>
      <c r="C89" s="1766"/>
      <c r="D89" s="1444"/>
      <c r="E89" s="1240" t="s">
        <v>1308</v>
      </c>
      <c r="F89" s="1240" t="s">
        <v>1475</v>
      </c>
      <c r="G89" s="1239"/>
      <c r="H89" s="1240" t="s">
        <v>1308</v>
      </c>
      <c r="I89" s="1234" t="s">
        <v>1310</v>
      </c>
      <c r="J89" s="870"/>
      <c r="K89" s="870"/>
      <c r="L89" s="870"/>
      <c r="M89" s="1094"/>
      <c r="N89" s="1094"/>
      <c r="O89" s="1094" t="s">
        <v>1027</v>
      </c>
      <c r="P89" s="1094" t="s">
        <v>1027</v>
      </c>
      <c r="Q89" s="1094"/>
      <c r="R89" s="928"/>
      <c r="S89" s="1074"/>
      <c r="T89" s="890" t="s">
        <v>995</v>
      </c>
      <c r="U89" s="928"/>
      <c r="V89" s="1065"/>
      <c r="W89" s="971"/>
      <c r="X89" s="1025"/>
      <c r="Y89" s="1074"/>
      <c r="Z89" s="891"/>
      <c r="AA89" s="111">
        <v>1</v>
      </c>
      <c r="AB89" s="892"/>
      <c r="AC89" s="893"/>
      <c r="AD89" s="893"/>
      <c r="AE89" s="647">
        <v>65000</v>
      </c>
      <c r="AF89" s="112">
        <f>+AA89*AE89</f>
        <v>65000</v>
      </c>
      <c r="AG89" s="869"/>
      <c r="AH89" s="1371"/>
      <c r="AI89" s="865">
        <f>+AF89</f>
        <v>65000</v>
      </c>
      <c r="AJ89" s="865"/>
      <c r="AK89" s="865">
        <f>+AJ89+AI89</f>
        <v>65000</v>
      </c>
      <c r="AL89" s="1464"/>
      <c r="AM89" s="865"/>
      <c r="AN89" s="865"/>
      <c r="AO89" s="865"/>
      <c r="AP89" s="865"/>
      <c r="AQ89" s="865"/>
      <c r="AR89" s="865">
        <f t="shared" si="219"/>
        <v>0</v>
      </c>
      <c r="AS89" s="1464"/>
      <c r="AT89" s="865"/>
      <c r="AU89" s="865"/>
      <c r="AV89" s="865"/>
      <c r="AW89" s="865"/>
      <c r="AX89" s="865"/>
      <c r="AY89" s="865">
        <f t="shared" si="239"/>
        <v>0</v>
      </c>
      <c r="AZ89" s="1464"/>
      <c r="BA89" s="865">
        <f t="shared" si="200"/>
        <v>0</v>
      </c>
      <c r="BB89" s="865">
        <f t="shared" si="201"/>
        <v>0</v>
      </c>
      <c r="BC89" s="865">
        <f t="shared" si="202"/>
        <v>0</v>
      </c>
      <c r="BD89" s="865">
        <f t="shared" si="203"/>
        <v>0</v>
      </c>
      <c r="BE89" s="865">
        <f t="shared" si="204"/>
        <v>0</v>
      </c>
      <c r="BF89" s="865">
        <f t="shared" si="205"/>
        <v>0</v>
      </c>
      <c r="BG89" s="1464"/>
      <c r="BH89" s="865"/>
      <c r="BI89" s="865"/>
      <c r="BJ89" s="865"/>
      <c r="BK89" s="865"/>
      <c r="BL89" s="865"/>
      <c r="BM89" s="865"/>
      <c r="BN89" s="865">
        <f t="shared" si="240"/>
        <v>0</v>
      </c>
      <c r="BO89" s="1538"/>
      <c r="BP89" s="865"/>
      <c r="BQ89" s="865"/>
      <c r="BR89" s="865"/>
      <c r="BS89" s="865"/>
      <c r="BT89" s="865"/>
      <c r="BU89" s="865"/>
      <c r="BV89" s="865">
        <f t="shared" si="241"/>
        <v>0</v>
      </c>
      <c r="BW89" s="1538">
        <f t="shared" si="179"/>
        <v>0</v>
      </c>
      <c r="BX89" s="865">
        <f t="shared" si="180"/>
        <v>0</v>
      </c>
      <c r="BY89" s="865">
        <f t="shared" si="181"/>
        <v>0</v>
      </c>
      <c r="BZ89" s="865">
        <f t="shared" si="182"/>
        <v>0</v>
      </c>
      <c r="CA89" s="865">
        <f t="shared" si="183"/>
        <v>0</v>
      </c>
      <c r="CB89" s="865">
        <f t="shared" si="184"/>
        <v>0</v>
      </c>
      <c r="CC89" s="865">
        <f t="shared" si="185"/>
        <v>0</v>
      </c>
      <c r="CD89" s="865">
        <f t="shared" si="186"/>
        <v>0</v>
      </c>
      <c r="CE89" s="1538">
        <f t="shared" si="187"/>
        <v>-65000</v>
      </c>
      <c r="CF89" s="1348"/>
      <c r="CG89" s="865"/>
      <c r="CH89" s="1794"/>
      <c r="CI89" s="1348">
        <f t="shared" si="188"/>
        <v>0</v>
      </c>
      <c r="CJ89" s="1794">
        <f t="shared" si="189"/>
        <v>0</v>
      </c>
      <c r="CK89" s="1816">
        <f t="shared" si="190"/>
        <v>0</v>
      </c>
      <c r="CL89" s="1358">
        <f t="shared" si="191"/>
        <v>0</v>
      </c>
    </row>
    <row r="90" spans="1:94" s="92" customFormat="1" ht="25.5" outlineLevel="2">
      <c r="A90" s="96" t="s">
        <v>1192</v>
      </c>
      <c r="B90" s="1452" t="s">
        <v>987</v>
      </c>
      <c r="C90" s="1766"/>
      <c r="D90" s="1442"/>
      <c r="E90" s="1240" t="s">
        <v>1308</v>
      </c>
      <c r="F90" s="1240" t="s">
        <v>1475</v>
      </c>
      <c r="G90" s="1239"/>
      <c r="H90" s="1240" t="s">
        <v>1308</v>
      </c>
      <c r="I90" s="1234" t="s">
        <v>1310</v>
      </c>
      <c r="J90" s="870"/>
      <c r="K90" s="870"/>
      <c r="L90" s="870"/>
      <c r="M90" s="1094"/>
      <c r="N90" s="1094"/>
      <c r="O90" s="1094" t="s">
        <v>1027</v>
      </c>
      <c r="P90" s="1094" t="s">
        <v>1027</v>
      </c>
      <c r="Q90" s="1094"/>
      <c r="R90" s="928"/>
      <c r="S90" s="1074"/>
      <c r="T90" s="890" t="s">
        <v>995</v>
      </c>
      <c r="U90" s="928"/>
      <c r="V90" s="1065"/>
      <c r="W90" s="971"/>
      <c r="X90" s="1025"/>
      <c r="Y90" s="1074"/>
      <c r="Z90" s="700" t="s">
        <v>1021</v>
      </c>
      <c r="AA90" s="111">
        <v>6</v>
      </c>
      <c r="AB90" s="109">
        <v>12</v>
      </c>
      <c r="AC90" s="893"/>
      <c r="AD90" s="893"/>
      <c r="AE90" s="647">
        <f>102000/6/12</f>
        <v>1416.6666666666667</v>
      </c>
      <c r="AF90" s="112">
        <f>+AA90*AB90*AE90</f>
        <v>102000</v>
      </c>
      <c r="AG90" s="869"/>
      <c r="AH90" s="1371"/>
      <c r="AI90" s="865">
        <f>+AF90</f>
        <v>102000</v>
      </c>
      <c r="AJ90" s="865"/>
      <c r="AK90" s="865">
        <f>+AJ90+AI90</f>
        <v>102000</v>
      </c>
      <c r="AL90" s="1464"/>
      <c r="AM90" s="865"/>
      <c r="AN90" s="865"/>
      <c r="AO90" s="865"/>
      <c r="AP90" s="865"/>
      <c r="AQ90" s="865"/>
      <c r="AR90" s="865">
        <f t="shared" si="219"/>
        <v>0</v>
      </c>
      <c r="AS90" s="1464"/>
      <c r="AT90" s="865"/>
      <c r="AU90" s="865"/>
      <c r="AV90" s="865"/>
      <c r="AW90" s="865"/>
      <c r="AX90" s="865"/>
      <c r="AY90" s="865">
        <f t="shared" si="239"/>
        <v>0</v>
      </c>
      <c r="AZ90" s="1464"/>
      <c r="BA90" s="865">
        <f t="shared" si="200"/>
        <v>0</v>
      </c>
      <c r="BB90" s="865">
        <f t="shared" si="201"/>
        <v>0</v>
      </c>
      <c r="BC90" s="865">
        <f t="shared" si="202"/>
        <v>0</v>
      </c>
      <c r="BD90" s="865">
        <f t="shared" si="203"/>
        <v>0</v>
      </c>
      <c r="BE90" s="865">
        <f t="shared" si="204"/>
        <v>0</v>
      </c>
      <c r="BF90" s="865">
        <f t="shared" si="205"/>
        <v>0</v>
      </c>
      <c r="BG90" s="1464"/>
      <c r="BH90" s="865"/>
      <c r="BI90" s="865"/>
      <c r="BJ90" s="865"/>
      <c r="BK90" s="865"/>
      <c r="BL90" s="865"/>
      <c r="BM90" s="865"/>
      <c r="BN90" s="865">
        <f t="shared" si="240"/>
        <v>0</v>
      </c>
      <c r="BO90" s="1538"/>
      <c r="BP90" s="865"/>
      <c r="BQ90" s="865"/>
      <c r="BR90" s="865"/>
      <c r="BS90" s="865"/>
      <c r="BT90" s="865"/>
      <c r="BU90" s="865"/>
      <c r="BV90" s="865">
        <f t="shared" si="241"/>
        <v>0</v>
      </c>
      <c r="BW90" s="1538">
        <f t="shared" si="179"/>
        <v>0</v>
      </c>
      <c r="BX90" s="865">
        <f t="shared" si="180"/>
        <v>0</v>
      </c>
      <c r="BY90" s="865">
        <f t="shared" si="181"/>
        <v>0</v>
      </c>
      <c r="BZ90" s="865">
        <f t="shared" si="182"/>
        <v>0</v>
      </c>
      <c r="CA90" s="865">
        <f t="shared" si="183"/>
        <v>0</v>
      </c>
      <c r="CB90" s="865">
        <f t="shared" si="184"/>
        <v>0</v>
      </c>
      <c r="CC90" s="865">
        <f t="shared" si="185"/>
        <v>0</v>
      </c>
      <c r="CD90" s="865">
        <f t="shared" si="186"/>
        <v>0</v>
      </c>
      <c r="CE90" s="1538">
        <f t="shared" si="187"/>
        <v>-102000</v>
      </c>
      <c r="CF90" s="1348"/>
      <c r="CG90" s="865"/>
      <c r="CH90" s="1794"/>
      <c r="CI90" s="1348">
        <f t="shared" si="188"/>
        <v>0</v>
      </c>
      <c r="CJ90" s="1794">
        <f>+CF90-CI90</f>
        <v>0</v>
      </c>
      <c r="CK90" s="1816">
        <f t="shared" si="190"/>
        <v>0</v>
      </c>
      <c r="CL90" s="1358">
        <f t="shared" si="191"/>
        <v>0</v>
      </c>
    </row>
    <row r="91" spans="1:94" s="92" customFormat="1" ht="25.5" outlineLevel="1">
      <c r="A91" s="887" t="s">
        <v>1193</v>
      </c>
      <c r="B91" s="990" t="s">
        <v>1114</v>
      </c>
      <c r="C91" s="1445"/>
      <c r="D91" s="1445"/>
      <c r="E91" s="1234" t="s">
        <v>1310</v>
      </c>
      <c r="F91" s="1240" t="s">
        <v>1475</v>
      </c>
      <c r="G91" s="1239" t="s">
        <v>1319</v>
      </c>
      <c r="H91" s="1240" t="s">
        <v>1308</v>
      </c>
      <c r="I91" s="1234" t="s">
        <v>1310</v>
      </c>
      <c r="J91" s="870"/>
      <c r="K91" s="870"/>
      <c r="L91" s="870"/>
      <c r="M91" s="1116"/>
      <c r="N91" s="1116"/>
      <c r="O91" s="1116" t="s">
        <v>1027</v>
      </c>
      <c r="P91" s="1116" t="s">
        <v>1027</v>
      </c>
      <c r="Q91" s="1116" t="s">
        <v>1027</v>
      </c>
      <c r="R91" s="1117"/>
      <c r="S91" s="91"/>
      <c r="T91" s="1468" t="s">
        <v>645</v>
      </c>
      <c r="U91" s="928"/>
      <c r="V91" s="1090"/>
      <c r="W91" s="1098"/>
      <c r="X91" s="48"/>
      <c r="Y91" s="91"/>
      <c r="Z91" s="891"/>
      <c r="AA91" s="1403"/>
      <c r="AB91" s="892"/>
      <c r="AC91" s="893"/>
      <c r="AD91" s="893"/>
      <c r="AE91" s="1404"/>
      <c r="AF91" s="1405">
        <f>SUM(AF92:AF95)</f>
        <v>132000</v>
      </c>
      <c r="AG91" s="888"/>
      <c r="AH91" s="1371"/>
      <c r="AI91" s="1405">
        <f>SUM(AI92:AI95)</f>
        <v>132000</v>
      </c>
      <c r="AJ91" s="1405">
        <f>SUM(AJ92:AJ95)</f>
        <v>0</v>
      </c>
      <c r="AK91" s="1405">
        <f>SUM(AK92:AK95)</f>
        <v>132000</v>
      </c>
      <c r="AL91" s="1464"/>
      <c r="AM91" s="1405"/>
      <c r="AN91" s="1405"/>
      <c r="AO91" s="1405">
        <f>+$AI$91*50%</f>
        <v>66000</v>
      </c>
      <c r="AP91" s="1405">
        <f>+$AI$91*50%</f>
        <v>66000</v>
      </c>
      <c r="AQ91" s="1405"/>
      <c r="AR91" s="1405">
        <f t="shared" ref="AR91:AR95" si="243">SUM(AM91:AQ91)</f>
        <v>132000</v>
      </c>
      <c r="AS91" s="1464">
        <f t="shared" si="199"/>
        <v>0</v>
      </c>
      <c r="AT91" s="1405"/>
      <c r="AU91" s="1405"/>
      <c r="AV91" s="1405"/>
      <c r="AW91" s="1405"/>
      <c r="AX91" s="1405"/>
      <c r="AY91" s="1405">
        <f t="shared" ref="AY91:AY95" si="244">SUM(AT91:AX91)</f>
        <v>0</v>
      </c>
      <c r="AZ91" s="1464"/>
      <c r="BA91" s="1405">
        <f t="shared" si="200"/>
        <v>0</v>
      </c>
      <c r="BB91" s="1405">
        <f t="shared" si="201"/>
        <v>0</v>
      </c>
      <c r="BC91" s="1405">
        <f t="shared" si="202"/>
        <v>66000</v>
      </c>
      <c r="BD91" s="1405">
        <f t="shared" si="203"/>
        <v>66000</v>
      </c>
      <c r="BE91" s="1405">
        <f t="shared" si="204"/>
        <v>0</v>
      </c>
      <c r="BF91" s="1405">
        <f t="shared" si="205"/>
        <v>132000</v>
      </c>
      <c r="BG91" s="1464">
        <f>+BF91-AK91</f>
        <v>0</v>
      </c>
      <c r="BH91" s="1405"/>
      <c r="BI91" s="1405"/>
      <c r="BJ91" s="1405">
        <f>+$AI$91*40%</f>
        <v>52800</v>
      </c>
      <c r="BK91" s="1405">
        <f>+$AI$91*40%</f>
        <v>52800</v>
      </c>
      <c r="BL91" s="1405">
        <f>+$AI$91*20%</f>
        <v>26400</v>
      </c>
      <c r="BM91" s="1405"/>
      <c r="BN91" s="1405">
        <f t="shared" si="240"/>
        <v>132000</v>
      </c>
      <c r="BO91" s="1538">
        <f t="shared" si="196"/>
        <v>0</v>
      </c>
      <c r="BP91" s="1405"/>
      <c r="BQ91" s="1405"/>
      <c r="BR91" s="1405"/>
      <c r="BS91" s="1405"/>
      <c r="BT91" s="1405"/>
      <c r="BU91" s="1405"/>
      <c r="BV91" s="1405">
        <f t="shared" si="241"/>
        <v>0</v>
      </c>
      <c r="BW91" s="1538">
        <f t="shared" si="179"/>
        <v>0</v>
      </c>
      <c r="BX91" s="1405">
        <f t="shared" si="180"/>
        <v>0</v>
      </c>
      <c r="BY91" s="1405">
        <f t="shared" si="181"/>
        <v>0</v>
      </c>
      <c r="BZ91" s="1405">
        <f t="shared" si="182"/>
        <v>52800</v>
      </c>
      <c r="CA91" s="1405">
        <f t="shared" si="183"/>
        <v>52800</v>
      </c>
      <c r="CB91" s="1405">
        <f t="shared" si="184"/>
        <v>26400</v>
      </c>
      <c r="CC91" s="1405">
        <f t="shared" si="185"/>
        <v>0</v>
      </c>
      <c r="CD91" s="1405">
        <f t="shared" si="186"/>
        <v>132000</v>
      </c>
      <c r="CE91" s="1538">
        <f t="shared" si="187"/>
        <v>0</v>
      </c>
      <c r="CF91" s="1342"/>
      <c r="CG91" s="978"/>
      <c r="CH91" s="1790">
        <f t="shared" ref="CH91" si="245">SUM(CH92:CH95)</f>
        <v>0</v>
      </c>
      <c r="CI91" s="1342">
        <f t="shared" si="188"/>
        <v>0</v>
      </c>
      <c r="CJ91" s="1790">
        <f t="shared" ref="CJ91:CJ96" si="246">+CF91-CI91</f>
        <v>0</v>
      </c>
      <c r="CK91" s="1342">
        <f t="shared" si="190"/>
        <v>0</v>
      </c>
      <c r="CL91" s="1343">
        <f t="shared" si="191"/>
        <v>0</v>
      </c>
    </row>
    <row r="92" spans="1:94" s="92" customFormat="1" ht="31.5" customHeight="1" outlineLevel="2">
      <c r="A92" s="96" t="s">
        <v>1194</v>
      </c>
      <c r="B92" s="890" t="s">
        <v>1074</v>
      </c>
      <c r="C92" s="890"/>
      <c r="D92" s="895"/>
      <c r="E92" s="928"/>
      <c r="F92" s="928"/>
      <c r="G92" s="928"/>
      <c r="H92" s="928"/>
      <c r="I92" s="928"/>
      <c r="J92" s="890"/>
      <c r="K92" s="896"/>
      <c r="L92" s="896"/>
      <c r="M92" s="1094"/>
      <c r="N92" s="1094"/>
      <c r="O92" s="1094" t="s">
        <v>1027</v>
      </c>
      <c r="P92" s="1094" t="s">
        <v>1027</v>
      </c>
      <c r="Q92" s="1094" t="s">
        <v>1027</v>
      </c>
      <c r="R92" s="928"/>
      <c r="S92" s="1074"/>
      <c r="T92" s="890"/>
      <c r="U92" s="928"/>
      <c r="V92" s="1065"/>
      <c r="W92" s="971"/>
      <c r="X92" s="1093"/>
      <c r="Y92" s="1074"/>
      <c r="Z92" s="110" t="s">
        <v>650</v>
      </c>
      <c r="AA92" s="111">
        <v>1</v>
      </c>
      <c r="AB92" s="109">
        <v>12</v>
      </c>
      <c r="AC92" s="104"/>
      <c r="AD92" s="104"/>
      <c r="AE92" s="647">
        <v>3500</v>
      </c>
      <c r="AF92" s="112">
        <f>+AE92*AB92*AA92</f>
        <v>42000</v>
      </c>
      <c r="AG92" s="869"/>
      <c r="AH92" s="1371"/>
      <c r="AI92" s="865">
        <f>+AF92</f>
        <v>42000</v>
      </c>
      <c r="AJ92" s="865"/>
      <c r="AK92" s="865">
        <f t="shared" ref="AK92:AK94" si="247">+AJ92+AI92</f>
        <v>42000</v>
      </c>
      <c r="AL92" s="1464"/>
      <c r="AM92" s="865"/>
      <c r="AN92" s="865"/>
      <c r="AO92" s="865"/>
      <c r="AP92" s="865"/>
      <c r="AQ92" s="865"/>
      <c r="AR92" s="865">
        <f t="shared" si="243"/>
        <v>0</v>
      </c>
      <c r="AS92" s="1464"/>
      <c r="AT92" s="865"/>
      <c r="AU92" s="865"/>
      <c r="AV92" s="865"/>
      <c r="AW92" s="865"/>
      <c r="AX92" s="865"/>
      <c r="AY92" s="865">
        <f t="shared" si="244"/>
        <v>0</v>
      </c>
      <c r="AZ92" s="1464"/>
      <c r="BA92" s="865">
        <f t="shared" si="200"/>
        <v>0</v>
      </c>
      <c r="BB92" s="865">
        <f t="shared" si="201"/>
        <v>0</v>
      </c>
      <c r="BC92" s="865">
        <f t="shared" si="202"/>
        <v>0</v>
      </c>
      <c r="BD92" s="865">
        <f t="shared" si="203"/>
        <v>0</v>
      </c>
      <c r="BE92" s="865">
        <f t="shared" si="204"/>
        <v>0</v>
      </c>
      <c r="BF92" s="865">
        <f t="shared" si="205"/>
        <v>0</v>
      </c>
      <c r="BG92" s="1464"/>
      <c r="BH92" s="865"/>
      <c r="BI92" s="865"/>
      <c r="BJ92" s="865"/>
      <c r="BK92" s="865"/>
      <c r="BL92" s="865"/>
      <c r="BM92" s="865"/>
      <c r="BN92" s="865">
        <f t="shared" si="240"/>
        <v>0</v>
      </c>
      <c r="BO92" s="1538"/>
      <c r="BP92" s="865"/>
      <c r="BQ92" s="865"/>
      <c r="BR92" s="865"/>
      <c r="BS92" s="865"/>
      <c r="BT92" s="865"/>
      <c r="BU92" s="865"/>
      <c r="BV92" s="865">
        <f t="shared" si="241"/>
        <v>0</v>
      </c>
      <c r="BW92" s="1538">
        <f t="shared" si="179"/>
        <v>0</v>
      </c>
      <c r="BX92" s="865">
        <f t="shared" si="180"/>
        <v>0</v>
      </c>
      <c r="BY92" s="865">
        <f t="shared" si="181"/>
        <v>0</v>
      </c>
      <c r="BZ92" s="865">
        <f t="shared" si="182"/>
        <v>0</v>
      </c>
      <c r="CA92" s="865">
        <f t="shared" si="183"/>
        <v>0</v>
      </c>
      <c r="CB92" s="865">
        <f t="shared" si="184"/>
        <v>0</v>
      </c>
      <c r="CC92" s="865">
        <f t="shared" si="185"/>
        <v>0</v>
      </c>
      <c r="CD92" s="865">
        <f t="shared" si="186"/>
        <v>0</v>
      </c>
      <c r="CE92" s="1538"/>
      <c r="CF92" s="1348"/>
      <c r="CG92" s="865"/>
      <c r="CH92" s="1794"/>
      <c r="CI92" s="1348">
        <f t="shared" si="188"/>
        <v>0</v>
      </c>
      <c r="CJ92" s="1794">
        <f t="shared" si="246"/>
        <v>0</v>
      </c>
      <c r="CK92" s="1816">
        <f t="shared" si="190"/>
        <v>0</v>
      </c>
      <c r="CL92" s="1358">
        <f t="shared" si="191"/>
        <v>0</v>
      </c>
    </row>
    <row r="93" spans="1:94" s="92" customFormat="1" ht="30.75" customHeight="1" outlineLevel="2">
      <c r="A93" s="96" t="s">
        <v>1195</v>
      </c>
      <c r="B93" s="890" t="s">
        <v>1075</v>
      </c>
      <c r="C93" s="890"/>
      <c r="D93" s="895"/>
      <c r="E93" s="928"/>
      <c r="F93" s="928"/>
      <c r="G93" s="928"/>
      <c r="H93" s="928"/>
      <c r="I93" s="928"/>
      <c r="J93" s="890"/>
      <c r="K93" s="896"/>
      <c r="L93" s="896"/>
      <c r="M93" s="1094"/>
      <c r="N93" s="1094"/>
      <c r="O93" s="1094" t="s">
        <v>1027</v>
      </c>
      <c r="P93" s="1094" t="s">
        <v>1027</v>
      </c>
      <c r="Q93" s="1094" t="s">
        <v>1027</v>
      </c>
      <c r="R93" s="928"/>
      <c r="S93" s="1074"/>
      <c r="T93" s="890"/>
      <c r="U93" s="928"/>
      <c r="V93" s="1065"/>
      <c r="W93" s="971"/>
      <c r="X93" s="1025"/>
      <c r="Y93" s="1074"/>
      <c r="Z93" s="110" t="s">
        <v>650</v>
      </c>
      <c r="AA93" s="111">
        <v>1</v>
      </c>
      <c r="AB93" s="109">
        <v>12</v>
      </c>
      <c r="AC93" s="104"/>
      <c r="AD93" s="104"/>
      <c r="AE93" s="647">
        <v>2500</v>
      </c>
      <c r="AF93" s="112">
        <f>+AE93*AB93*AA93</f>
        <v>30000</v>
      </c>
      <c r="AG93" s="869"/>
      <c r="AH93" s="1371"/>
      <c r="AI93" s="865">
        <f t="shared" ref="AI93:AI95" si="248">+AF93</f>
        <v>30000</v>
      </c>
      <c r="AJ93" s="865"/>
      <c r="AK93" s="865">
        <f t="shared" si="247"/>
        <v>30000</v>
      </c>
      <c r="AL93" s="1464"/>
      <c r="AM93" s="865"/>
      <c r="AN93" s="865"/>
      <c r="AO93" s="865"/>
      <c r="AP93" s="865"/>
      <c r="AQ93" s="865"/>
      <c r="AR93" s="865">
        <f t="shared" si="243"/>
        <v>0</v>
      </c>
      <c r="AS93" s="1464"/>
      <c r="AT93" s="865"/>
      <c r="AU93" s="865"/>
      <c r="AV93" s="865"/>
      <c r="AW93" s="865"/>
      <c r="AX93" s="865"/>
      <c r="AY93" s="865">
        <f t="shared" si="244"/>
        <v>0</v>
      </c>
      <c r="AZ93" s="1464"/>
      <c r="BA93" s="865">
        <f t="shared" si="200"/>
        <v>0</v>
      </c>
      <c r="BB93" s="865">
        <f t="shared" si="201"/>
        <v>0</v>
      </c>
      <c r="BC93" s="865">
        <f t="shared" si="202"/>
        <v>0</v>
      </c>
      <c r="BD93" s="865">
        <f t="shared" si="203"/>
        <v>0</v>
      </c>
      <c r="BE93" s="865">
        <f t="shared" si="204"/>
        <v>0</v>
      </c>
      <c r="BF93" s="865">
        <f t="shared" si="205"/>
        <v>0</v>
      </c>
      <c r="BG93" s="1464"/>
      <c r="BH93" s="865"/>
      <c r="BI93" s="865"/>
      <c r="BJ93" s="865"/>
      <c r="BK93" s="865"/>
      <c r="BL93" s="865"/>
      <c r="BM93" s="865"/>
      <c r="BN93" s="865">
        <f t="shared" si="240"/>
        <v>0</v>
      </c>
      <c r="BO93" s="1538"/>
      <c r="BP93" s="865"/>
      <c r="BQ93" s="865"/>
      <c r="BR93" s="865"/>
      <c r="BS93" s="865"/>
      <c r="BT93" s="865"/>
      <c r="BU93" s="865"/>
      <c r="BV93" s="865">
        <f t="shared" si="241"/>
        <v>0</v>
      </c>
      <c r="BW93" s="1538">
        <f t="shared" si="179"/>
        <v>0</v>
      </c>
      <c r="BX93" s="865">
        <f t="shared" si="180"/>
        <v>0</v>
      </c>
      <c r="BY93" s="865">
        <f t="shared" si="181"/>
        <v>0</v>
      </c>
      <c r="BZ93" s="865">
        <f t="shared" si="182"/>
        <v>0</v>
      </c>
      <c r="CA93" s="865">
        <f t="shared" si="183"/>
        <v>0</v>
      </c>
      <c r="CB93" s="865">
        <f t="shared" si="184"/>
        <v>0</v>
      </c>
      <c r="CC93" s="865">
        <f t="shared" si="185"/>
        <v>0</v>
      </c>
      <c r="CD93" s="865">
        <f t="shared" si="186"/>
        <v>0</v>
      </c>
      <c r="CE93" s="1538"/>
      <c r="CF93" s="1348"/>
      <c r="CG93" s="865"/>
      <c r="CH93" s="1794"/>
      <c r="CI93" s="1348">
        <f t="shared" si="188"/>
        <v>0</v>
      </c>
      <c r="CJ93" s="1794">
        <f t="shared" si="246"/>
        <v>0</v>
      </c>
      <c r="CK93" s="1816">
        <f t="shared" si="190"/>
        <v>0</v>
      </c>
      <c r="CL93" s="1358">
        <f t="shared" si="191"/>
        <v>0</v>
      </c>
    </row>
    <row r="94" spans="1:94" s="92" customFormat="1" ht="18.75" customHeight="1" outlineLevel="2">
      <c r="A94" s="96" t="s">
        <v>1196</v>
      </c>
      <c r="B94" s="890" t="s">
        <v>1022</v>
      </c>
      <c r="C94" s="890"/>
      <c r="D94" s="895"/>
      <c r="E94" s="928"/>
      <c r="F94" s="928"/>
      <c r="G94" s="928"/>
      <c r="H94" s="928"/>
      <c r="I94" s="928"/>
      <c r="J94" s="890"/>
      <c r="K94" s="896"/>
      <c r="L94" s="896"/>
      <c r="M94" s="1097"/>
      <c r="N94" s="1097"/>
      <c r="O94" s="1094" t="s">
        <v>1027</v>
      </c>
      <c r="P94" s="1094" t="s">
        <v>1027</v>
      </c>
      <c r="Q94" s="1094" t="s">
        <v>1027</v>
      </c>
      <c r="R94" s="1025"/>
      <c r="S94" s="1074"/>
      <c r="T94" s="890"/>
      <c r="U94" s="928"/>
      <c r="V94" s="1065"/>
      <c r="W94" s="971"/>
      <c r="X94" s="1025"/>
      <c r="Y94" s="1074"/>
      <c r="Z94" s="110"/>
      <c r="AA94" s="111">
        <v>1</v>
      </c>
      <c r="AB94" s="109">
        <v>12</v>
      </c>
      <c r="AC94" s="104"/>
      <c r="AD94" s="104"/>
      <c r="AE94" s="647">
        <v>2500</v>
      </c>
      <c r="AF94" s="112">
        <f>+AE94*AB94*AA94</f>
        <v>30000</v>
      </c>
      <c r="AG94" s="869"/>
      <c r="AH94" s="1371"/>
      <c r="AI94" s="865">
        <f t="shared" si="248"/>
        <v>30000</v>
      </c>
      <c r="AJ94" s="865"/>
      <c r="AK94" s="865">
        <f t="shared" si="247"/>
        <v>30000</v>
      </c>
      <c r="AL94" s="1464"/>
      <c r="AM94" s="865"/>
      <c r="AN94" s="865"/>
      <c r="AO94" s="865"/>
      <c r="AP94" s="865"/>
      <c r="AQ94" s="865"/>
      <c r="AR94" s="865">
        <f t="shared" si="243"/>
        <v>0</v>
      </c>
      <c r="AS94" s="1464"/>
      <c r="AT94" s="865"/>
      <c r="AU94" s="865"/>
      <c r="AV94" s="865"/>
      <c r="AW94" s="865"/>
      <c r="AX94" s="865"/>
      <c r="AY94" s="865">
        <f t="shared" si="244"/>
        <v>0</v>
      </c>
      <c r="AZ94" s="1464"/>
      <c r="BA94" s="865">
        <f t="shared" si="200"/>
        <v>0</v>
      </c>
      <c r="BB94" s="865">
        <f t="shared" si="201"/>
        <v>0</v>
      </c>
      <c r="BC94" s="865">
        <f t="shared" si="202"/>
        <v>0</v>
      </c>
      <c r="BD94" s="865">
        <f t="shared" si="203"/>
        <v>0</v>
      </c>
      <c r="BE94" s="865">
        <f t="shared" si="204"/>
        <v>0</v>
      </c>
      <c r="BF94" s="865">
        <f t="shared" si="205"/>
        <v>0</v>
      </c>
      <c r="BG94" s="1464"/>
      <c r="BH94" s="865"/>
      <c r="BI94" s="865"/>
      <c r="BJ94" s="865"/>
      <c r="BK94" s="865"/>
      <c r="BL94" s="865"/>
      <c r="BM94" s="865"/>
      <c r="BN94" s="865">
        <f t="shared" si="240"/>
        <v>0</v>
      </c>
      <c r="BO94" s="1538"/>
      <c r="BP94" s="865"/>
      <c r="BQ94" s="865"/>
      <c r="BR94" s="865"/>
      <c r="BS94" s="865"/>
      <c r="BT94" s="865"/>
      <c r="BU94" s="865"/>
      <c r="BV94" s="865">
        <f t="shared" si="241"/>
        <v>0</v>
      </c>
      <c r="BW94" s="1538">
        <f t="shared" si="179"/>
        <v>0</v>
      </c>
      <c r="BX94" s="865">
        <f t="shared" si="180"/>
        <v>0</v>
      </c>
      <c r="BY94" s="865">
        <f t="shared" si="181"/>
        <v>0</v>
      </c>
      <c r="BZ94" s="865">
        <f t="shared" si="182"/>
        <v>0</v>
      </c>
      <c r="CA94" s="865">
        <f t="shared" si="183"/>
        <v>0</v>
      </c>
      <c r="CB94" s="865">
        <f t="shared" si="184"/>
        <v>0</v>
      </c>
      <c r="CC94" s="865">
        <f t="shared" si="185"/>
        <v>0</v>
      </c>
      <c r="CD94" s="865">
        <f t="shared" si="186"/>
        <v>0</v>
      </c>
      <c r="CE94" s="1538"/>
      <c r="CF94" s="1348"/>
      <c r="CG94" s="865"/>
      <c r="CH94" s="1794"/>
      <c r="CI94" s="1348">
        <f t="shared" si="188"/>
        <v>0</v>
      </c>
      <c r="CJ94" s="1794">
        <f t="shared" si="246"/>
        <v>0</v>
      </c>
      <c r="CK94" s="1816">
        <f t="shared" si="190"/>
        <v>0</v>
      </c>
      <c r="CL94" s="1358">
        <f t="shared" si="191"/>
        <v>0</v>
      </c>
    </row>
    <row r="95" spans="1:94" s="92" customFormat="1" ht="18.75" customHeight="1" outlineLevel="2">
      <c r="A95" s="96" t="s">
        <v>1197</v>
      </c>
      <c r="B95" s="890" t="s">
        <v>1023</v>
      </c>
      <c r="C95" s="890"/>
      <c r="D95" s="895"/>
      <c r="E95" s="928"/>
      <c r="F95" s="928"/>
      <c r="G95" s="928"/>
      <c r="H95" s="928"/>
      <c r="I95" s="928"/>
      <c r="J95" s="890"/>
      <c r="K95" s="896"/>
      <c r="L95" s="896"/>
      <c r="M95" s="1097"/>
      <c r="N95" s="1097"/>
      <c r="O95" s="1094" t="s">
        <v>1027</v>
      </c>
      <c r="P95" s="1094" t="s">
        <v>1027</v>
      </c>
      <c r="Q95" s="1094" t="s">
        <v>1027</v>
      </c>
      <c r="R95" s="1025"/>
      <c r="S95" s="1074"/>
      <c r="T95" s="890"/>
      <c r="U95" s="928"/>
      <c r="V95" s="1065"/>
      <c r="W95" s="971"/>
      <c r="X95" s="1025"/>
      <c r="Y95" s="1074"/>
      <c r="Z95" s="110"/>
      <c r="AA95" s="111">
        <v>1</v>
      </c>
      <c r="AB95" s="109">
        <v>12</v>
      </c>
      <c r="AC95" s="104"/>
      <c r="AD95" s="104"/>
      <c r="AE95" s="647">
        <v>2500</v>
      </c>
      <c r="AF95" s="112">
        <f>+AE95*AB95*AA95</f>
        <v>30000</v>
      </c>
      <c r="AG95" s="869"/>
      <c r="AH95" s="1371"/>
      <c r="AI95" s="865">
        <f t="shared" si="248"/>
        <v>30000</v>
      </c>
      <c r="AJ95" s="865"/>
      <c r="AK95" s="865">
        <f t="shared" ref="AK95" si="249">+AJ95+AI95</f>
        <v>30000</v>
      </c>
      <c r="AL95" s="1464"/>
      <c r="AM95" s="865"/>
      <c r="AN95" s="865"/>
      <c r="AO95" s="865"/>
      <c r="AP95" s="865"/>
      <c r="AQ95" s="865"/>
      <c r="AR95" s="865">
        <f t="shared" si="243"/>
        <v>0</v>
      </c>
      <c r="AS95" s="1464"/>
      <c r="AT95" s="865"/>
      <c r="AU95" s="865"/>
      <c r="AV95" s="865"/>
      <c r="AW95" s="865"/>
      <c r="AX95" s="865"/>
      <c r="AY95" s="865">
        <f t="shared" si="244"/>
        <v>0</v>
      </c>
      <c r="AZ95" s="1464"/>
      <c r="BA95" s="865">
        <f t="shared" si="200"/>
        <v>0</v>
      </c>
      <c r="BB95" s="865">
        <f t="shared" si="201"/>
        <v>0</v>
      </c>
      <c r="BC95" s="865">
        <f t="shared" si="202"/>
        <v>0</v>
      </c>
      <c r="BD95" s="865">
        <f t="shared" si="203"/>
        <v>0</v>
      </c>
      <c r="BE95" s="865">
        <f t="shared" si="204"/>
        <v>0</v>
      </c>
      <c r="BF95" s="865">
        <f t="shared" si="205"/>
        <v>0</v>
      </c>
      <c r="BG95" s="1464"/>
      <c r="BH95" s="865"/>
      <c r="BI95" s="865"/>
      <c r="BJ95" s="865"/>
      <c r="BK95" s="865"/>
      <c r="BL95" s="865"/>
      <c r="BM95" s="865"/>
      <c r="BN95" s="865">
        <f t="shared" si="240"/>
        <v>0</v>
      </c>
      <c r="BO95" s="1538"/>
      <c r="BP95" s="865"/>
      <c r="BQ95" s="865"/>
      <c r="BR95" s="865"/>
      <c r="BS95" s="865"/>
      <c r="BT95" s="865"/>
      <c r="BU95" s="865"/>
      <c r="BV95" s="865">
        <f t="shared" si="241"/>
        <v>0</v>
      </c>
      <c r="BW95" s="1538">
        <f t="shared" si="179"/>
        <v>0</v>
      </c>
      <c r="BX95" s="865">
        <f t="shared" si="180"/>
        <v>0</v>
      </c>
      <c r="BY95" s="865">
        <f t="shared" si="181"/>
        <v>0</v>
      </c>
      <c r="BZ95" s="865">
        <f t="shared" si="182"/>
        <v>0</v>
      </c>
      <c r="CA95" s="865">
        <f t="shared" si="183"/>
        <v>0</v>
      </c>
      <c r="CB95" s="865">
        <f t="shared" si="184"/>
        <v>0</v>
      </c>
      <c r="CC95" s="865">
        <f t="shared" si="185"/>
        <v>0</v>
      </c>
      <c r="CD95" s="865">
        <f t="shared" si="186"/>
        <v>0</v>
      </c>
      <c r="CE95" s="1538"/>
      <c r="CF95" s="1348"/>
      <c r="CG95" s="865"/>
      <c r="CH95" s="1794"/>
      <c r="CI95" s="1348">
        <f t="shared" si="188"/>
        <v>0</v>
      </c>
      <c r="CJ95" s="1794">
        <f t="shared" si="246"/>
        <v>0</v>
      </c>
      <c r="CK95" s="1816">
        <f t="shared" si="190"/>
        <v>0</v>
      </c>
      <c r="CL95" s="1358">
        <f t="shared" si="191"/>
        <v>0</v>
      </c>
    </row>
    <row r="96" spans="1:94" s="1256" customFormat="1" ht="31.5" customHeight="1">
      <c r="A96" s="1035" t="s">
        <v>288</v>
      </c>
      <c r="B96" s="1034" t="s">
        <v>1430</v>
      </c>
      <c r="C96" s="1034"/>
      <c r="D96" s="1034"/>
      <c r="E96" s="1034"/>
      <c r="F96" s="1034"/>
      <c r="G96" s="1034"/>
      <c r="H96" s="1034"/>
      <c r="I96" s="1034"/>
      <c r="J96" s="1206"/>
      <c r="K96" s="1034"/>
      <c r="L96" s="1034"/>
      <c r="M96" s="1034"/>
      <c r="N96" s="1034"/>
      <c r="O96" s="1034"/>
      <c r="P96" s="1034"/>
      <c r="Q96" s="1034"/>
      <c r="R96" s="1034"/>
      <c r="S96" s="1042"/>
      <c r="T96" s="1066"/>
      <c r="U96" s="1066"/>
      <c r="V96" s="1066"/>
      <c r="W96" s="1066"/>
      <c r="X96" s="1066"/>
      <c r="Y96" s="1042"/>
      <c r="Z96" s="1034"/>
      <c r="AA96" s="1034"/>
      <c r="AB96" s="1034"/>
      <c r="AC96" s="1034"/>
      <c r="AD96" s="1034"/>
      <c r="AE96" s="1034"/>
      <c r="AF96" s="1255">
        <f>+AF97+AF101+AF115+AF119+AF122+AF128+AF130+AF132+AF126</f>
        <v>22339899.969999999</v>
      </c>
      <c r="AG96" s="1034"/>
      <c r="AH96" s="1375"/>
      <c r="AI96" s="1255">
        <f>+AI97+AI101+AI115+AI119+AI122+AI128+AI130+AI132+AI126</f>
        <v>22339899.969999999</v>
      </c>
      <c r="AJ96" s="1255">
        <f>+AJ97+AJ101+AJ115+AJ119+AJ122+AJ128+AJ130+AJ132+AJ126</f>
        <v>0</v>
      </c>
      <c r="AK96" s="1255">
        <f>+AK97+AK101+AK115+AK119+AK122+AK128+AK130+AK132+AK126</f>
        <v>22339899.969999999</v>
      </c>
      <c r="AL96" s="1464"/>
      <c r="AM96" s="1255">
        <f t="shared" ref="AM96:AR96" si="250">+AM97+AM101+AM115+AM119+AM122+AM128+AM130+AM132+AM126</f>
        <v>2525479.9939999999</v>
      </c>
      <c r="AN96" s="1255">
        <f t="shared" si="250"/>
        <v>7114959.9819999998</v>
      </c>
      <c r="AO96" s="1255">
        <f t="shared" si="250"/>
        <v>8950459.993999999</v>
      </c>
      <c r="AP96" s="1255">
        <f t="shared" si="250"/>
        <v>2498500</v>
      </c>
      <c r="AQ96" s="1255">
        <f t="shared" si="250"/>
        <v>1250500.05</v>
      </c>
      <c r="AR96" s="1255">
        <f t="shared" si="250"/>
        <v>22339900.020000003</v>
      </c>
      <c r="AS96" s="1464">
        <f t="shared" si="199"/>
        <v>-5.0000004470348358E-2</v>
      </c>
      <c r="AT96" s="1255">
        <f t="shared" ref="AT96:AY96" si="251">+AT97+AT101+AT115+AT119+AT122+AT128+AT130+AT132+AT126</f>
        <v>0</v>
      </c>
      <c r="AU96" s="1255">
        <f t="shared" si="251"/>
        <v>0</v>
      </c>
      <c r="AV96" s="1255">
        <f t="shared" si="251"/>
        <v>0</v>
      </c>
      <c r="AW96" s="1255">
        <f t="shared" si="251"/>
        <v>0</v>
      </c>
      <c r="AX96" s="1255">
        <f t="shared" si="251"/>
        <v>0</v>
      </c>
      <c r="AY96" s="1255">
        <f t="shared" si="251"/>
        <v>0</v>
      </c>
      <c r="AZ96" s="1464"/>
      <c r="BA96" s="1255">
        <f t="shared" si="200"/>
        <v>2525479.9939999999</v>
      </c>
      <c r="BB96" s="1255">
        <f t="shared" si="201"/>
        <v>7114959.9819999998</v>
      </c>
      <c r="BC96" s="1255">
        <f t="shared" si="202"/>
        <v>8950459.993999999</v>
      </c>
      <c r="BD96" s="1255">
        <f t="shared" si="203"/>
        <v>2498500</v>
      </c>
      <c r="BE96" s="1255">
        <f t="shared" si="204"/>
        <v>1250500.05</v>
      </c>
      <c r="BF96" s="1255">
        <f t="shared" si="205"/>
        <v>22339900.020000003</v>
      </c>
      <c r="BG96" s="1464">
        <f>+BF96-AK96</f>
        <v>5.0000004470348358E-2</v>
      </c>
      <c r="BH96" s="1255">
        <f t="shared" ref="BH96:BN96" si="252">+BH97+BH101+BH115+BH119+BH122+BH128+BH130+BH132+BH126</f>
        <v>40000</v>
      </c>
      <c r="BI96" s="1255">
        <f t="shared" si="252"/>
        <v>5930459.9939999999</v>
      </c>
      <c r="BJ96" s="1255">
        <f t="shared" si="252"/>
        <v>9613959.9879999999</v>
      </c>
      <c r="BK96" s="1255">
        <f t="shared" si="252"/>
        <v>5037479.9879999999</v>
      </c>
      <c r="BL96" s="1255">
        <f t="shared" si="252"/>
        <v>1250500.05</v>
      </c>
      <c r="BM96" s="1255">
        <f t="shared" si="252"/>
        <v>467500</v>
      </c>
      <c r="BN96" s="1255">
        <f t="shared" si="252"/>
        <v>22339900.020000003</v>
      </c>
      <c r="BO96" s="1538">
        <f t="shared" si="196"/>
        <v>-5.0000004470348358E-2</v>
      </c>
      <c r="BP96" s="1255">
        <f t="shared" ref="BP96:BV96" si="253">+BP97+BP101+BP115+BP119+BP122+BP128+BP130+BP132+BP126</f>
        <v>0</v>
      </c>
      <c r="BQ96" s="1255">
        <f t="shared" si="253"/>
        <v>0</v>
      </c>
      <c r="BR96" s="1255">
        <f t="shared" si="253"/>
        <v>0</v>
      </c>
      <c r="BS96" s="1255">
        <f t="shared" si="253"/>
        <v>0</v>
      </c>
      <c r="BT96" s="1255">
        <f t="shared" si="253"/>
        <v>0</v>
      </c>
      <c r="BU96" s="1255">
        <f t="shared" si="253"/>
        <v>0</v>
      </c>
      <c r="BV96" s="1255">
        <f t="shared" si="253"/>
        <v>0</v>
      </c>
      <c r="BW96" s="1538">
        <f t="shared" si="179"/>
        <v>0</v>
      </c>
      <c r="BX96" s="1255">
        <f t="shared" si="180"/>
        <v>40000</v>
      </c>
      <c r="BY96" s="1255">
        <f t="shared" si="181"/>
        <v>5930459.9939999999</v>
      </c>
      <c r="BZ96" s="1255">
        <f t="shared" si="182"/>
        <v>9613959.9879999999</v>
      </c>
      <c r="CA96" s="1255">
        <f t="shared" si="183"/>
        <v>5037479.9879999999</v>
      </c>
      <c r="CB96" s="1255">
        <f t="shared" si="184"/>
        <v>1250500.05</v>
      </c>
      <c r="CC96" s="1255">
        <f t="shared" si="185"/>
        <v>467500</v>
      </c>
      <c r="CD96" s="1255">
        <f t="shared" si="186"/>
        <v>22339900.02</v>
      </c>
      <c r="CE96" s="1538">
        <f t="shared" si="187"/>
        <v>5.000000074505806E-2</v>
      </c>
      <c r="CF96" s="1499">
        <f>+CF97+CF101+CF115+CF119+CF122+CF128+CF130++CF132</f>
        <v>10135500.01</v>
      </c>
      <c r="CG96" s="1255">
        <f t="shared" ref="CG96:CH96" si="254">+CG97+CG101+CG115+CG119+CG122+CG128+CG130++CG132</f>
        <v>500000</v>
      </c>
      <c r="CH96" s="1795">
        <f t="shared" si="254"/>
        <v>10635500.01</v>
      </c>
      <c r="CI96" s="1499">
        <f t="shared" si="188"/>
        <v>40000</v>
      </c>
      <c r="CJ96" s="1795">
        <f t="shared" si="246"/>
        <v>10095500.01</v>
      </c>
      <c r="CK96" s="1499">
        <f t="shared" si="190"/>
        <v>0</v>
      </c>
      <c r="CL96" s="1774">
        <f t="shared" si="191"/>
        <v>500000</v>
      </c>
    </row>
    <row r="97" spans="1:94" s="1068" customFormat="1" ht="24" customHeight="1">
      <c r="A97" s="1036" t="s">
        <v>289</v>
      </c>
      <c r="B97" s="1037" t="s">
        <v>1341</v>
      </c>
      <c r="C97" s="1037"/>
      <c r="D97" s="1037" t="s">
        <v>41</v>
      </c>
      <c r="E97" s="1037"/>
      <c r="F97" s="1037"/>
      <c r="G97" s="1037"/>
      <c r="H97" s="1037"/>
      <c r="I97" s="1037"/>
      <c r="J97" s="870"/>
      <c r="K97" s="1038" t="s">
        <v>1361</v>
      </c>
      <c r="L97" s="1380"/>
      <c r="M97" s="1039"/>
      <c r="N97" s="1039"/>
      <c r="O97" s="1039">
        <v>1</v>
      </c>
      <c r="P97" s="1039"/>
      <c r="Q97" s="1039"/>
      <c r="R97" s="1039">
        <f>SUM(L97:Q97)</f>
        <v>1</v>
      </c>
      <c r="S97" s="91"/>
      <c r="T97" s="1062"/>
      <c r="U97" s="1062"/>
      <c r="V97" s="1062"/>
      <c r="W97" s="1062"/>
      <c r="X97" s="1062"/>
      <c r="Y97" s="91"/>
      <c r="Z97" s="1037"/>
      <c r="AA97" s="1037"/>
      <c r="AB97" s="1037"/>
      <c r="AC97" s="1037"/>
      <c r="AD97" s="1037"/>
      <c r="AE97" s="1041"/>
      <c r="AF97" s="1041">
        <f>SUM(AF98:AF100)</f>
        <v>2000000</v>
      </c>
      <c r="AG97" s="1041"/>
      <c r="AH97" s="1376"/>
      <c r="AI97" s="1041">
        <f>SUM(AI98:AI100)</f>
        <v>2000000</v>
      </c>
      <c r="AJ97" s="1041">
        <f>SUM(AJ98:AJ100)</f>
        <v>0</v>
      </c>
      <c r="AK97" s="1041">
        <f t="shared" ref="AK97:AR97" si="255">SUM(AK98:AK100)</f>
        <v>2000000</v>
      </c>
      <c r="AL97" s="1464"/>
      <c r="AM97" s="1041">
        <f t="shared" si="255"/>
        <v>500000</v>
      </c>
      <c r="AN97" s="1041">
        <f t="shared" si="255"/>
        <v>750000</v>
      </c>
      <c r="AO97" s="1041">
        <f t="shared" si="255"/>
        <v>750000</v>
      </c>
      <c r="AP97" s="1041">
        <f t="shared" si="255"/>
        <v>0</v>
      </c>
      <c r="AQ97" s="1041">
        <f t="shared" si="255"/>
        <v>0</v>
      </c>
      <c r="AR97" s="1041">
        <f t="shared" si="255"/>
        <v>2000000</v>
      </c>
      <c r="AS97" s="1464">
        <f t="shared" si="199"/>
        <v>0</v>
      </c>
      <c r="AT97" s="1041">
        <f t="shared" ref="AT97:AY97" si="256">SUM(AT98:AT100)</f>
        <v>0</v>
      </c>
      <c r="AU97" s="1041">
        <f t="shared" si="256"/>
        <v>0</v>
      </c>
      <c r="AV97" s="1041">
        <f t="shared" si="256"/>
        <v>0</v>
      </c>
      <c r="AW97" s="1041">
        <f t="shared" si="256"/>
        <v>0</v>
      </c>
      <c r="AX97" s="1041">
        <f t="shared" si="256"/>
        <v>0</v>
      </c>
      <c r="AY97" s="1041">
        <f t="shared" si="256"/>
        <v>0</v>
      </c>
      <c r="AZ97" s="1464"/>
      <c r="BA97" s="1041">
        <f t="shared" si="200"/>
        <v>500000</v>
      </c>
      <c r="BB97" s="1041">
        <f t="shared" si="201"/>
        <v>750000</v>
      </c>
      <c r="BC97" s="1041">
        <f t="shared" si="202"/>
        <v>750000</v>
      </c>
      <c r="BD97" s="1041">
        <f t="shared" si="203"/>
        <v>0</v>
      </c>
      <c r="BE97" s="1041">
        <f t="shared" si="204"/>
        <v>0</v>
      </c>
      <c r="BF97" s="1041">
        <f t="shared" si="205"/>
        <v>2000000</v>
      </c>
      <c r="BG97" s="1464">
        <f>+BF97-AK97</f>
        <v>0</v>
      </c>
      <c r="BH97" s="1041">
        <f t="shared" ref="BH97:BM97" si="257">SUM(BH98:BH100)</f>
        <v>40000</v>
      </c>
      <c r="BI97" s="1041">
        <f t="shared" si="257"/>
        <v>360000</v>
      </c>
      <c r="BJ97" s="1041">
        <f t="shared" si="257"/>
        <v>800000</v>
      </c>
      <c r="BK97" s="1041">
        <f t="shared" si="257"/>
        <v>800000</v>
      </c>
      <c r="BL97" s="1041">
        <f t="shared" si="257"/>
        <v>0</v>
      </c>
      <c r="BM97" s="1041">
        <f t="shared" si="257"/>
        <v>0</v>
      </c>
      <c r="BN97" s="1041">
        <f>SUM(BH97:BM97)</f>
        <v>2000000</v>
      </c>
      <c r="BO97" s="1538">
        <f t="shared" si="196"/>
        <v>0</v>
      </c>
      <c r="BP97" s="1041">
        <f t="shared" ref="BP97:BU97" si="258">SUM(BP98:BP100)</f>
        <v>0</v>
      </c>
      <c r="BQ97" s="1041">
        <f t="shared" si="258"/>
        <v>0</v>
      </c>
      <c r="BR97" s="1041">
        <f t="shared" si="258"/>
        <v>0</v>
      </c>
      <c r="BS97" s="1041">
        <f t="shared" si="258"/>
        <v>0</v>
      </c>
      <c r="BT97" s="1041">
        <f t="shared" si="258"/>
        <v>0</v>
      </c>
      <c r="BU97" s="1041">
        <f t="shared" si="258"/>
        <v>0</v>
      </c>
      <c r="BV97" s="1041">
        <f>SUM(BP97:BU97)</f>
        <v>0</v>
      </c>
      <c r="BW97" s="1538">
        <f t="shared" si="179"/>
        <v>0</v>
      </c>
      <c r="BX97" s="1041">
        <f t="shared" si="180"/>
        <v>40000</v>
      </c>
      <c r="BY97" s="1041">
        <f t="shared" si="181"/>
        <v>360000</v>
      </c>
      <c r="BZ97" s="1041">
        <f t="shared" si="182"/>
        <v>800000</v>
      </c>
      <c r="CA97" s="1041">
        <f t="shared" si="183"/>
        <v>800000</v>
      </c>
      <c r="CB97" s="1041">
        <f t="shared" si="184"/>
        <v>0</v>
      </c>
      <c r="CC97" s="1041">
        <f t="shared" si="185"/>
        <v>0</v>
      </c>
      <c r="CD97" s="1041">
        <f t="shared" si="186"/>
        <v>2000000</v>
      </c>
      <c r="CE97" s="1538">
        <f t="shared" si="187"/>
        <v>0</v>
      </c>
      <c r="CF97" s="1337">
        <f t="shared" ref="CF97:CG97" si="259">SUM(CF98:CF100)</f>
        <v>0</v>
      </c>
      <c r="CG97" s="1041">
        <f t="shared" si="259"/>
        <v>0</v>
      </c>
      <c r="CH97" s="1787">
        <f>SUM(CH98:CH100)</f>
        <v>0</v>
      </c>
      <c r="CI97" s="1337">
        <f t="shared" si="188"/>
        <v>40000</v>
      </c>
      <c r="CJ97" s="1787">
        <f>+CF97-CI97</f>
        <v>-40000</v>
      </c>
      <c r="CK97" s="1337">
        <f t="shared" si="190"/>
        <v>0</v>
      </c>
      <c r="CL97" s="1338">
        <f t="shared" si="191"/>
        <v>0</v>
      </c>
      <c r="CM97" s="1257"/>
      <c r="CN97" s="1257"/>
      <c r="CO97" s="1257"/>
      <c r="CP97" s="1257"/>
    </row>
    <row r="98" spans="1:94" s="1265" customFormat="1" ht="20.25" customHeight="1" outlineLevel="1">
      <c r="A98" s="96" t="s">
        <v>1116</v>
      </c>
      <c r="B98" s="652" t="s">
        <v>1198</v>
      </c>
      <c r="C98" s="1446"/>
      <c r="D98" s="1446"/>
      <c r="E98" s="1460" t="s">
        <v>1478</v>
      </c>
      <c r="F98" s="1240" t="s">
        <v>1475</v>
      </c>
      <c r="G98" s="1239" t="s">
        <v>1312</v>
      </c>
      <c r="H98" s="1240" t="s">
        <v>1308</v>
      </c>
      <c r="I98" s="1234" t="s">
        <v>1310</v>
      </c>
      <c r="J98" s="890"/>
      <c r="K98" s="47"/>
      <c r="L98" s="115" t="s">
        <v>1027</v>
      </c>
      <c r="M98" s="115" t="s">
        <v>1027</v>
      </c>
      <c r="N98" s="994"/>
      <c r="O98" s="994"/>
      <c r="P98" s="994"/>
      <c r="Q98" s="994"/>
      <c r="R98" s="928"/>
      <c r="S98" s="1074"/>
      <c r="T98" s="890" t="s">
        <v>83</v>
      </c>
      <c r="U98" s="1258" t="s">
        <v>13</v>
      </c>
      <c r="V98" s="1258" t="s">
        <v>646</v>
      </c>
      <c r="W98" s="1290">
        <f>+'9.3.1_Det. PA'!E62</f>
        <v>18</v>
      </c>
      <c r="X98" s="1258"/>
      <c r="Y98" s="1074"/>
      <c r="Z98" s="646" t="s">
        <v>261</v>
      </c>
      <c r="AA98" s="1260">
        <v>1</v>
      </c>
      <c r="AB98" s="1260"/>
      <c r="AC98" s="1260"/>
      <c r="AD98" s="1260"/>
      <c r="AE98" s="1261">
        <v>400000</v>
      </c>
      <c r="AF98" s="867">
        <f>+AA98*AE98</f>
        <v>400000</v>
      </c>
      <c r="AG98" s="1262"/>
      <c r="AH98" s="1377"/>
      <c r="AI98" s="867">
        <f>+AF98</f>
        <v>400000</v>
      </c>
      <c r="AJ98" s="1262">
        <f>SUM(AJ100:AJ100)</f>
        <v>0</v>
      </c>
      <c r="AK98" s="1262">
        <f>SUM(AI98:AJ98)</f>
        <v>400000</v>
      </c>
      <c r="AL98" s="1464"/>
      <c r="AM98" s="1263">
        <v>400000</v>
      </c>
      <c r="AN98" s="1263"/>
      <c r="AO98" s="1263"/>
      <c r="AP98" s="1263"/>
      <c r="AQ98" s="1263"/>
      <c r="AR98" s="1053">
        <f t="shared" ref="AR98:AR100" si="260">SUM(AM98:AQ98)</f>
        <v>400000</v>
      </c>
      <c r="AS98" s="1464">
        <f t="shared" si="199"/>
        <v>0</v>
      </c>
      <c r="AT98" s="1263"/>
      <c r="AU98" s="1263"/>
      <c r="AV98" s="1263"/>
      <c r="AW98" s="1263"/>
      <c r="AX98" s="1263"/>
      <c r="AY98" s="1053">
        <f t="shared" ref="AY98:AY100" si="261">SUM(AT98:AX98)</f>
        <v>0</v>
      </c>
      <c r="AZ98" s="1464"/>
      <c r="BA98" s="1263">
        <f t="shared" si="200"/>
        <v>400000</v>
      </c>
      <c r="BB98" s="1263">
        <f t="shared" si="201"/>
        <v>0</v>
      </c>
      <c r="BC98" s="1263">
        <f t="shared" si="202"/>
        <v>0</v>
      </c>
      <c r="BD98" s="1263">
        <f t="shared" si="203"/>
        <v>0</v>
      </c>
      <c r="BE98" s="1263">
        <f t="shared" si="204"/>
        <v>0</v>
      </c>
      <c r="BF98" s="1053">
        <f t="shared" si="205"/>
        <v>400000</v>
      </c>
      <c r="BG98" s="1464">
        <f>+BF98-AK98</f>
        <v>0</v>
      </c>
      <c r="BH98" s="1263">
        <f>+$AI$98*10%</f>
        <v>40000</v>
      </c>
      <c r="BI98" s="1263">
        <f>+$AI$98*90%</f>
        <v>360000</v>
      </c>
      <c r="BJ98" s="1263"/>
      <c r="BK98" s="1263"/>
      <c r="BL98" s="1263"/>
      <c r="BM98" s="1263"/>
      <c r="BN98" s="1053">
        <f>SUM(BH98:BL98)</f>
        <v>400000</v>
      </c>
      <c r="BO98" s="1538">
        <f t="shared" si="196"/>
        <v>0</v>
      </c>
      <c r="BP98" s="1263"/>
      <c r="BQ98" s="1263"/>
      <c r="BR98" s="1263"/>
      <c r="BS98" s="1263"/>
      <c r="BT98" s="1263"/>
      <c r="BU98" s="1263"/>
      <c r="BV98" s="1053">
        <f>SUM(BP98:BT98)</f>
        <v>0</v>
      </c>
      <c r="BW98" s="1538">
        <f t="shared" si="179"/>
        <v>0</v>
      </c>
      <c r="BX98" s="1263">
        <f t="shared" si="180"/>
        <v>40000</v>
      </c>
      <c r="BY98" s="1263">
        <f t="shared" si="181"/>
        <v>360000</v>
      </c>
      <c r="BZ98" s="1263">
        <f t="shared" si="182"/>
        <v>0</v>
      </c>
      <c r="CA98" s="1263">
        <f t="shared" si="183"/>
        <v>0</v>
      </c>
      <c r="CB98" s="1263">
        <f t="shared" si="184"/>
        <v>0</v>
      </c>
      <c r="CC98" s="1263">
        <f t="shared" si="185"/>
        <v>0</v>
      </c>
      <c r="CD98" s="1053">
        <f t="shared" si="186"/>
        <v>400000</v>
      </c>
      <c r="CE98" s="1538">
        <f t="shared" si="187"/>
        <v>0</v>
      </c>
      <c r="CF98" s="1349"/>
      <c r="CG98" s="1262"/>
      <c r="CH98" s="1796"/>
      <c r="CI98" s="1807">
        <f t="shared" si="188"/>
        <v>40000</v>
      </c>
      <c r="CJ98" s="1814">
        <f t="shared" ref="CJ98:CJ103" si="262">+CF98-CI98</f>
        <v>-40000</v>
      </c>
      <c r="CK98" s="1350">
        <f t="shared" si="190"/>
        <v>0</v>
      </c>
      <c r="CL98" s="1351">
        <f t="shared" si="191"/>
        <v>0</v>
      </c>
      <c r="CM98" s="1264"/>
      <c r="CN98" s="1264"/>
      <c r="CO98" s="1264"/>
      <c r="CP98" s="1264"/>
    </row>
    <row r="99" spans="1:94" s="92" customFormat="1" ht="12.75" customHeight="1" outlineLevel="1" collapsed="1">
      <c r="A99" s="1724" t="s">
        <v>290</v>
      </c>
      <c r="B99" s="1640" t="s">
        <v>1670</v>
      </c>
      <c r="C99" s="1819"/>
      <c r="D99" s="1706"/>
      <c r="E99" s="1707"/>
      <c r="F99" s="1707"/>
      <c r="G99" s="1707"/>
      <c r="H99" s="1707"/>
      <c r="I99" s="1708"/>
      <c r="J99" s="870"/>
      <c r="K99" s="1709"/>
      <c r="L99" s="1709"/>
      <c r="M99" s="1710"/>
      <c r="N99" s="1710"/>
      <c r="O99" s="1710"/>
      <c r="P99" s="1710"/>
      <c r="Q99" s="1710"/>
      <c r="R99" s="1711"/>
      <c r="S99" s="1074"/>
      <c r="T99" s="1712"/>
      <c r="U99" s="1712"/>
      <c r="V99" s="1713"/>
      <c r="W99" s="1714"/>
      <c r="X99" s="1714"/>
      <c r="Y99" s="1074"/>
      <c r="Z99" s="1715"/>
      <c r="AA99" s="1716"/>
      <c r="AB99" s="1717"/>
      <c r="AC99" s="1718"/>
      <c r="AD99" s="1718"/>
      <c r="AE99" s="1719"/>
      <c r="AF99" s="1720"/>
      <c r="AG99" s="1721"/>
      <c r="AH99" s="1371"/>
      <c r="AI99" s="1722"/>
      <c r="AJ99" s="1722"/>
      <c r="AK99" s="1722"/>
      <c r="AL99" s="1464"/>
      <c r="AM99" s="1722"/>
      <c r="AN99" s="1722"/>
      <c r="AO99" s="1722"/>
      <c r="AP99" s="1722"/>
      <c r="AQ99" s="1722"/>
      <c r="AR99" s="1722"/>
      <c r="AS99" s="1723"/>
      <c r="AT99" s="1722"/>
      <c r="AU99" s="1722"/>
      <c r="AV99" s="1722"/>
      <c r="AW99" s="1722"/>
      <c r="AX99" s="1722"/>
      <c r="AY99" s="1722"/>
      <c r="AZ99" s="1723"/>
      <c r="BA99" s="1722"/>
      <c r="BB99" s="1722"/>
      <c r="BC99" s="1722"/>
      <c r="BD99" s="1722"/>
      <c r="BE99" s="1722"/>
      <c r="BF99" s="1722"/>
      <c r="BG99" s="1723"/>
      <c r="BH99" s="1722"/>
      <c r="BI99" s="1722"/>
      <c r="BJ99" s="1722"/>
      <c r="BK99" s="1722"/>
      <c r="BL99" s="1722"/>
      <c r="BM99" s="1722"/>
      <c r="BN99" s="1722"/>
      <c r="BO99" s="1538">
        <f t="shared" si="196"/>
        <v>0</v>
      </c>
      <c r="BP99" s="1722"/>
      <c r="BQ99" s="1722"/>
      <c r="BR99" s="1722"/>
      <c r="BS99" s="1722"/>
      <c r="BT99" s="1722"/>
      <c r="BU99" s="1722"/>
      <c r="BV99" s="1722"/>
      <c r="BW99" s="1538">
        <f t="shared" si="179"/>
        <v>0</v>
      </c>
      <c r="BX99" s="1722">
        <f t="shared" si="180"/>
        <v>0</v>
      </c>
      <c r="BY99" s="1722">
        <f t="shared" si="181"/>
        <v>0</v>
      </c>
      <c r="BZ99" s="1722">
        <f t="shared" si="182"/>
        <v>0</v>
      </c>
      <c r="CA99" s="1722">
        <f t="shared" si="183"/>
        <v>0</v>
      </c>
      <c r="CB99" s="1722">
        <f t="shared" si="184"/>
        <v>0</v>
      </c>
      <c r="CC99" s="1722">
        <f t="shared" si="185"/>
        <v>0</v>
      </c>
      <c r="CD99" s="1722">
        <f t="shared" si="186"/>
        <v>0</v>
      </c>
      <c r="CE99" s="1538">
        <f t="shared" si="187"/>
        <v>0</v>
      </c>
      <c r="CF99" s="1348"/>
      <c r="CG99" s="865"/>
      <c r="CH99" s="1794"/>
      <c r="CI99" s="1348">
        <f t="shared" si="188"/>
        <v>0</v>
      </c>
      <c r="CJ99" s="1794">
        <f t="shared" si="262"/>
        <v>0</v>
      </c>
      <c r="CK99" s="1816">
        <f t="shared" si="190"/>
        <v>0</v>
      </c>
      <c r="CL99" s="1358">
        <f t="shared" si="191"/>
        <v>0</v>
      </c>
    </row>
    <row r="100" spans="1:94" s="1274" customFormat="1" ht="20.25" customHeight="1" outlineLevel="1">
      <c r="A100" s="96" t="s">
        <v>1434</v>
      </c>
      <c r="B100" s="652" t="s">
        <v>1200</v>
      </c>
      <c r="C100" s="1446"/>
      <c r="D100" s="1446"/>
      <c r="E100" s="1460" t="s">
        <v>1479</v>
      </c>
      <c r="F100" s="1240" t="s">
        <v>1475</v>
      </c>
      <c r="G100" s="1239" t="s">
        <v>1321</v>
      </c>
      <c r="H100" s="1240" t="s">
        <v>1308</v>
      </c>
      <c r="I100" s="1234" t="s">
        <v>1310</v>
      </c>
      <c r="J100" s="890"/>
      <c r="K100" s="97"/>
      <c r="L100" s="1199"/>
      <c r="M100" s="115" t="s">
        <v>1027</v>
      </c>
      <c r="N100" s="994"/>
      <c r="O100" s="994"/>
      <c r="P100" s="994"/>
      <c r="Q100" s="994"/>
      <c r="R100" s="928"/>
      <c r="S100" s="1074"/>
      <c r="T100" s="1452" t="str">
        <f>+'9.3.1_Det. PA'!$D$16</f>
        <v>LPN</v>
      </c>
      <c r="U100" s="1258" t="s">
        <v>13</v>
      </c>
      <c r="V100" s="1258" t="s">
        <v>263</v>
      </c>
      <c r="W100" s="1290">
        <f>+'9.3.1_Det. PA'!$F$16</f>
        <v>3</v>
      </c>
      <c r="X100" s="1258"/>
      <c r="Y100" s="1074"/>
      <c r="Z100" s="646" t="s">
        <v>261</v>
      </c>
      <c r="AA100" s="1260">
        <v>1</v>
      </c>
      <c r="AB100" s="1260"/>
      <c r="AC100" s="1260"/>
      <c r="AD100" s="1260"/>
      <c r="AE100" s="1261">
        <v>1600000</v>
      </c>
      <c r="AF100" s="867">
        <f>+AA100*AE100</f>
        <v>1600000</v>
      </c>
      <c r="AG100" s="1262"/>
      <c r="AH100" s="1377"/>
      <c r="AI100" s="867">
        <f>+AF100</f>
        <v>1600000</v>
      </c>
      <c r="AJ100" s="1262"/>
      <c r="AK100" s="1262">
        <f>SUM(AI100:AJ100)</f>
        <v>1600000</v>
      </c>
      <c r="AL100" s="1464"/>
      <c r="AM100" s="1263">
        <v>100000</v>
      </c>
      <c r="AN100" s="1263">
        <f>+($AI$100-AM100)/2</f>
        <v>750000</v>
      </c>
      <c r="AO100" s="1263">
        <f>+($AI$100-AM100)/2</f>
        <v>750000</v>
      </c>
      <c r="AP100" s="1263"/>
      <c r="AQ100" s="1263"/>
      <c r="AR100" s="1053">
        <f t="shared" si="260"/>
        <v>1600000</v>
      </c>
      <c r="AS100" s="1464">
        <f t="shared" si="199"/>
        <v>0</v>
      </c>
      <c r="AT100" s="1263"/>
      <c r="AU100" s="1263"/>
      <c r="AV100" s="1263"/>
      <c r="AW100" s="1263"/>
      <c r="AX100" s="1263"/>
      <c r="AY100" s="1053">
        <f t="shared" si="261"/>
        <v>0</v>
      </c>
      <c r="AZ100" s="1464"/>
      <c r="BA100" s="1263">
        <f t="shared" si="200"/>
        <v>100000</v>
      </c>
      <c r="BB100" s="1263">
        <f t="shared" si="201"/>
        <v>750000</v>
      </c>
      <c r="BC100" s="1263">
        <f t="shared" si="202"/>
        <v>750000</v>
      </c>
      <c r="BD100" s="1263">
        <f t="shared" si="203"/>
        <v>0</v>
      </c>
      <c r="BE100" s="1263">
        <f t="shared" si="204"/>
        <v>0</v>
      </c>
      <c r="BF100" s="1053">
        <f t="shared" si="205"/>
        <v>1600000</v>
      </c>
      <c r="BG100" s="1464">
        <f>+BF100-AK100</f>
        <v>0</v>
      </c>
      <c r="BH100" s="1263">
        <v>0</v>
      </c>
      <c r="BI100" s="1263"/>
      <c r="BJ100" s="1263">
        <f>+$AI$100*50%</f>
        <v>800000</v>
      </c>
      <c r="BK100" s="1263">
        <f>+$AI$100*50%</f>
        <v>800000</v>
      </c>
      <c r="BL100" s="1263"/>
      <c r="BM100" s="1263"/>
      <c r="BN100" s="1053">
        <f>SUM(BH100:BL100)</f>
        <v>1600000</v>
      </c>
      <c r="BO100" s="1538">
        <f t="shared" si="196"/>
        <v>0</v>
      </c>
      <c r="BP100" s="1263">
        <v>0</v>
      </c>
      <c r="BQ100" s="1263"/>
      <c r="BR100" s="1263"/>
      <c r="BS100" s="1263"/>
      <c r="BT100" s="1263"/>
      <c r="BU100" s="1263"/>
      <c r="BV100" s="1053">
        <f>SUM(BP100:BT100)</f>
        <v>0</v>
      </c>
      <c r="BW100" s="1538">
        <f t="shared" si="179"/>
        <v>0</v>
      </c>
      <c r="BX100" s="1263">
        <f t="shared" si="180"/>
        <v>0</v>
      </c>
      <c r="BY100" s="1263">
        <f t="shared" si="181"/>
        <v>0</v>
      </c>
      <c r="BZ100" s="1263">
        <f t="shared" si="182"/>
        <v>800000</v>
      </c>
      <c r="CA100" s="1263">
        <f t="shared" si="183"/>
        <v>800000</v>
      </c>
      <c r="CB100" s="1263">
        <f t="shared" si="184"/>
        <v>0</v>
      </c>
      <c r="CC100" s="1263">
        <f t="shared" si="185"/>
        <v>0</v>
      </c>
      <c r="CD100" s="1053">
        <f t="shared" si="186"/>
        <v>1600000</v>
      </c>
      <c r="CE100" s="1538">
        <f t="shared" si="187"/>
        <v>0</v>
      </c>
      <c r="CF100" s="1349"/>
      <c r="CG100" s="1262"/>
      <c r="CH100" s="1796"/>
      <c r="CI100" s="1808">
        <f t="shared" si="188"/>
        <v>0</v>
      </c>
      <c r="CJ100" s="1796">
        <f t="shared" si="262"/>
        <v>0</v>
      </c>
      <c r="CK100" s="1350">
        <f t="shared" si="190"/>
        <v>0</v>
      </c>
      <c r="CL100" s="1351">
        <f t="shared" si="191"/>
        <v>0</v>
      </c>
      <c r="CM100" s="1273"/>
      <c r="CN100" s="1273"/>
      <c r="CO100" s="1273"/>
      <c r="CP100" s="1273"/>
    </row>
    <row r="101" spans="1:94" s="1068" customFormat="1" ht="36" customHeight="1">
      <c r="A101" s="1036" t="s">
        <v>291</v>
      </c>
      <c r="B101" s="1037" t="s">
        <v>1364</v>
      </c>
      <c r="C101" s="1037"/>
      <c r="D101" s="1037" t="s">
        <v>41</v>
      </c>
      <c r="E101" s="1037"/>
      <c r="F101" s="1037"/>
      <c r="G101" s="1037"/>
      <c r="H101" s="1037"/>
      <c r="I101" s="1037"/>
      <c r="J101" s="870"/>
      <c r="K101" s="1038" t="s">
        <v>1362</v>
      </c>
      <c r="L101" s="1380"/>
      <c r="M101" s="1039"/>
      <c r="N101" s="1039"/>
      <c r="O101" s="1039">
        <v>2</v>
      </c>
      <c r="P101" s="1039">
        <v>1</v>
      </c>
      <c r="Q101" s="1039">
        <v>1</v>
      </c>
      <c r="R101" s="1039">
        <f>SUM(L101:Q101)</f>
        <v>4</v>
      </c>
      <c r="S101" s="91"/>
      <c r="T101" s="1062"/>
      <c r="U101" s="1062"/>
      <c r="V101" s="1062"/>
      <c r="W101" s="1062"/>
      <c r="X101" s="1062"/>
      <c r="Y101" s="91"/>
      <c r="Z101" s="1037"/>
      <c r="AA101" s="1037"/>
      <c r="AB101" s="1037"/>
      <c r="AC101" s="1037"/>
      <c r="AD101" s="1037"/>
      <c r="AE101" s="1041"/>
      <c r="AF101" s="1041">
        <f>+AF103+AF106+AF108+AF111</f>
        <v>12680000</v>
      </c>
      <c r="AG101" s="1041"/>
      <c r="AH101" s="1376"/>
      <c r="AI101" s="1041">
        <f>+AI103+AI106+AI108+AI111</f>
        <v>12680000</v>
      </c>
      <c r="AJ101" s="1041">
        <f>+AJ103+AJ106+AJ108+AJ111</f>
        <v>0</v>
      </c>
      <c r="AK101" s="1041">
        <f>+AK103+AK106+AK108+AK111</f>
        <v>12680000</v>
      </c>
      <c r="AL101" s="1464"/>
      <c r="AM101" s="1041">
        <f>+AM103+AM106+AM108+AM111</f>
        <v>500000</v>
      </c>
      <c r="AN101" s="1041">
        <f>+AN103+AN106+AN108+AN111</f>
        <v>3307000</v>
      </c>
      <c r="AO101" s="1041">
        <f>+AO103+AO106+AO108+AO111</f>
        <v>5552000</v>
      </c>
      <c r="AP101" s="1041">
        <f>+AP103+AP106+AP108+AP111</f>
        <v>2284500</v>
      </c>
      <c r="AQ101" s="1041">
        <f>+AQ103+AQ106+AQ108+AQ111</f>
        <v>1036500.05</v>
      </c>
      <c r="AR101" s="1041">
        <f t="shared" ref="AR101:AR113" si="263">SUM(AM101:AQ101)</f>
        <v>12680000.050000001</v>
      </c>
      <c r="AS101" s="1464">
        <f t="shared" si="199"/>
        <v>-5.000000074505806E-2</v>
      </c>
      <c r="AT101" s="1041">
        <f>+AT103+AT106+AT108+AT111</f>
        <v>0</v>
      </c>
      <c r="AU101" s="1041">
        <f>+AU103+AU106+AU108+AU111</f>
        <v>0</v>
      </c>
      <c r="AV101" s="1041">
        <f>+AV103+AV106+AV108+AV111</f>
        <v>0</v>
      </c>
      <c r="AW101" s="1041">
        <f>+AW103+AW106+AW108+AW111</f>
        <v>0</v>
      </c>
      <c r="AX101" s="1041">
        <f>+AX103+AX106+AX108+AX111</f>
        <v>0</v>
      </c>
      <c r="AY101" s="1041">
        <f t="shared" ref="AY101" si="264">SUM(AT101:AX101)</f>
        <v>0</v>
      </c>
      <c r="AZ101" s="1464"/>
      <c r="BA101" s="1041">
        <f t="shared" si="200"/>
        <v>500000</v>
      </c>
      <c r="BB101" s="1041">
        <f t="shared" si="201"/>
        <v>3307000</v>
      </c>
      <c r="BC101" s="1041">
        <f t="shared" si="202"/>
        <v>5552000</v>
      </c>
      <c r="BD101" s="1041">
        <f t="shared" si="203"/>
        <v>2284500</v>
      </c>
      <c r="BE101" s="1041">
        <f t="shared" si="204"/>
        <v>1036500.05</v>
      </c>
      <c r="BF101" s="1041">
        <f t="shared" si="205"/>
        <v>12680000.050000001</v>
      </c>
      <c r="BG101" s="1464">
        <f>+BF101-AK101</f>
        <v>5.000000074505806E-2</v>
      </c>
      <c r="BH101" s="1041">
        <f>+BH103+BH106+BH108+BH111</f>
        <v>0</v>
      </c>
      <c r="BI101" s="1041">
        <f>+BI103+BI106+BI108+BI111</f>
        <v>3111500</v>
      </c>
      <c r="BJ101" s="1041">
        <f t="shared" ref="BJ101:BM101" si="265">+BJ103+BJ106+BJ108+BJ111</f>
        <v>5830000</v>
      </c>
      <c r="BK101" s="1041">
        <f t="shared" si="265"/>
        <v>2356500</v>
      </c>
      <c r="BL101" s="1041">
        <f t="shared" si="265"/>
        <v>1036500.05</v>
      </c>
      <c r="BM101" s="1041">
        <f t="shared" si="265"/>
        <v>345500</v>
      </c>
      <c r="BN101" s="1041">
        <f>SUM(BH101:BM101)</f>
        <v>12680000.050000001</v>
      </c>
      <c r="BO101" s="1538">
        <f t="shared" si="196"/>
        <v>-5.000000074505806E-2</v>
      </c>
      <c r="BP101" s="1041">
        <f>+BP103+BP106+BP108+BP111</f>
        <v>0</v>
      </c>
      <c r="BQ101" s="1041">
        <f>+BQ103+BQ106+BQ108+BQ111</f>
        <v>0</v>
      </c>
      <c r="BR101" s="1041">
        <f t="shared" ref="BR101:BU101" si="266">+BR103+BR106+BR108+BR111</f>
        <v>0</v>
      </c>
      <c r="BS101" s="1041">
        <f t="shared" si="266"/>
        <v>0</v>
      </c>
      <c r="BT101" s="1041">
        <f t="shared" si="266"/>
        <v>0</v>
      </c>
      <c r="BU101" s="1041">
        <f t="shared" si="266"/>
        <v>0</v>
      </c>
      <c r="BV101" s="1041">
        <f>SUM(BP101:BU101)</f>
        <v>0</v>
      </c>
      <c r="BW101" s="1538">
        <f t="shared" si="179"/>
        <v>0</v>
      </c>
      <c r="BX101" s="1041">
        <f t="shared" si="180"/>
        <v>0</v>
      </c>
      <c r="BY101" s="1041">
        <f t="shared" si="181"/>
        <v>3111500</v>
      </c>
      <c r="BZ101" s="1041">
        <f t="shared" si="182"/>
        <v>5830000</v>
      </c>
      <c r="CA101" s="1041">
        <f t="shared" si="183"/>
        <v>2356500</v>
      </c>
      <c r="CB101" s="1041">
        <f t="shared" si="184"/>
        <v>1036500.05</v>
      </c>
      <c r="CC101" s="1041">
        <f t="shared" si="185"/>
        <v>345500</v>
      </c>
      <c r="CD101" s="1041">
        <f t="shared" si="186"/>
        <v>12680000.050000001</v>
      </c>
      <c r="CE101" s="1538">
        <f t="shared" si="187"/>
        <v>5.000000074505806E-2</v>
      </c>
      <c r="CF101" s="1337">
        <f>+CF103+CF106+CF108+CF111+CF114</f>
        <v>8613000</v>
      </c>
      <c r="CG101" s="1041">
        <f t="shared" ref="CG101:CH101" si="267">+CG103+CG106+CG108+CG111+CG114</f>
        <v>500000</v>
      </c>
      <c r="CH101" s="1787">
        <f t="shared" si="267"/>
        <v>9113000</v>
      </c>
      <c r="CI101" s="1337">
        <f t="shared" si="188"/>
        <v>0</v>
      </c>
      <c r="CJ101" s="1787">
        <f t="shared" si="262"/>
        <v>8613000</v>
      </c>
      <c r="CK101" s="1337">
        <f t="shared" si="190"/>
        <v>0</v>
      </c>
      <c r="CL101" s="1338">
        <f t="shared" si="191"/>
        <v>500000</v>
      </c>
      <c r="CM101" s="1257"/>
      <c r="CN101" s="1257"/>
      <c r="CO101" s="1257"/>
      <c r="CP101" s="1257"/>
    </row>
    <row r="102" spans="1:94" s="92" customFormat="1" ht="12.75" customHeight="1" outlineLevel="1" collapsed="1">
      <c r="A102" s="1725" t="s">
        <v>1213</v>
      </c>
      <c r="B102" s="1640" t="s">
        <v>1670</v>
      </c>
      <c r="C102" s="1819"/>
      <c r="D102" s="1706"/>
      <c r="E102" s="1707"/>
      <c r="F102" s="1707"/>
      <c r="G102" s="1707"/>
      <c r="H102" s="1707"/>
      <c r="I102" s="1708"/>
      <c r="J102" s="870"/>
      <c r="K102" s="1709"/>
      <c r="L102" s="1709"/>
      <c r="M102" s="1710"/>
      <c r="N102" s="1710"/>
      <c r="O102" s="1710"/>
      <c r="P102" s="1710"/>
      <c r="Q102" s="1710"/>
      <c r="R102" s="1711"/>
      <c r="S102" s="1074"/>
      <c r="T102" s="1712"/>
      <c r="U102" s="1712"/>
      <c r="V102" s="1713"/>
      <c r="W102" s="1714"/>
      <c r="X102" s="1714"/>
      <c r="Y102" s="1074"/>
      <c r="Z102" s="1715"/>
      <c r="AA102" s="1716"/>
      <c r="AB102" s="1717"/>
      <c r="AC102" s="1718"/>
      <c r="AD102" s="1718"/>
      <c r="AE102" s="1719"/>
      <c r="AF102" s="1720"/>
      <c r="AG102" s="1721"/>
      <c r="AH102" s="1371"/>
      <c r="AI102" s="1722"/>
      <c r="AJ102" s="1722"/>
      <c r="AK102" s="1722"/>
      <c r="AL102" s="1464"/>
      <c r="AM102" s="1722"/>
      <c r="AN102" s="1722"/>
      <c r="AO102" s="1722"/>
      <c r="AP102" s="1722"/>
      <c r="AQ102" s="1722"/>
      <c r="AR102" s="1722"/>
      <c r="AS102" s="1723"/>
      <c r="AT102" s="1722"/>
      <c r="AU102" s="1722"/>
      <c r="AV102" s="1722"/>
      <c r="AW102" s="1722"/>
      <c r="AX102" s="1722"/>
      <c r="AY102" s="1722"/>
      <c r="AZ102" s="1723"/>
      <c r="BA102" s="1722"/>
      <c r="BB102" s="1722"/>
      <c r="BC102" s="1722"/>
      <c r="BD102" s="1722"/>
      <c r="BE102" s="1722"/>
      <c r="BF102" s="1722"/>
      <c r="BG102" s="1723"/>
      <c r="BH102" s="1722"/>
      <c r="BI102" s="1722"/>
      <c r="BJ102" s="1722"/>
      <c r="BK102" s="1722"/>
      <c r="BL102" s="1722"/>
      <c r="BM102" s="1722"/>
      <c r="BN102" s="1722"/>
      <c r="BO102" s="1538">
        <f t="shared" si="196"/>
        <v>0</v>
      </c>
      <c r="BP102" s="1722"/>
      <c r="BQ102" s="1722"/>
      <c r="BR102" s="1722"/>
      <c r="BS102" s="1722"/>
      <c r="BT102" s="1722"/>
      <c r="BU102" s="1722"/>
      <c r="BV102" s="1722"/>
      <c r="BW102" s="1538">
        <f t="shared" si="179"/>
        <v>0</v>
      </c>
      <c r="BX102" s="1722">
        <f t="shared" si="180"/>
        <v>0</v>
      </c>
      <c r="BY102" s="1722">
        <f t="shared" si="181"/>
        <v>0</v>
      </c>
      <c r="BZ102" s="1722">
        <f t="shared" si="182"/>
        <v>0</v>
      </c>
      <c r="CA102" s="1722">
        <f t="shared" si="183"/>
        <v>0</v>
      </c>
      <c r="CB102" s="1722">
        <f t="shared" si="184"/>
        <v>0</v>
      </c>
      <c r="CC102" s="1722">
        <f t="shared" si="185"/>
        <v>0</v>
      </c>
      <c r="CD102" s="1722">
        <f t="shared" si="186"/>
        <v>0</v>
      </c>
      <c r="CE102" s="1538">
        <f t="shared" si="187"/>
        <v>0</v>
      </c>
      <c r="CF102" s="1348"/>
      <c r="CG102" s="865"/>
      <c r="CH102" s="1794"/>
      <c r="CI102" s="1348">
        <f t="shared" si="188"/>
        <v>0</v>
      </c>
      <c r="CJ102" s="1794">
        <f t="shared" si="262"/>
        <v>0</v>
      </c>
      <c r="CK102" s="1816">
        <f t="shared" si="190"/>
        <v>0</v>
      </c>
      <c r="CL102" s="1358">
        <f>+CG102-CK102</f>
        <v>0</v>
      </c>
    </row>
    <row r="103" spans="1:94" s="1276" customFormat="1" ht="18" customHeight="1" outlineLevel="1">
      <c r="A103" s="1363" t="s">
        <v>1214</v>
      </c>
      <c r="B103" s="1266" t="s">
        <v>1115</v>
      </c>
      <c r="C103" s="1266"/>
      <c r="D103" s="1266"/>
      <c r="E103" s="1266"/>
      <c r="F103" s="1266"/>
      <c r="G103" s="1266"/>
      <c r="H103" s="1266"/>
      <c r="I103" s="922"/>
      <c r="J103" s="870"/>
      <c r="K103" s="1275"/>
      <c r="L103" s="1200"/>
      <c r="M103" s="1381"/>
      <c r="N103" s="992"/>
      <c r="O103" s="992"/>
      <c r="P103" s="992"/>
      <c r="Q103" s="992"/>
      <c r="R103" s="928"/>
      <c r="S103" s="91"/>
      <c r="T103" s="1267"/>
      <c r="U103" s="1268"/>
      <c r="V103" s="1268"/>
      <c r="W103" s="1268"/>
      <c r="X103" s="1258"/>
      <c r="Y103" s="91"/>
      <c r="Z103" s="923"/>
      <c r="AA103" s="1269"/>
      <c r="AB103" s="1269"/>
      <c r="AC103" s="1269"/>
      <c r="AD103" s="1269"/>
      <c r="AE103" s="1270"/>
      <c r="AF103" s="1271">
        <f>SUM(AF104:AF105)</f>
        <v>2955000</v>
      </c>
      <c r="AG103" s="1271"/>
      <c r="AH103" s="1376"/>
      <c r="AI103" s="1271">
        <f>SUM(AI104:AI105)</f>
        <v>2955000</v>
      </c>
      <c r="AJ103" s="1271">
        <f t="shared" ref="AJ103:AR103" si="268">SUM(AJ104:AJ105)</f>
        <v>0</v>
      </c>
      <c r="AK103" s="1271">
        <f t="shared" si="268"/>
        <v>2955000</v>
      </c>
      <c r="AL103" s="1464"/>
      <c r="AM103" s="991">
        <f>+AM104</f>
        <v>160000</v>
      </c>
      <c r="AN103" s="1271">
        <f t="shared" si="268"/>
        <v>1118000</v>
      </c>
      <c r="AO103" s="1271">
        <f t="shared" si="268"/>
        <v>1677000</v>
      </c>
      <c r="AP103" s="1271">
        <f t="shared" si="268"/>
        <v>0</v>
      </c>
      <c r="AQ103" s="1271">
        <f t="shared" si="268"/>
        <v>0</v>
      </c>
      <c r="AR103" s="1271">
        <f t="shared" si="268"/>
        <v>2955000</v>
      </c>
      <c r="AS103" s="1464">
        <f t="shared" si="199"/>
        <v>0</v>
      </c>
      <c r="AT103" s="991"/>
      <c r="AU103" s="1271"/>
      <c r="AV103" s="1271"/>
      <c r="AW103" s="1271"/>
      <c r="AX103" s="1271"/>
      <c r="AY103" s="1271">
        <f t="shared" ref="AY103" si="269">SUM(AY104:AY105)</f>
        <v>0</v>
      </c>
      <c r="AZ103" s="1464"/>
      <c r="BA103" s="991">
        <f t="shared" si="200"/>
        <v>160000</v>
      </c>
      <c r="BB103" s="1271">
        <f t="shared" si="201"/>
        <v>1118000</v>
      </c>
      <c r="BC103" s="1271">
        <f t="shared" si="202"/>
        <v>1677000</v>
      </c>
      <c r="BD103" s="1271">
        <f t="shared" si="203"/>
        <v>0</v>
      </c>
      <c r="BE103" s="1271">
        <f t="shared" si="204"/>
        <v>0</v>
      </c>
      <c r="BF103" s="1271">
        <f t="shared" si="205"/>
        <v>2955000</v>
      </c>
      <c r="BG103" s="1464">
        <f t="shared" ref="BG103:BG115" si="270">+BF103-AK103</f>
        <v>0</v>
      </c>
      <c r="BH103" s="991">
        <f>+BH104</f>
        <v>0</v>
      </c>
      <c r="BI103" s="1271">
        <f t="shared" ref="BI103:BN103" si="271">SUM(BI104:BI105)</f>
        <v>1182000</v>
      </c>
      <c r="BJ103" s="1271">
        <f t="shared" si="271"/>
        <v>1773000</v>
      </c>
      <c r="BK103" s="1271">
        <f t="shared" si="271"/>
        <v>0</v>
      </c>
      <c r="BL103" s="1271">
        <f t="shared" si="271"/>
        <v>0</v>
      </c>
      <c r="BM103" s="1271">
        <f t="shared" si="271"/>
        <v>0</v>
      </c>
      <c r="BN103" s="1271">
        <f t="shared" si="271"/>
        <v>2955000</v>
      </c>
      <c r="BO103" s="1538">
        <f t="shared" si="196"/>
        <v>0</v>
      </c>
      <c r="BP103" s="991">
        <f>+BP104</f>
        <v>0</v>
      </c>
      <c r="BQ103" s="1271">
        <f t="shared" ref="BQ103:BV103" si="272">SUM(BQ104:BQ105)</f>
        <v>0</v>
      </c>
      <c r="BR103" s="1271">
        <f t="shared" si="272"/>
        <v>0</v>
      </c>
      <c r="BS103" s="1271">
        <f t="shared" si="272"/>
        <v>0</v>
      </c>
      <c r="BT103" s="1271">
        <f t="shared" si="272"/>
        <v>0</v>
      </c>
      <c r="BU103" s="1271">
        <f t="shared" si="272"/>
        <v>0</v>
      </c>
      <c r="BV103" s="1271">
        <f t="shared" si="272"/>
        <v>0</v>
      </c>
      <c r="BW103" s="1538">
        <f t="shared" si="179"/>
        <v>0</v>
      </c>
      <c r="BX103" s="991">
        <f t="shared" si="180"/>
        <v>0</v>
      </c>
      <c r="BY103" s="1271">
        <f t="shared" si="181"/>
        <v>1182000</v>
      </c>
      <c r="BZ103" s="1271">
        <f t="shared" si="182"/>
        <v>1773000</v>
      </c>
      <c r="CA103" s="1271">
        <f t="shared" si="183"/>
        <v>0</v>
      </c>
      <c r="CB103" s="1271">
        <f t="shared" si="184"/>
        <v>0</v>
      </c>
      <c r="CC103" s="1271">
        <f t="shared" si="185"/>
        <v>0</v>
      </c>
      <c r="CD103" s="1271">
        <f t="shared" si="186"/>
        <v>2955000</v>
      </c>
      <c r="CE103" s="1538">
        <f t="shared" si="187"/>
        <v>0</v>
      </c>
      <c r="CF103" s="1350">
        <f t="shared" ref="CF103:CG103" si="273">SUM(CF104:CF105)</f>
        <v>2142375.0099999998</v>
      </c>
      <c r="CG103" s="1271">
        <f t="shared" si="273"/>
        <v>0</v>
      </c>
      <c r="CH103" s="1796">
        <f>SUM(CH104:CH105)</f>
        <v>2142375.0099999998</v>
      </c>
      <c r="CI103" s="1350">
        <f t="shared" si="188"/>
        <v>0</v>
      </c>
      <c r="CJ103" s="1796">
        <f t="shared" si="262"/>
        <v>2142375.0099999998</v>
      </c>
      <c r="CK103" s="1350">
        <f t="shared" si="190"/>
        <v>0</v>
      </c>
      <c r="CL103" s="1351">
        <f t="shared" si="191"/>
        <v>0</v>
      </c>
      <c r="CM103" s="1257"/>
      <c r="CN103" s="1257"/>
      <c r="CO103" s="1257"/>
      <c r="CP103" s="1257"/>
    </row>
    <row r="104" spans="1:94" s="1274" customFormat="1" ht="15.75" customHeight="1" outlineLevel="2">
      <c r="A104" s="1364" t="s">
        <v>1217</v>
      </c>
      <c r="B104" s="652" t="s">
        <v>1204</v>
      </c>
      <c r="C104" s="1446"/>
      <c r="D104" s="1446"/>
      <c r="E104" s="1286" t="s">
        <v>1480</v>
      </c>
      <c r="F104" s="1240" t="s">
        <v>1475</v>
      </c>
      <c r="G104" s="1239" t="s">
        <v>1321</v>
      </c>
      <c r="H104" s="1240" t="s">
        <v>1308</v>
      </c>
      <c r="I104" s="1234" t="s">
        <v>1310</v>
      </c>
      <c r="J104" s="890"/>
      <c r="K104" s="97"/>
      <c r="L104" s="1199"/>
      <c r="M104" s="115"/>
      <c r="N104" s="115"/>
      <c r="O104" s="115" t="s">
        <v>1027</v>
      </c>
      <c r="P104" s="115" t="s">
        <v>1027</v>
      </c>
      <c r="Q104" s="115"/>
      <c r="R104" s="928"/>
      <c r="S104" s="1074"/>
      <c r="T104" s="1452" t="str">
        <f>+'9.3.1_Det. PA'!$D$11</f>
        <v>LPI</v>
      </c>
      <c r="U104" s="1258" t="s">
        <v>13</v>
      </c>
      <c r="V104" s="1258" t="s">
        <v>263</v>
      </c>
      <c r="W104" s="1290">
        <f>+'9.3.1_Det. PA'!$F$11</f>
        <v>2</v>
      </c>
      <c r="X104" s="1258"/>
      <c r="Y104" s="1074"/>
      <c r="Z104" s="646" t="s">
        <v>261</v>
      </c>
      <c r="AA104" s="1260">
        <v>1</v>
      </c>
      <c r="AB104" s="1260"/>
      <c r="AC104" s="1260"/>
      <c r="AD104" s="1260"/>
      <c r="AE104" s="1261">
        <v>2955000</v>
      </c>
      <c r="AF104" s="867">
        <f>+AA104*AE104</f>
        <v>2955000</v>
      </c>
      <c r="AG104" s="1262"/>
      <c r="AH104" s="1377"/>
      <c r="AI104" s="867">
        <f>+AF104</f>
        <v>2955000</v>
      </c>
      <c r="AJ104" s="1262"/>
      <c r="AK104" s="1262">
        <f>SUM(AI104:AJ104)</f>
        <v>2955000</v>
      </c>
      <c r="AL104" s="1509"/>
      <c r="AM104" s="867">
        <f>500000*32%</f>
        <v>160000</v>
      </c>
      <c r="AN104" s="1262">
        <f>+($AI$104-AM104)*40%</f>
        <v>1118000</v>
      </c>
      <c r="AO104" s="1262">
        <f>+($AI$104-AM104)*60%</f>
        <v>1677000</v>
      </c>
      <c r="AP104" s="1262"/>
      <c r="AQ104" s="1262"/>
      <c r="AR104" s="865">
        <f>SUM(AM104:AQ104)</f>
        <v>2955000</v>
      </c>
      <c r="AS104" s="1464">
        <f t="shared" si="199"/>
        <v>0</v>
      </c>
      <c r="AT104" s="867"/>
      <c r="AU104" s="1262"/>
      <c r="AV104" s="1262"/>
      <c r="AW104" s="1262"/>
      <c r="AX104" s="1262"/>
      <c r="AY104" s="865">
        <f>SUM(AT104:AX104)</f>
        <v>0</v>
      </c>
      <c r="AZ104" s="1464"/>
      <c r="BA104" s="867">
        <f t="shared" si="200"/>
        <v>160000</v>
      </c>
      <c r="BB104" s="1262">
        <f t="shared" si="201"/>
        <v>1118000</v>
      </c>
      <c r="BC104" s="1262">
        <f t="shared" si="202"/>
        <v>1677000</v>
      </c>
      <c r="BD104" s="1262">
        <f t="shared" si="203"/>
        <v>0</v>
      </c>
      <c r="BE104" s="1262">
        <f t="shared" si="204"/>
        <v>0</v>
      </c>
      <c r="BF104" s="865">
        <f t="shared" si="205"/>
        <v>2955000</v>
      </c>
      <c r="BG104" s="1464">
        <f t="shared" si="270"/>
        <v>0</v>
      </c>
      <c r="BH104" s="867"/>
      <c r="BI104" s="1262">
        <f>+$AI$104*40%</f>
        <v>1182000</v>
      </c>
      <c r="BJ104" s="1262">
        <f>+$AI$104*60%</f>
        <v>1773000</v>
      </c>
      <c r="BK104" s="1262"/>
      <c r="BL104" s="1262"/>
      <c r="BM104" s="1262"/>
      <c r="BN104" s="865">
        <f>SUM(BH104:BM104)</f>
        <v>2955000</v>
      </c>
      <c r="BO104" s="1538">
        <f t="shared" si="196"/>
        <v>0</v>
      </c>
      <c r="BP104" s="867"/>
      <c r="BQ104" s="1262"/>
      <c r="BR104" s="1262"/>
      <c r="BS104" s="1262"/>
      <c r="BT104" s="1262"/>
      <c r="BU104" s="1262"/>
      <c r="BV104" s="865">
        <f>SUM(BP104:BU104)</f>
        <v>0</v>
      </c>
      <c r="BW104" s="1538">
        <f t="shared" si="179"/>
        <v>0</v>
      </c>
      <c r="BX104" s="867">
        <f t="shared" si="180"/>
        <v>0</v>
      </c>
      <c r="BY104" s="1262">
        <f t="shared" si="181"/>
        <v>1182000</v>
      </c>
      <c r="BZ104" s="1262">
        <f t="shared" si="182"/>
        <v>1773000</v>
      </c>
      <c r="CA104" s="1262">
        <f t="shared" si="183"/>
        <v>0</v>
      </c>
      <c r="CB104" s="1262">
        <f t="shared" si="184"/>
        <v>0</v>
      </c>
      <c r="CC104" s="1262">
        <f t="shared" si="185"/>
        <v>0</v>
      </c>
      <c r="CD104" s="865">
        <f t="shared" si="186"/>
        <v>2955000</v>
      </c>
      <c r="CE104" s="1538">
        <f t="shared" si="187"/>
        <v>0</v>
      </c>
      <c r="CF104" s="1957">
        <v>2142375.0099999998</v>
      </c>
      <c r="CG104" s="1956"/>
      <c r="CH104" s="1955">
        <f>SUM(CF104:CG104)</f>
        <v>2142375.0099999998</v>
      </c>
      <c r="CI104" s="1958">
        <f>+BH104</f>
        <v>0</v>
      </c>
      <c r="CJ104" s="1955">
        <f>+CF104-CI104-CI105</f>
        <v>2142375.0099999998</v>
      </c>
      <c r="CK104" s="2009">
        <f>+BP104</f>
        <v>0</v>
      </c>
      <c r="CL104" s="1947">
        <f>+CG104-CK104-CK105</f>
        <v>0</v>
      </c>
      <c r="CM104" s="1273"/>
      <c r="CN104" s="1273"/>
      <c r="CO104" s="1273"/>
      <c r="CP104" s="1273"/>
    </row>
    <row r="105" spans="1:94" s="1274" customFormat="1" ht="33" customHeight="1" outlineLevel="2">
      <c r="A105" s="1364" t="s">
        <v>1677</v>
      </c>
      <c r="B105" s="101" t="s">
        <v>1117</v>
      </c>
      <c r="C105" s="1422"/>
      <c r="D105" s="1422"/>
      <c r="E105" s="1286" t="s">
        <v>1480</v>
      </c>
      <c r="F105" s="1240" t="s">
        <v>1475</v>
      </c>
      <c r="G105" s="1239" t="s">
        <v>1321</v>
      </c>
      <c r="H105" s="1240" t="s">
        <v>1308</v>
      </c>
      <c r="I105" s="1234" t="s">
        <v>1310</v>
      </c>
      <c r="J105" s="890"/>
      <c r="K105" s="97"/>
      <c r="L105" s="1199"/>
      <c r="M105" s="115"/>
      <c r="N105" s="115" t="s">
        <v>1027</v>
      </c>
      <c r="O105" s="115"/>
      <c r="P105" s="115"/>
      <c r="Q105" s="115"/>
      <c r="R105" s="928"/>
      <c r="S105" s="1074"/>
      <c r="T105" s="890"/>
      <c r="U105" s="1258"/>
      <c r="V105" s="1258"/>
      <c r="W105" s="1259"/>
      <c r="X105" s="1268"/>
      <c r="Y105" s="1074"/>
      <c r="Z105" s="646" t="s">
        <v>261</v>
      </c>
      <c r="AA105" s="1260">
        <v>1</v>
      </c>
      <c r="AB105" s="1260"/>
      <c r="AC105" s="1260"/>
      <c r="AD105" s="1260"/>
      <c r="AE105" s="1272"/>
      <c r="AF105" s="867">
        <f>+AA105*AE105</f>
        <v>0</v>
      </c>
      <c r="AG105" s="1262"/>
      <c r="AH105" s="1377"/>
      <c r="AI105" s="867"/>
      <c r="AJ105" s="1262"/>
      <c r="AK105" s="1262">
        <f>SUM(AI105:AJ105)</f>
        <v>0</v>
      </c>
      <c r="AL105" s="1509"/>
      <c r="AM105" s="867">
        <f>+AF105*20%</f>
        <v>0</v>
      </c>
      <c r="AN105" s="1262"/>
      <c r="AO105" s="1262"/>
      <c r="AP105" s="1262"/>
      <c r="AQ105" s="1262"/>
      <c r="AR105" s="865">
        <f>SUM(AM105:AQ105)</f>
        <v>0</v>
      </c>
      <c r="AS105" s="1464">
        <f t="shared" si="199"/>
        <v>0</v>
      </c>
      <c r="AT105" s="867"/>
      <c r="AU105" s="1262"/>
      <c r="AV105" s="1262"/>
      <c r="AW105" s="1262"/>
      <c r="AX105" s="1262"/>
      <c r="AY105" s="865">
        <f>SUM(AT105:AX105)</f>
        <v>0</v>
      </c>
      <c r="AZ105" s="1464"/>
      <c r="BA105" s="867">
        <f t="shared" si="200"/>
        <v>0</v>
      </c>
      <c r="BB105" s="1262">
        <f t="shared" si="201"/>
        <v>0</v>
      </c>
      <c r="BC105" s="1262">
        <f t="shared" si="202"/>
        <v>0</v>
      </c>
      <c r="BD105" s="1262">
        <f t="shared" si="203"/>
        <v>0</v>
      </c>
      <c r="BE105" s="1262">
        <f t="shared" si="204"/>
        <v>0</v>
      </c>
      <c r="BF105" s="865">
        <f t="shared" si="205"/>
        <v>0</v>
      </c>
      <c r="BG105" s="1464">
        <f t="shared" si="270"/>
        <v>0</v>
      </c>
      <c r="BH105" s="867">
        <f>+W105*20%</f>
        <v>0</v>
      </c>
      <c r="BI105" s="1262"/>
      <c r="BJ105" s="1262"/>
      <c r="BK105" s="1262"/>
      <c r="BL105" s="1262"/>
      <c r="BM105" s="1262"/>
      <c r="BN105" s="865">
        <f>SUM(BH105:BM105)</f>
        <v>0</v>
      </c>
      <c r="BO105" s="1538">
        <f t="shared" si="196"/>
        <v>0</v>
      </c>
      <c r="BP105" s="867">
        <f>+AE105*20%</f>
        <v>0</v>
      </c>
      <c r="BQ105" s="1262"/>
      <c r="BR105" s="1262"/>
      <c r="BS105" s="1262"/>
      <c r="BT105" s="1262"/>
      <c r="BU105" s="1262"/>
      <c r="BV105" s="865">
        <f>SUM(BP105:BU105)</f>
        <v>0</v>
      </c>
      <c r="BW105" s="1538">
        <f t="shared" si="179"/>
        <v>0</v>
      </c>
      <c r="BX105" s="867">
        <f t="shared" si="180"/>
        <v>0</v>
      </c>
      <c r="BY105" s="1262">
        <f t="shared" si="181"/>
        <v>0</v>
      </c>
      <c r="BZ105" s="1262">
        <f t="shared" si="182"/>
        <v>0</v>
      </c>
      <c r="CA105" s="1262">
        <f t="shared" si="183"/>
        <v>0</v>
      </c>
      <c r="CB105" s="1262">
        <f t="shared" si="184"/>
        <v>0</v>
      </c>
      <c r="CC105" s="1262">
        <f t="shared" si="185"/>
        <v>0</v>
      </c>
      <c r="CD105" s="865">
        <f t="shared" si="186"/>
        <v>0</v>
      </c>
      <c r="CE105" s="1538">
        <f t="shared" si="187"/>
        <v>0</v>
      </c>
      <c r="CF105" s="1957"/>
      <c r="CG105" s="1956"/>
      <c r="CH105" s="1955"/>
      <c r="CI105" s="1958">
        <f t="shared" si="188"/>
        <v>0</v>
      </c>
      <c r="CJ105" s="1955"/>
      <c r="CK105" s="2009">
        <f t="shared" ref="CK105:CK135" si="274">+BP105</f>
        <v>0</v>
      </c>
      <c r="CL105" s="1947"/>
      <c r="CM105" s="1273"/>
      <c r="CN105" s="1273"/>
      <c r="CO105" s="1273"/>
      <c r="CP105" s="1273"/>
    </row>
    <row r="106" spans="1:94" s="1276" customFormat="1" ht="21.75" customHeight="1" outlineLevel="1">
      <c r="A106" s="1363" t="s">
        <v>1215</v>
      </c>
      <c r="B106" s="1266" t="s">
        <v>1118</v>
      </c>
      <c r="C106" s="1266"/>
      <c r="D106" s="1266"/>
      <c r="E106" s="1266"/>
      <c r="F106" s="1266"/>
      <c r="G106" s="1266"/>
      <c r="H106" s="1266"/>
      <c r="I106" s="922"/>
      <c r="J106" s="870"/>
      <c r="K106" s="1275"/>
      <c r="L106" s="1200"/>
      <c r="M106" s="1381"/>
      <c r="N106" s="1381"/>
      <c r="O106" s="1381"/>
      <c r="P106" s="1381"/>
      <c r="Q106" s="1381"/>
      <c r="R106" s="928"/>
      <c r="S106" s="91"/>
      <c r="T106" s="106"/>
      <c r="U106" s="1258"/>
      <c r="V106" s="1258"/>
      <c r="W106" s="1258"/>
      <c r="X106" s="1258"/>
      <c r="Y106" s="91"/>
      <c r="Z106" s="923"/>
      <c r="AA106" s="1269"/>
      <c r="AB106" s="1269"/>
      <c r="AC106" s="1269"/>
      <c r="AD106" s="1269"/>
      <c r="AE106" s="1270"/>
      <c r="AF106" s="991">
        <f>+AF107</f>
        <v>2970000</v>
      </c>
      <c r="AG106" s="1271"/>
      <c r="AH106" s="1376"/>
      <c r="AI106" s="1271">
        <f t="shared" ref="AI106:AJ106" si="275">+AI107</f>
        <v>2970000</v>
      </c>
      <c r="AJ106" s="1271">
        <f t="shared" si="275"/>
        <v>0</v>
      </c>
      <c r="AK106" s="1271">
        <f>+AK107</f>
        <v>2970000</v>
      </c>
      <c r="AL106" s="1509"/>
      <c r="AM106" s="1271">
        <f t="shared" ref="AM106:BV106" si="276">+AM107</f>
        <v>160000</v>
      </c>
      <c r="AN106" s="1271">
        <f t="shared" si="276"/>
        <v>562000</v>
      </c>
      <c r="AO106" s="1271">
        <f t="shared" si="276"/>
        <v>2248000</v>
      </c>
      <c r="AP106" s="1271">
        <f t="shared" si="276"/>
        <v>0</v>
      </c>
      <c r="AQ106" s="1271">
        <f t="shared" si="276"/>
        <v>0</v>
      </c>
      <c r="AR106" s="1271">
        <f t="shared" si="276"/>
        <v>2970000</v>
      </c>
      <c r="AS106" s="1464">
        <f t="shared" si="199"/>
        <v>0</v>
      </c>
      <c r="AT106" s="1271"/>
      <c r="AU106" s="1271"/>
      <c r="AV106" s="1271"/>
      <c r="AW106" s="1271"/>
      <c r="AX106" s="1271"/>
      <c r="AY106" s="1271">
        <f t="shared" si="276"/>
        <v>0</v>
      </c>
      <c r="AZ106" s="1464"/>
      <c r="BA106" s="1271">
        <f t="shared" si="200"/>
        <v>160000</v>
      </c>
      <c r="BB106" s="1271">
        <f t="shared" si="201"/>
        <v>562000</v>
      </c>
      <c r="BC106" s="1271">
        <f t="shared" si="202"/>
        <v>2248000</v>
      </c>
      <c r="BD106" s="1271">
        <f t="shared" si="203"/>
        <v>0</v>
      </c>
      <c r="BE106" s="1271">
        <f t="shared" si="204"/>
        <v>0</v>
      </c>
      <c r="BF106" s="1271">
        <f t="shared" si="205"/>
        <v>2970000</v>
      </c>
      <c r="BG106" s="1464">
        <f t="shared" si="270"/>
        <v>0</v>
      </c>
      <c r="BH106" s="991">
        <f t="shared" si="276"/>
        <v>0</v>
      </c>
      <c r="BI106" s="1271">
        <f t="shared" si="276"/>
        <v>594000</v>
      </c>
      <c r="BJ106" s="1271">
        <f t="shared" si="276"/>
        <v>2376000</v>
      </c>
      <c r="BK106" s="1271">
        <f t="shared" si="276"/>
        <v>0</v>
      </c>
      <c r="BL106" s="1271">
        <f t="shared" si="276"/>
        <v>0</v>
      </c>
      <c r="BM106" s="1271">
        <f t="shared" si="276"/>
        <v>0</v>
      </c>
      <c r="BN106" s="1271">
        <f t="shared" si="276"/>
        <v>2970000</v>
      </c>
      <c r="BO106" s="1538">
        <f t="shared" si="196"/>
        <v>0</v>
      </c>
      <c r="BP106" s="991">
        <f t="shared" si="276"/>
        <v>0</v>
      </c>
      <c r="BQ106" s="1271">
        <f t="shared" si="276"/>
        <v>0</v>
      </c>
      <c r="BR106" s="1271">
        <f t="shared" si="276"/>
        <v>0</v>
      </c>
      <c r="BS106" s="1271">
        <f t="shared" si="276"/>
        <v>0</v>
      </c>
      <c r="BT106" s="1271">
        <f t="shared" si="276"/>
        <v>0</v>
      </c>
      <c r="BU106" s="1271">
        <f t="shared" si="276"/>
        <v>0</v>
      </c>
      <c r="BV106" s="1271">
        <f t="shared" si="276"/>
        <v>0</v>
      </c>
      <c r="BW106" s="1538">
        <f t="shared" si="179"/>
        <v>0</v>
      </c>
      <c r="BX106" s="991">
        <f t="shared" si="180"/>
        <v>0</v>
      </c>
      <c r="BY106" s="1271">
        <f t="shared" si="181"/>
        <v>594000</v>
      </c>
      <c r="BZ106" s="1271">
        <f t="shared" si="182"/>
        <v>2376000</v>
      </c>
      <c r="CA106" s="1271">
        <f t="shared" si="183"/>
        <v>0</v>
      </c>
      <c r="CB106" s="1271">
        <f t="shared" si="184"/>
        <v>0</v>
      </c>
      <c r="CC106" s="1271">
        <f t="shared" si="185"/>
        <v>0</v>
      </c>
      <c r="CD106" s="1271">
        <f t="shared" si="186"/>
        <v>2970000</v>
      </c>
      <c r="CE106" s="1538">
        <f t="shared" si="187"/>
        <v>0</v>
      </c>
      <c r="CF106" s="1352">
        <f t="shared" ref="CF106:CG106" si="277">+CF107</f>
        <v>2153250</v>
      </c>
      <c r="CG106" s="991">
        <f t="shared" si="277"/>
        <v>0</v>
      </c>
      <c r="CH106" s="1797">
        <f>+CH107</f>
        <v>2153250</v>
      </c>
      <c r="CI106" s="1352">
        <f t="shared" si="188"/>
        <v>0</v>
      </c>
      <c r="CJ106" s="1797">
        <f t="shared" ref="CJ106:CJ108" si="278">+CF106-CI106</f>
        <v>2153250</v>
      </c>
      <c r="CK106" s="1352">
        <f>+BP106</f>
        <v>0</v>
      </c>
      <c r="CL106" s="1353">
        <f t="shared" ref="CL106:CL108" si="279">+CG106-CK106</f>
        <v>0</v>
      </c>
      <c r="CM106" s="1257"/>
      <c r="CN106" s="1257"/>
      <c r="CO106" s="1257"/>
      <c r="CP106" s="1257"/>
    </row>
    <row r="107" spans="1:94" s="1274" customFormat="1" ht="18.75" customHeight="1" outlineLevel="2">
      <c r="A107" s="1364" t="s">
        <v>1218</v>
      </c>
      <c r="B107" s="652" t="s">
        <v>1205</v>
      </c>
      <c r="C107" s="1446"/>
      <c r="D107" s="1446"/>
      <c r="E107" s="1286" t="s">
        <v>1480</v>
      </c>
      <c r="F107" s="1240" t="s">
        <v>1475</v>
      </c>
      <c r="G107" s="1239" t="s">
        <v>1321</v>
      </c>
      <c r="H107" s="1240" t="s">
        <v>1308</v>
      </c>
      <c r="I107" s="1234" t="s">
        <v>1310</v>
      </c>
      <c r="J107" s="890"/>
      <c r="K107" s="97"/>
      <c r="L107" s="1199"/>
      <c r="M107" s="115"/>
      <c r="N107" s="115" t="s">
        <v>1027</v>
      </c>
      <c r="O107" s="115" t="s">
        <v>1027</v>
      </c>
      <c r="P107" s="992"/>
      <c r="Q107" s="992"/>
      <c r="R107" s="928"/>
      <c r="S107" s="1074"/>
      <c r="T107" s="1452" t="str">
        <f>+'9.3.1_Det. PA'!$D$11</f>
        <v>LPI</v>
      </c>
      <c r="U107" s="1258" t="s">
        <v>13</v>
      </c>
      <c r="V107" s="1258" t="s">
        <v>263</v>
      </c>
      <c r="W107" s="1290">
        <f>+'9.3.1_Det. PA'!$F$11</f>
        <v>2</v>
      </c>
      <c r="X107" s="1258"/>
      <c r="Y107" s="1074"/>
      <c r="Z107" s="646" t="s">
        <v>261</v>
      </c>
      <c r="AA107" s="1260">
        <v>1</v>
      </c>
      <c r="AB107" s="1260"/>
      <c r="AC107" s="1260"/>
      <c r="AD107" s="1260"/>
      <c r="AE107" s="1261">
        <v>2970000</v>
      </c>
      <c r="AF107" s="867">
        <f>+AA107*AE107</f>
        <v>2970000</v>
      </c>
      <c r="AG107" s="1262"/>
      <c r="AH107" s="1377"/>
      <c r="AI107" s="867">
        <f t="shared" ref="AI107:AI110" si="280">+AF107</f>
        <v>2970000</v>
      </c>
      <c r="AJ107" s="1262"/>
      <c r="AK107" s="1262">
        <f>SUM(AI107:AJ107)</f>
        <v>2970000</v>
      </c>
      <c r="AL107" s="1509"/>
      <c r="AM107" s="867">
        <f>500000*32%</f>
        <v>160000</v>
      </c>
      <c r="AN107" s="1262">
        <f>+($AI$107-AM107)*20%</f>
        <v>562000</v>
      </c>
      <c r="AO107" s="1262">
        <f>+($AI$107-AM107)*80%</f>
        <v>2248000</v>
      </c>
      <c r="AP107" s="1262"/>
      <c r="AQ107" s="1262"/>
      <c r="AR107" s="865">
        <f t="shared" si="263"/>
        <v>2970000</v>
      </c>
      <c r="AS107" s="1464">
        <f t="shared" si="199"/>
        <v>0</v>
      </c>
      <c r="AT107" s="867"/>
      <c r="AU107" s="1262"/>
      <c r="AV107" s="1262"/>
      <c r="AW107" s="1262"/>
      <c r="AX107" s="1262"/>
      <c r="AY107" s="865">
        <f t="shared" ref="AY107" si="281">SUM(AT107:AX107)</f>
        <v>0</v>
      </c>
      <c r="AZ107" s="1464"/>
      <c r="BA107" s="867">
        <f t="shared" si="200"/>
        <v>160000</v>
      </c>
      <c r="BB107" s="1262">
        <f t="shared" si="201"/>
        <v>562000</v>
      </c>
      <c r="BC107" s="1262">
        <f t="shared" si="202"/>
        <v>2248000</v>
      </c>
      <c r="BD107" s="1262">
        <f t="shared" si="203"/>
        <v>0</v>
      </c>
      <c r="BE107" s="1262">
        <f t="shared" si="204"/>
        <v>0</v>
      </c>
      <c r="BF107" s="865">
        <f t="shared" si="205"/>
        <v>2970000</v>
      </c>
      <c r="BG107" s="1464">
        <f t="shared" si="270"/>
        <v>0</v>
      </c>
      <c r="BH107" s="867"/>
      <c r="BI107" s="1262">
        <f>+($AI$107-BH107)*20%</f>
        <v>594000</v>
      </c>
      <c r="BJ107" s="1262">
        <f>+($AI$107-BH107)*80%</f>
        <v>2376000</v>
      </c>
      <c r="BK107" s="1262"/>
      <c r="BL107" s="1262"/>
      <c r="BM107" s="1262"/>
      <c r="BN107" s="865">
        <f>SUM(BH107:BM107)</f>
        <v>2970000</v>
      </c>
      <c r="BO107" s="1538">
        <f t="shared" si="196"/>
        <v>0</v>
      </c>
      <c r="BP107" s="867"/>
      <c r="BQ107" s="1262"/>
      <c r="BR107" s="1262"/>
      <c r="BS107" s="1262"/>
      <c r="BT107" s="1262"/>
      <c r="BU107" s="1262"/>
      <c r="BV107" s="865">
        <f>SUM(BP107:BU107)</f>
        <v>0</v>
      </c>
      <c r="BW107" s="1538">
        <f t="shared" si="179"/>
        <v>0</v>
      </c>
      <c r="BX107" s="867">
        <f t="shared" si="180"/>
        <v>0</v>
      </c>
      <c r="BY107" s="1262">
        <f t="shared" si="181"/>
        <v>594000</v>
      </c>
      <c r="BZ107" s="1262">
        <f t="shared" si="182"/>
        <v>2376000</v>
      </c>
      <c r="CA107" s="1262">
        <f t="shared" si="183"/>
        <v>0</v>
      </c>
      <c r="CB107" s="1262">
        <f t="shared" si="184"/>
        <v>0</v>
      </c>
      <c r="CC107" s="1262">
        <f t="shared" si="185"/>
        <v>0</v>
      </c>
      <c r="CD107" s="865">
        <f t="shared" si="186"/>
        <v>2970000</v>
      </c>
      <c r="CE107" s="1538">
        <f t="shared" si="187"/>
        <v>0</v>
      </c>
      <c r="CF107" s="1361">
        <v>2153250</v>
      </c>
      <c r="CG107" s="867"/>
      <c r="CH107" s="1797">
        <f>SUM(CF107:CG107)</f>
        <v>2153250</v>
      </c>
      <c r="CI107" s="1349">
        <f t="shared" si="188"/>
        <v>0</v>
      </c>
      <c r="CJ107" s="1797">
        <f t="shared" si="278"/>
        <v>2153250</v>
      </c>
      <c r="CK107" s="1352">
        <f t="shared" si="274"/>
        <v>0</v>
      </c>
      <c r="CL107" s="1353">
        <f t="shared" si="279"/>
        <v>0</v>
      </c>
      <c r="CM107" s="1273"/>
      <c r="CN107" s="1273"/>
      <c r="CO107" s="1273"/>
      <c r="CP107" s="1273"/>
    </row>
    <row r="108" spans="1:94" s="1276" customFormat="1" ht="21.75" customHeight="1" outlineLevel="1">
      <c r="A108" s="1363" t="s">
        <v>1216</v>
      </c>
      <c r="B108" s="1266" t="s">
        <v>1119</v>
      </c>
      <c r="C108" s="1266"/>
      <c r="D108" s="1266"/>
      <c r="E108" s="1266"/>
      <c r="F108" s="1266"/>
      <c r="G108" s="1266"/>
      <c r="H108" s="1266"/>
      <c r="I108" s="922"/>
      <c r="J108" s="870"/>
      <c r="K108" s="1275"/>
      <c r="L108" s="1200"/>
      <c r="M108" s="1381"/>
      <c r="N108" s="1381"/>
      <c r="O108" s="1381"/>
      <c r="P108" s="1381"/>
      <c r="Q108" s="1381"/>
      <c r="R108" s="928"/>
      <c r="S108" s="91"/>
      <c r="T108" s="106"/>
      <c r="U108" s="1258"/>
      <c r="V108" s="1258"/>
      <c r="W108" s="1258"/>
      <c r="X108" s="1258"/>
      <c r="Y108" s="91"/>
      <c r="Z108" s="923"/>
      <c r="AA108" s="1269"/>
      <c r="AB108" s="1269"/>
      <c r="AC108" s="1269"/>
      <c r="AD108" s="1269"/>
      <c r="AE108" s="1270"/>
      <c r="AF108" s="991">
        <f>SUM(AF109:AF110)</f>
        <v>3300000</v>
      </c>
      <c r="AG108" s="1271"/>
      <c r="AH108" s="1376"/>
      <c r="AI108" s="1271">
        <f t="shared" ref="AI108:AJ108" si="282">SUM(AI109:AI110)</f>
        <v>3300000</v>
      </c>
      <c r="AJ108" s="1271">
        <f t="shared" si="282"/>
        <v>0</v>
      </c>
      <c r="AK108" s="1271">
        <f>SUM(AK109:AK110)</f>
        <v>3300000</v>
      </c>
      <c r="AL108" s="1509"/>
      <c r="AM108" s="1271">
        <f t="shared" ref="AM108:AR108" si="283">SUM(AM109:AM110)</f>
        <v>180000</v>
      </c>
      <c r="AN108" s="1271">
        <f t="shared" si="283"/>
        <v>936000</v>
      </c>
      <c r="AO108" s="1271">
        <f t="shared" si="283"/>
        <v>936000</v>
      </c>
      <c r="AP108" s="1271">
        <f t="shared" si="283"/>
        <v>1248000</v>
      </c>
      <c r="AQ108" s="1271">
        <f t="shared" si="283"/>
        <v>0</v>
      </c>
      <c r="AR108" s="1271">
        <f t="shared" si="283"/>
        <v>3300000</v>
      </c>
      <c r="AS108" s="1464">
        <f t="shared" si="199"/>
        <v>0</v>
      </c>
      <c r="AT108" s="1271"/>
      <c r="AU108" s="1271"/>
      <c r="AV108" s="1271"/>
      <c r="AW108" s="1271"/>
      <c r="AX108" s="1271"/>
      <c r="AY108" s="1271">
        <f t="shared" ref="AY108" si="284">SUM(AY109:AY110)</f>
        <v>0</v>
      </c>
      <c r="AZ108" s="1464"/>
      <c r="BA108" s="1271">
        <f t="shared" si="200"/>
        <v>180000</v>
      </c>
      <c r="BB108" s="1271">
        <f t="shared" si="201"/>
        <v>936000</v>
      </c>
      <c r="BC108" s="1271">
        <f t="shared" si="202"/>
        <v>936000</v>
      </c>
      <c r="BD108" s="1271">
        <f t="shared" si="203"/>
        <v>1248000</v>
      </c>
      <c r="BE108" s="1271">
        <f t="shared" si="204"/>
        <v>0</v>
      </c>
      <c r="BF108" s="1271">
        <f t="shared" si="205"/>
        <v>3300000</v>
      </c>
      <c r="BG108" s="1464">
        <f t="shared" si="270"/>
        <v>0</v>
      </c>
      <c r="BH108" s="991">
        <f t="shared" ref="BH108:BN108" si="285">SUM(BH109:BH110)</f>
        <v>0</v>
      </c>
      <c r="BI108" s="1271">
        <f t="shared" si="285"/>
        <v>990000</v>
      </c>
      <c r="BJ108" s="1271">
        <f t="shared" si="285"/>
        <v>990000</v>
      </c>
      <c r="BK108" s="1271">
        <f t="shared" si="285"/>
        <v>1320000</v>
      </c>
      <c r="BL108" s="1271">
        <f t="shared" si="285"/>
        <v>0</v>
      </c>
      <c r="BM108" s="1271">
        <f t="shared" si="285"/>
        <v>0</v>
      </c>
      <c r="BN108" s="1271">
        <f t="shared" si="285"/>
        <v>3300000</v>
      </c>
      <c r="BO108" s="1538">
        <f t="shared" si="196"/>
        <v>0</v>
      </c>
      <c r="BP108" s="991">
        <f t="shared" ref="BP108:BV108" si="286">SUM(BP109:BP110)</f>
        <v>0</v>
      </c>
      <c r="BQ108" s="1271">
        <f t="shared" si="286"/>
        <v>0</v>
      </c>
      <c r="BR108" s="1271">
        <f t="shared" si="286"/>
        <v>0</v>
      </c>
      <c r="BS108" s="1271">
        <f t="shared" si="286"/>
        <v>0</v>
      </c>
      <c r="BT108" s="1271">
        <f t="shared" si="286"/>
        <v>0</v>
      </c>
      <c r="BU108" s="1271">
        <f t="shared" si="286"/>
        <v>0</v>
      </c>
      <c r="BV108" s="1271">
        <f t="shared" si="286"/>
        <v>0</v>
      </c>
      <c r="BW108" s="1538">
        <f t="shared" si="179"/>
        <v>0</v>
      </c>
      <c r="BX108" s="991">
        <f t="shared" si="180"/>
        <v>0</v>
      </c>
      <c r="BY108" s="1271">
        <f t="shared" si="181"/>
        <v>990000</v>
      </c>
      <c r="BZ108" s="1271">
        <f t="shared" si="182"/>
        <v>990000</v>
      </c>
      <c r="CA108" s="1271">
        <f t="shared" si="183"/>
        <v>1320000</v>
      </c>
      <c r="CB108" s="1271">
        <f t="shared" si="184"/>
        <v>0</v>
      </c>
      <c r="CC108" s="1271">
        <f t="shared" si="185"/>
        <v>0</v>
      </c>
      <c r="CD108" s="1271">
        <f t="shared" si="186"/>
        <v>3300000</v>
      </c>
      <c r="CE108" s="1538">
        <f t="shared" si="187"/>
        <v>0</v>
      </c>
      <c r="CF108" s="1352">
        <f t="shared" ref="CF108:CG108" si="287">SUM(CF109:CF110)</f>
        <v>1924875</v>
      </c>
      <c r="CG108" s="991">
        <f t="shared" si="287"/>
        <v>0</v>
      </c>
      <c r="CH108" s="1797">
        <f>SUM(CH109:CH110)</f>
        <v>1924875</v>
      </c>
      <c r="CI108" s="1352">
        <f t="shared" si="188"/>
        <v>0</v>
      </c>
      <c r="CJ108" s="1797">
        <f t="shared" si="278"/>
        <v>1924875</v>
      </c>
      <c r="CK108" s="1352">
        <f t="shared" si="274"/>
        <v>0</v>
      </c>
      <c r="CL108" s="1353">
        <f t="shared" si="279"/>
        <v>0</v>
      </c>
      <c r="CM108" s="1257"/>
      <c r="CN108" s="1257"/>
      <c r="CO108" s="1257"/>
      <c r="CP108" s="1257"/>
    </row>
    <row r="109" spans="1:94" s="1274" customFormat="1" ht="17.25" customHeight="1" outlineLevel="2">
      <c r="A109" s="1364" t="s">
        <v>1219</v>
      </c>
      <c r="B109" s="652" t="s">
        <v>1206</v>
      </c>
      <c r="C109" s="1446"/>
      <c r="D109" s="1446"/>
      <c r="E109" s="1286" t="s">
        <v>1480</v>
      </c>
      <c r="F109" s="1240" t="s">
        <v>1475</v>
      </c>
      <c r="G109" s="1239" t="s">
        <v>1321</v>
      </c>
      <c r="H109" s="1240" t="s">
        <v>1308</v>
      </c>
      <c r="I109" s="1234" t="s">
        <v>1310</v>
      </c>
      <c r="J109" s="890"/>
      <c r="K109" s="97"/>
      <c r="L109" s="1199"/>
      <c r="M109" s="1382"/>
      <c r="N109" s="115" t="s">
        <v>1027</v>
      </c>
      <c r="O109" s="115" t="s">
        <v>1027</v>
      </c>
      <c r="P109" s="115"/>
      <c r="Q109" s="115"/>
      <c r="R109" s="928"/>
      <c r="S109" s="1074"/>
      <c r="T109" s="1452" t="str">
        <f>+'9.3.1_Det. PA'!$D$11</f>
        <v>LPI</v>
      </c>
      <c r="U109" s="1258" t="s">
        <v>13</v>
      </c>
      <c r="V109" s="1258" t="s">
        <v>263</v>
      </c>
      <c r="W109" s="1290">
        <f>+'9.3.1_Det. PA'!$F$11</f>
        <v>2</v>
      </c>
      <c r="X109" s="1258"/>
      <c r="Y109" s="1074"/>
      <c r="Z109" s="646" t="s">
        <v>261</v>
      </c>
      <c r="AA109" s="1260">
        <v>1</v>
      </c>
      <c r="AB109" s="1260"/>
      <c r="AC109" s="1260"/>
      <c r="AD109" s="1260"/>
      <c r="AE109" s="1261">
        <v>3300000</v>
      </c>
      <c r="AF109" s="867">
        <f>+AA109*AE109</f>
        <v>3300000</v>
      </c>
      <c r="AG109" s="1262"/>
      <c r="AH109" s="1377"/>
      <c r="AI109" s="867">
        <f t="shared" si="280"/>
        <v>3300000</v>
      </c>
      <c r="AJ109" s="1262"/>
      <c r="AK109" s="1262">
        <f>SUM(AI109:AJ109)</f>
        <v>3300000</v>
      </c>
      <c r="AL109" s="1509"/>
      <c r="AM109" s="867">
        <f>500000*36%</f>
        <v>180000</v>
      </c>
      <c r="AN109" s="1262">
        <f>+($AI$109-AM109)*30%</f>
        <v>936000</v>
      </c>
      <c r="AO109" s="1262">
        <f>+($AI$109-AM109)*30%</f>
        <v>936000</v>
      </c>
      <c r="AP109" s="1262">
        <f>+($AI$109-AM109)*40%</f>
        <v>1248000</v>
      </c>
      <c r="AQ109" s="1262"/>
      <c r="AR109" s="865">
        <f t="shared" si="263"/>
        <v>3300000</v>
      </c>
      <c r="AS109" s="1464">
        <f t="shared" si="199"/>
        <v>0</v>
      </c>
      <c r="AT109" s="867"/>
      <c r="AU109" s="1262"/>
      <c r="AV109" s="1262"/>
      <c r="AW109" s="1262"/>
      <c r="AX109" s="1262"/>
      <c r="AY109" s="865">
        <f t="shared" ref="AY109:AY110" si="288">SUM(AT109:AX109)</f>
        <v>0</v>
      </c>
      <c r="AZ109" s="1464"/>
      <c r="BA109" s="867">
        <f t="shared" si="200"/>
        <v>180000</v>
      </c>
      <c r="BB109" s="1262">
        <f t="shared" si="201"/>
        <v>936000</v>
      </c>
      <c r="BC109" s="1262">
        <f t="shared" si="202"/>
        <v>936000</v>
      </c>
      <c r="BD109" s="1262">
        <f t="shared" si="203"/>
        <v>1248000</v>
      </c>
      <c r="BE109" s="1262">
        <f t="shared" si="204"/>
        <v>0</v>
      </c>
      <c r="BF109" s="865">
        <f t="shared" si="205"/>
        <v>3300000</v>
      </c>
      <c r="BG109" s="1464">
        <f t="shared" si="270"/>
        <v>0</v>
      </c>
      <c r="BH109" s="867"/>
      <c r="BI109" s="1262">
        <f>+($AI$109-BH109)*30%</f>
        <v>990000</v>
      </c>
      <c r="BJ109" s="1262">
        <f>+($AI$109-BH109)*30%</f>
        <v>990000</v>
      </c>
      <c r="BK109" s="1262">
        <f>+($AI$109-BH109)*40%</f>
        <v>1320000</v>
      </c>
      <c r="BL109" s="1262"/>
      <c r="BM109" s="1262"/>
      <c r="BN109" s="865">
        <f>SUM(BH109:BM109)</f>
        <v>3300000</v>
      </c>
      <c r="BO109" s="1538">
        <f t="shared" si="196"/>
        <v>0</v>
      </c>
      <c r="BP109" s="867"/>
      <c r="BQ109" s="1262"/>
      <c r="BR109" s="1262"/>
      <c r="BS109" s="1262"/>
      <c r="BT109" s="1262"/>
      <c r="BU109" s="1262"/>
      <c r="BV109" s="865">
        <f>SUM(BP109:BU109)</f>
        <v>0</v>
      </c>
      <c r="BW109" s="1538">
        <f t="shared" si="179"/>
        <v>0</v>
      </c>
      <c r="BX109" s="867">
        <f t="shared" si="180"/>
        <v>0</v>
      </c>
      <c r="BY109" s="1262">
        <f t="shared" si="181"/>
        <v>990000</v>
      </c>
      <c r="BZ109" s="1262">
        <f t="shared" si="182"/>
        <v>990000</v>
      </c>
      <c r="CA109" s="1262">
        <f t="shared" si="183"/>
        <v>1320000</v>
      </c>
      <c r="CB109" s="1262">
        <f t="shared" si="184"/>
        <v>0</v>
      </c>
      <c r="CC109" s="1262">
        <f t="shared" si="185"/>
        <v>0</v>
      </c>
      <c r="CD109" s="865">
        <f t="shared" si="186"/>
        <v>3300000</v>
      </c>
      <c r="CE109" s="1538">
        <f t="shared" si="187"/>
        <v>0</v>
      </c>
      <c r="CF109" s="1957">
        <v>1924875</v>
      </c>
      <c r="CG109" s="1956"/>
      <c r="CH109" s="1955">
        <f>SUM(CF109:CG109)</f>
        <v>1924875</v>
      </c>
      <c r="CI109" s="1958">
        <f t="shared" si="188"/>
        <v>0</v>
      </c>
      <c r="CJ109" s="1955">
        <f>+CF109-CI109-CI110</f>
        <v>1924875</v>
      </c>
      <c r="CK109" s="2009">
        <f t="shared" si="274"/>
        <v>0</v>
      </c>
      <c r="CL109" s="1947">
        <f>+CG109-CK109</f>
        <v>0</v>
      </c>
      <c r="CM109" s="1273"/>
      <c r="CN109" s="1273"/>
      <c r="CO109" s="1273"/>
      <c r="CP109" s="1273"/>
    </row>
    <row r="110" spans="1:94" s="1274" customFormat="1" ht="31.5" customHeight="1" outlineLevel="2">
      <c r="A110" s="1364" t="s">
        <v>1220</v>
      </c>
      <c r="B110" s="97" t="s">
        <v>1120</v>
      </c>
      <c r="C110" s="1434"/>
      <c r="D110" s="1434"/>
      <c r="E110" s="1286" t="s">
        <v>1480</v>
      </c>
      <c r="F110" s="1240" t="s">
        <v>1475</v>
      </c>
      <c r="G110" s="1239" t="s">
        <v>1321</v>
      </c>
      <c r="H110" s="1240" t="s">
        <v>1308</v>
      </c>
      <c r="I110" s="1234" t="s">
        <v>1310</v>
      </c>
      <c r="J110" s="890"/>
      <c r="K110" s="97"/>
      <c r="L110" s="1199"/>
      <c r="M110" s="115"/>
      <c r="N110" s="115" t="s">
        <v>1027</v>
      </c>
      <c r="O110" s="115"/>
      <c r="P110" s="115"/>
      <c r="Q110" s="115"/>
      <c r="R110" s="928"/>
      <c r="S110" s="1074"/>
      <c r="T110" s="890" t="s">
        <v>126</v>
      </c>
      <c r="U110" s="1258" t="s">
        <v>13</v>
      </c>
      <c r="V110" s="1258" t="s">
        <v>263</v>
      </c>
      <c r="W110" s="1259"/>
      <c r="X110" s="1268"/>
      <c r="Y110" s="1074"/>
      <c r="Z110" s="646" t="s">
        <v>261</v>
      </c>
      <c r="AA110" s="1260">
        <v>1</v>
      </c>
      <c r="AB110" s="1260"/>
      <c r="AC110" s="1260"/>
      <c r="AD110" s="1260"/>
      <c r="AE110" s="1272"/>
      <c r="AF110" s="867">
        <f>+AA110*AE110</f>
        <v>0</v>
      </c>
      <c r="AG110" s="1262"/>
      <c r="AH110" s="1377"/>
      <c r="AI110" s="867">
        <f t="shared" si="280"/>
        <v>0</v>
      </c>
      <c r="AJ110" s="1262"/>
      <c r="AK110" s="1262">
        <f>SUM(AI110:AJ110)</f>
        <v>0</v>
      </c>
      <c r="AL110" s="1464"/>
      <c r="AM110" s="867">
        <f>+AF110*20%</f>
        <v>0</v>
      </c>
      <c r="AN110" s="1262"/>
      <c r="AO110" s="1262"/>
      <c r="AP110" s="1262"/>
      <c r="AQ110" s="1262"/>
      <c r="AR110" s="865">
        <f t="shared" si="263"/>
        <v>0</v>
      </c>
      <c r="AS110" s="1464">
        <f t="shared" si="199"/>
        <v>0</v>
      </c>
      <c r="AT110" s="867"/>
      <c r="AU110" s="1262"/>
      <c r="AV110" s="1262"/>
      <c r="AW110" s="1262"/>
      <c r="AX110" s="1262"/>
      <c r="AY110" s="865">
        <f t="shared" si="288"/>
        <v>0</v>
      </c>
      <c r="AZ110" s="1464"/>
      <c r="BA110" s="867">
        <f t="shared" si="200"/>
        <v>0</v>
      </c>
      <c r="BB110" s="1262">
        <f t="shared" si="201"/>
        <v>0</v>
      </c>
      <c r="BC110" s="1262">
        <f t="shared" si="202"/>
        <v>0</v>
      </c>
      <c r="BD110" s="1262">
        <f t="shared" si="203"/>
        <v>0</v>
      </c>
      <c r="BE110" s="1262">
        <f t="shared" si="204"/>
        <v>0</v>
      </c>
      <c r="BF110" s="865">
        <f t="shared" si="205"/>
        <v>0</v>
      </c>
      <c r="BG110" s="1464">
        <f t="shared" si="270"/>
        <v>0</v>
      </c>
      <c r="BH110" s="867">
        <f>+W110*20%</f>
        <v>0</v>
      </c>
      <c r="BI110" s="1262"/>
      <c r="BJ110" s="1262"/>
      <c r="BK110" s="1262"/>
      <c r="BL110" s="1262"/>
      <c r="BM110" s="1262"/>
      <c r="BN110" s="865">
        <f>SUM(BH110:BL110)</f>
        <v>0</v>
      </c>
      <c r="BO110" s="1538">
        <f t="shared" si="196"/>
        <v>0</v>
      </c>
      <c r="BP110" s="867">
        <f>+AE110*20%</f>
        <v>0</v>
      </c>
      <c r="BQ110" s="1262"/>
      <c r="BR110" s="1262"/>
      <c r="BS110" s="1262"/>
      <c r="BT110" s="1262"/>
      <c r="BU110" s="1262"/>
      <c r="BV110" s="865">
        <f>SUM(BP110:BT110)</f>
        <v>0</v>
      </c>
      <c r="BW110" s="1538">
        <f t="shared" si="179"/>
        <v>0</v>
      </c>
      <c r="BX110" s="867">
        <f t="shared" si="180"/>
        <v>0</v>
      </c>
      <c r="BY110" s="1262">
        <f t="shared" si="181"/>
        <v>0</v>
      </c>
      <c r="BZ110" s="1262">
        <f t="shared" si="182"/>
        <v>0</v>
      </c>
      <c r="CA110" s="1262">
        <f t="shared" si="183"/>
        <v>0</v>
      </c>
      <c r="CB110" s="1262">
        <f t="shared" si="184"/>
        <v>0</v>
      </c>
      <c r="CC110" s="1262">
        <f t="shared" si="185"/>
        <v>0</v>
      </c>
      <c r="CD110" s="865">
        <f t="shared" si="186"/>
        <v>0</v>
      </c>
      <c r="CE110" s="1538">
        <f t="shared" si="187"/>
        <v>0</v>
      </c>
      <c r="CF110" s="1957"/>
      <c r="CG110" s="1956"/>
      <c r="CH110" s="1955"/>
      <c r="CI110" s="1958">
        <f t="shared" si="188"/>
        <v>0</v>
      </c>
      <c r="CJ110" s="1955"/>
      <c r="CK110" s="2009">
        <f t="shared" si="274"/>
        <v>0</v>
      </c>
      <c r="CL110" s="1947"/>
      <c r="CM110" s="1273"/>
      <c r="CN110" s="1273"/>
      <c r="CO110" s="1273"/>
      <c r="CP110" s="1273"/>
    </row>
    <row r="111" spans="1:94" s="1276" customFormat="1" ht="21.75" customHeight="1" outlineLevel="1">
      <c r="A111" s="1363" t="s">
        <v>1216</v>
      </c>
      <c r="B111" s="990" t="s">
        <v>1121</v>
      </c>
      <c r="C111" s="990"/>
      <c r="D111" s="990"/>
      <c r="E111" s="990"/>
      <c r="F111" s="990"/>
      <c r="G111" s="990"/>
      <c r="H111" s="990"/>
      <c r="I111" s="922"/>
      <c r="J111" s="870"/>
      <c r="K111" s="1275"/>
      <c r="L111" s="1200"/>
      <c r="M111" s="1381"/>
      <c r="N111" s="1381"/>
      <c r="O111" s="1381"/>
      <c r="P111" s="1381"/>
      <c r="Q111" s="1381"/>
      <c r="R111" s="928"/>
      <c r="S111" s="91"/>
      <c r="T111" s="890"/>
      <c r="U111" s="1258"/>
      <c r="V111" s="1258"/>
      <c r="W111" s="1258"/>
      <c r="X111" s="1268"/>
      <c r="Y111" s="91"/>
      <c r="Z111" s="923"/>
      <c r="AA111" s="1269"/>
      <c r="AB111" s="1269"/>
      <c r="AC111" s="1269"/>
      <c r="AD111" s="1269"/>
      <c r="AE111" s="1270"/>
      <c r="AF111" s="991">
        <f>SUM(AF112:AF113)</f>
        <v>3455000</v>
      </c>
      <c r="AG111" s="1271"/>
      <c r="AH111" s="1376"/>
      <c r="AI111" s="1271">
        <f>SUM(AI112:AI113)</f>
        <v>3455000</v>
      </c>
      <c r="AJ111" s="1271">
        <f>SUM(AJ112:AJ113)</f>
        <v>0</v>
      </c>
      <c r="AK111" s="1271">
        <f>SUM(AK112:AK113)</f>
        <v>3455000</v>
      </c>
      <c r="AL111" s="1464"/>
      <c r="AM111" s="1271">
        <f t="shared" ref="AM111:AR111" si="289">SUM(AM112:AM113)</f>
        <v>0</v>
      </c>
      <c r="AN111" s="1271">
        <f t="shared" si="289"/>
        <v>691000</v>
      </c>
      <c r="AO111" s="1271">
        <f t="shared" si="289"/>
        <v>691000</v>
      </c>
      <c r="AP111" s="1271">
        <f t="shared" si="289"/>
        <v>1036500</v>
      </c>
      <c r="AQ111" s="1271">
        <f t="shared" si="289"/>
        <v>1036500.05</v>
      </c>
      <c r="AR111" s="1271">
        <f t="shared" si="289"/>
        <v>3455000.05</v>
      </c>
      <c r="AS111" s="1464">
        <f t="shared" si="199"/>
        <v>-4.9999999813735485E-2</v>
      </c>
      <c r="AT111" s="1271"/>
      <c r="AU111" s="1271"/>
      <c r="AV111" s="1271"/>
      <c r="AW111" s="1271"/>
      <c r="AX111" s="1271"/>
      <c r="AY111" s="1271">
        <f t="shared" ref="AY111" si="290">SUM(AY112:AY113)</f>
        <v>0</v>
      </c>
      <c r="AZ111" s="1464"/>
      <c r="BA111" s="1271">
        <f t="shared" si="200"/>
        <v>0</v>
      </c>
      <c r="BB111" s="1271">
        <f t="shared" si="201"/>
        <v>691000</v>
      </c>
      <c r="BC111" s="1271">
        <f t="shared" si="202"/>
        <v>691000</v>
      </c>
      <c r="BD111" s="1271">
        <f t="shared" si="203"/>
        <v>1036500</v>
      </c>
      <c r="BE111" s="1271">
        <f t="shared" si="204"/>
        <v>1036500.05</v>
      </c>
      <c r="BF111" s="1271">
        <f t="shared" si="205"/>
        <v>3455000.05</v>
      </c>
      <c r="BG111" s="1464">
        <f t="shared" si="270"/>
        <v>4.9999999813735485E-2</v>
      </c>
      <c r="BH111" s="1271">
        <f t="shared" ref="BH111:BN111" si="291">SUM(BH112:BH113)</f>
        <v>0</v>
      </c>
      <c r="BI111" s="1271">
        <f t="shared" si="291"/>
        <v>345500</v>
      </c>
      <c r="BJ111" s="1271">
        <f t="shared" si="291"/>
        <v>691000</v>
      </c>
      <c r="BK111" s="1271">
        <f t="shared" si="291"/>
        <v>1036500</v>
      </c>
      <c r="BL111" s="1271">
        <f t="shared" si="291"/>
        <v>1036500.05</v>
      </c>
      <c r="BM111" s="1271">
        <f t="shared" si="291"/>
        <v>345500</v>
      </c>
      <c r="BN111" s="1271">
        <f t="shared" si="291"/>
        <v>3455000.05</v>
      </c>
      <c r="BO111" s="1538">
        <f t="shared" si="196"/>
        <v>-4.9999999813735485E-2</v>
      </c>
      <c r="BP111" s="1271">
        <f t="shared" ref="BP111:BV111" si="292">SUM(BP112:BP113)</f>
        <v>0</v>
      </c>
      <c r="BQ111" s="1271">
        <f t="shared" si="292"/>
        <v>0</v>
      </c>
      <c r="BR111" s="1271">
        <f t="shared" si="292"/>
        <v>0</v>
      </c>
      <c r="BS111" s="1271">
        <f t="shared" si="292"/>
        <v>0</v>
      </c>
      <c r="BT111" s="1271">
        <f t="shared" si="292"/>
        <v>0</v>
      </c>
      <c r="BU111" s="1271">
        <f t="shared" si="292"/>
        <v>0</v>
      </c>
      <c r="BV111" s="1271">
        <f t="shared" si="292"/>
        <v>0</v>
      </c>
      <c r="BW111" s="1538">
        <f t="shared" si="179"/>
        <v>0</v>
      </c>
      <c r="BX111" s="1271">
        <f t="shared" si="180"/>
        <v>0</v>
      </c>
      <c r="BY111" s="1271">
        <f t="shared" si="181"/>
        <v>345500</v>
      </c>
      <c r="BZ111" s="1271">
        <f t="shared" si="182"/>
        <v>691000</v>
      </c>
      <c r="CA111" s="1271">
        <f t="shared" si="183"/>
        <v>1036500</v>
      </c>
      <c r="CB111" s="1271">
        <f t="shared" si="184"/>
        <v>1036500.05</v>
      </c>
      <c r="CC111" s="1271">
        <f t="shared" si="185"/>
        <v>345500</v>
      </c>
      <c r="CD111" s="1271">
        <f t="shared" si="186"/>
        <v>3455000.05</v>
      </c>
      <c r="CE111" s="1538">
        <f t="shared" si="187"/>
        <v>4.9999999813735485E-2</v>
      </c>
      <c r="CF111" s="1352">
        <f t="shared" ref="CF111:CG111" si="293">SUM(CF112:CF113)</f>
        <v>2392499.9900000002</v>
      </c>
      <c r="CG111" s="991">
        <f t="shared" si="293"/>
        <v>0</v>
      </c>
      <c r="CH111" s="1797">
        <f>SUM(CH112:CH113)</f>
        <v>2392499.9900000002</v>
      </c>
      <c r="CI111" s="1352">
        <f t="shared" si="188"/>
        <v>0</v>
      </c>
      <c r="CJ111" s="1797">
        <f t="shared" ref="CJ111" si="294">+CF111-CI111</f>
        <v>2392499.9900000002</v>
      </c>
      <c r="CK111" s="1352">
        <f t="shared" si="274"/>
        <v>0</v>
      </c>
      <c r="CL111" s="1353">
        <f>+CG111-CK111</f>
        <v>0</v>
      </c>
      <c r="CM111" s="1257"/>
      <c r="CN111" s="1257"/>
      <c r="CO111" s="1257"/>
      <c r="CP111" s="1257"/>
    </row>
    <row r="112" spans="1:94" s="1265" customFormat="1" ht="18" customHeight="1" outlineLevel="2">
      <c r="A112" s="1364" t="s">
        <v>1219</v>
      </c>
      <c r="B112" s="652" t="s">
        <v>1207</v>
      </c>
      <c r="C112" s="1446"/>
      <c r="D112" s="1447"/>
      <c r="E112" s="1286" t="s">
        <v>1480</v>
      </c>
      <c r="F112" s="1240" t="s">
        <v>1475</v>
      </c>
      <c r="G112" s="1239" t="s">
        <v>1321</v>
      </c>
      <c r="H112" s="1240" t="s">
        <v>1308</v>
      </c>
      <c r="I112" s="1234" t="s">
        <v>1310</v>
      </c>
      <c r="J112" s="890"/>
      <c r="K112" s="47"/>
      <c r="L112" s="1402"/>
      <c r="M112" s="115"/>
      <c r="N112" s="115"/>
      <c r="O112" s="115" t="s">
        <v>1027</v>
      </c>
      <c r="P112" s="115" t="s">
        <v>1027</v>
      </c>
      <c r="Q112" s="115" t="s">
        <v>1027</v>
      </c>
      <c r="R112" s="928"/>
      <c r="S112" s="1074"/>
      <c r="T112" s="1452" t="str">
        <f>+'9.3.1_Det. PA'!$D$11</f>
        <v>LPI</v>
      </c>
      <c r="U112" s="1258" t="s">
        <v>13</v>
      </c>
      <c r="V112" s="1258" t="s">
        <v>263</v>
      </c>
      <c r="W112" s="1290">
        <f>+'9.3.1_Det. PA'!$F$11</f>
        <v>2</v>
      </c>
      <c r="X112" s="1268"/>
      <c r="Y112" s="1074"/>
      <c r="Z112" s="646" t="s">
        <v>261</v>
      </c>
      <c r="AA112" s="1260">
        <v>1</v>
      </c>
      <c r="AB112" s="1260"/>
      <c r="AC112" s="1260"/>
      <c r="AD112" s="1260"/>
      <c r="AE112" s="1261">
        <v>2655000</v>
      </c>
      <c r="AF112" s="867">
        <f>+AA112*AE112</f>
        <v>2655000</v>
      </c>
      <c r="AG112" s="1262"/>
      <c r="AH112" s="1377"/>
      <c r="AI112" s="867">
        <f>+AF112</f>
        <v>2655000</v>
      </c>
      <c r="AJ112" s="1262"/>
      <c r="AK112" s="1262">
        <f>SUM(AI112:AJ112)</f>
        <v>2655000</v>
      </c>
      <c r="AL112" s="1464"/>
      <c r="AM112" s="867"/>
      <c r="AN112" s="1262">
        <f>+$AK$112*20%</f>
        <v>531000</v>
      </c>
      <c r="AO112" s="1262">
        <f>+$AK$112*20%</f>
        <v>531000</v>
      </c>
      <c r="AP112" s="1262">
        <f>+$AK$112*30%</f>
        <v>796500</v>
      </c>
      <c r="AQ112" s="1262">
        <f>+$AK$112*30%</f>
        <v>796500</v>
      </c>
      <c r="AR112" s="865">
        <f t="shared" si="263"/>
        <v>2655000</v>
      </c>
      <c r="AS112" s="1464">
        <f t="shared" si="199"/>
        <v>0</v>
      </c>
      <c r="AT112" s="867"/>
      <c r="AU112" s="1262"/>
      <c r="AV112" s="1262"/>
      <c r="AW112" s="1262"/>
      <c r="AX112" s="1262"/>
      <c r="AY112" s="865">
        <f t="shared" ref="AY112:AY113" si="295">SUM(AT112:AX112)</f>
        <v>0</v>
      </c>
      <c r="AZ112" s="1464"/>
      <c r="BA112" s="867">
        <f t="shared" si="200"/>
        <v>0</v>
      </c>
      <c r="BB112" s="1262">
        <f t="shared" si="201"/>
        <v>531000</v>
      </c>
      <c r="BC112" s="1262">
        <f t="shared" si="202"/>
        <v>531000</v>
      </c>
      <c r="BD112" s="1262">
        <f t="shared" si="203"/>
        <v>796500</v>
      </c>
      <c r="BE112" s="1262">
        <f t="shared" si="204"/>
        <v>796500</v>
      </c>
      <c r="BF112" s="865">
        <f t="shared" si="205"/>
        <v>2655000</v>
      </c>
      <c r="BG112" s="1464">
        <f t="shared" si="270"/>
        <v>0</v>
      </c>
      <c r="BH112" s="867"/>
      <c r="BI112" s="1262">
        <f>+$AI$112*10%</f>
        <v>265500</v>
      </c>
      <c r="BJ112" s="1262">
        <f>+$AI$112*20%</f>
        <v>531000</v>
      </c>
      <c r="BK112" s="1262">
        <f>+$AI$112*30%</f>
        <v>796500</v>
      </c>
      <c r="BL112" s="1262">
        <f>+$AI$112*30%</f>
        <v>796500</v>
      </c>
      <c r="BM112" s="1262">
        <f>+$AI$112*10%</f>
        <v>265500</v>
      </c>
      <c r="BN112" s="865">
        <f>SUM(BH112:BM112)</f>
        <v>2655000</v>
      </c>
      <c r="BO112" s="1538">
        <f t="shared" si="196"/>
        <v>0</v>
      </c>
      <c r="BP112" s="867"/>
      <c r="BQ112" s="1262"/>
      <c r="BR112" s="1262"/>
      <c r="BS112" s="1262"/>
      <c r="BT112" s="1262"/>
      <c r="BU112" s="1262"/>
      <c r="BV112" s="865">
        <f>SUM(BP112:BU112)</f>
        <v>0</v>
      </c>
      <c r="BW112" s="1538">
        <f t="shared" si="179"/>
        <v>0</v>
      </c>
      <c r="BX112" s="867">
        <f t="shared" si="180"/>
        <v>0</v>
      </c>
      <c r="BY112" s="1262">
        <f t="shared" si="181"/>
        <v>265500</v>
      </c>
      <c r="BZ112" s="1262">
        <f t="shared" si="182"/>
        <v>531000</v>
      </c>
      <c r="CA112" s="1262">
        <f t="shared" si="183"/>
        <v>796500</v>
      </c>
      <c r="CB112" s="1262">
        <f t="shared" si="184"/>
        <v>796500</v>
      </c>
      <c r="CC112" s="1262">
        <f t="shared" si="185"/>
        <v>265500</v>
      </c>
      <c r="CD112" s="865">
        <f t="shared" si="186"/>
        <v>2655000</v>
      </c>
      <c r="CE112" s="1538">
        <f t="shared" si="187"/>
        <v>0</v>
      </c>
      <c r="CF112" s="1957">
        <v>2392499.9900000002</v>
      </c>
      <c r="CG112" s="867"/>
      <c r="CH112" s="1955">
        <f>SUM(CF112:CG112)</f>
        <v>2392499.9900000002</v>
      </c>
      <c r="CI112" s="1958">
        <f t="shared" si="188"/>
        <v>0</v>
      </c>
      <c r="CJ112" s="1955">
        <f>+CF112-CI112</f>
        <v>2392499.9900000002</v>
      </c>
      <c r="CK112" s="2009">
        <f t="shared" si="274"/>
        <v>0</v>
      </c>
      <c r="CL112" s="1947">
        <f>+CH112-CK112</f>
        <v>2392499.9900000002</v>
      </c>
      <c r="CM112" s="1264"/>
      <c r="CN112" s="1264"/>
      <c r="CO112" s="1264"/>
      <c r="CP112" s="1264"/>
    </row>
    <row r="113" spans="1:94" s="1265" customFormat="1" ht="19.5" customHeight="1" outlineLevel="2">
      <c r="A113" s="1364" t="s">
        <v>1220</v>
      </c>
      <c r="B113" s="97" t="s">
        <v>1122</v>
      </c>
      <c r="C113" s="1434"/>
      <c r="D113" s="1448"/>
      <c r="E113" s="1286" t="s">
        <v>1480</v>
      </c>
      <c r="F113" s="1240" t="s">
        <v>1475</v>
      </c>
      <c r="G113" s="1239" t="s">
        <v>1321</v>
      </c>
      <c r="H113" s="1240" t="s">
        <v>1308</v>
      </c>
      <c r="I113" s="1234" t="s">
        <v>1310</v>
      </c>
      <c r="J113" s="890"/>
      <c r="K113" s="47"/>
      <c r="L113" s="1402"/>
      <c r="M113" s="115"/>
      <c r="N113" s="115"/>
      <c r="O113" s="115" t="s">
        <v>1027</v>
      </c>
      <c r="P113" s="115" t="s">
        <v>1027</v>
      </c>
      <c r="Q113" s="115" t="s">
        <v>1027</v>
      </c>
      <c r="R113" s="928"/>
      <c r="S113" s="1074"/>
      <c r="T113" s="1452" t="str">
        <f>+'9.3.1_Det. PA'!$D$11</f>
        <v>LPI</v>
      </c>
      <c r="U113" s="1258" t="s">
        <v>13</v>
      </c>
      <c r="V113" s="1258" t="s">
        <v>263</v>
      </c>
      <c r="W113" s="1290">
        <f>+'9.3.1_Det. PA'!$F$11</f>
        <v>2</v>
      </c>
      <c r="X113" s="1258"/>
      <c r="Y113" s="1074"/>
      <c r="Z113" s="646"/>
      <c r="AA113" s="1260"/>
      <c r="AB113" s="1260"/>
      <c r="AC113" s="1260"/>
      <c r="AD113" s="1260"/>
      <c r="AE113" s="1272">
        <v>800000</v>
      </c>
      <c r="AF113" s="867">
        <f>+AE113</f>
        <v>800000</v>
      </c>
      <c r="AG113" s="1262"/>
      <c r="AH113" s="1377"/>
      <c r="AI113" s="867">
        <f>+AF113</f>
        <v>800000</v>
      </c>
      <c r="AJ113" s="1262"/>
      <c r="AK113" s="1262">
        <f>SUM(AI113:AJ113)</f>
        <v>800000</v>
      </c>
      <c r="AL113" s="1464"/>
      <c r="AM113" s="867"/>
      <c r="AN113" s="1262">
        <f>+$AK$113*20%</f>
        <v>160000</v>
      </c>
      <c r="AO113" s="1262">
        <f>+$AK$113*20%</f>
        <v>160000</v>
      </c>
      <c r="AP113" s="1262">
        <f>+$AK$113*30%</f>
        <v>240000</v>
      </c>
      <c r="AQ113" s="1262">
        <f>+($AK$113*30%)+0.05</f>
        <v>240000.05</v>
      </c>
      <c r="AR113" s="865">
        <f t="shared" si="263"/>
        <v>800000.05</v>
      </c>
      <c r="AS113" s="1464">
        <f t="shared" si="199"/>
        <v>-5.0000000046566129E-2</v>
      </c>
      <c r="AT113" s="867"/>
      <c r="AU113" s="1262"/>
      <c r="AV113" s="1262"/>
      <c r="AW113" s="1262"/>
      <c r="AX113" s="1262"/>
      <c r="AY113" s="865">
        <f t="shared" si="295"/>
        <v>0</v>
      </c>
      <c r="AZ113" s="1464"/>
      <c r="BA113" s="867">
        <f t="shared" si="200"/>
        <v>0</v>
      </c>
      <c r="BB113" s="1262">
        <f t="shared" si="201"/>
        <v>160000</v>
      </c>
      <c r="BC113" s="1262">
        <f t="shared" si="202"/>
        <v>160000</v>
      </c>
      <c r="BD113" s="1262">
        <f t="shared" si="203"/>
        <v>240000</v>
      </c>
      <c r="BE113" s="1262">
        <f t="shared" si="204"/>
        <v>240000.05</v>
      </c>
      <c r="BF113" s="865">
        <f t="shared" si="205"/>
        <v>800000.05</v>
      </c>
      <c r="BG113" s="1464">
        <f t="shared" si="270"/>
        <v>5.0000000046566129E-2</v>
      </c>
      <c r="BH113" s="867"/>
      <c r="BI113" s="1262">
        <f>+$AI$113*10%</f>
        <v>80000</v>
      </c>
      <c r="BJ113" s="1262">
        <f>+$AI$113*20%</f>
        <v>160000</v>
      </c>
      <c r="BK113" s="1262">
        <f>+$AI$113*30%</f>
        <v>240000</v>
      </c>
      <c r="BL113" s="1262">
        <f>+($AI$113*30%)+0.05</f>
        <v>240000.05</v>
      </c>
      <c r="BM113" s="1262">
        <f>+$AI$113*10%</f>
        <v>80000</v>
      </c>
      <c r="BN113" s="865">
        <f>SUM(BH113:BM113)</f>
        <v>800000.05</v>
      </c>
      <c r="BO113" s="1538">
        <f t="shared" si="196"/>
        <v>-5.0000000046566129E-2</v>
      </c>
      <c r="BP113" s="867"/>
      <c r="BQ113" s="1262"/>
      <c r="BR113" s="1262"/>
      <c r="BS113" s="1262"/>
      <c r="BT113" s="1262"/>
      <c r="BU113" s="1262"/>
      <c r="BV113" s="865">
        <f>SUM(BP113:BU113)</f>
        <v>0</v>
      </c>
      <c r="BW113" s="1538">
        <f t="shared" si="179"/>
        <v>0</v>
      </c>
      <c r="BX113" s="867">
        <f t="shared" si="180"/>
        <v>0</v>
      </c>
      <c r="BY113" s="1262">
        <f t="shared" si="181"/>
        <v>80000</v>
      </c>
      <c r="BZ113" s="1262">
        <f t="shared" si="182"/>
        <v>160000</v>
      </c>
      <c r="CA113" s="1262">
        <f t="shared" si="183"/>
        <v>240000</v>
      </c>
      <c r="CB113" s="1262">
        <f t="shared" si="184"/>
        <v>240000.05</v>
      </c>
      <c r="CC113" s="1262">
        <f t="shared" si="185"/>
        <v>80000</v>
      </c>
      <c r="CD113" s="865">
        <f t="shared" si="186"/>
        <v>800000.05</v>
      </c>
      <c r="CE113" s="1538">
        <f t="shared" si="187"/>
        <v>5.0000000046566129E-2</v>
      </c>
      <c r="CF113" s="1957"/>
      <c r="CG113" s="867"/>
      <c r="CH113" s="1955"/>
      <c r="CI113" s="1958">
        <f t="shared" si="188"/>
        <v>0</v>
      </c>
      <c r="CJ113" s="1955"/>
      <c r="CK113" s="2009">
        <f t="shared" si="274"/>
        <v>0</v>
      </c>
      <c r="CL113" s="1947"/>
      <c r="CM113" s="1264"/>
      <c r="CN113" s="1264"/>
      <c r="CO113" s="1264"/>
      <c r="CP113" s="1264"/>
    </row>
    <row r="114" spans="1:94" s="1274" customFormat="1" ht="18" customHeight="1" outlineLevel="1">
      <c r="A114" s="1308"/>
      <c r="B114" s="1309" t="s">
        <v>1423</v>
      </c>
      <c r="C114" s="1309"/>
      <c r="D114" s="1309"/>
      <c r="E114" s="1309"/>
      <c r="F114" s="1309"/>
      <c r="G114" s="1309"/>
      <c r="H114" s="1309"/>
      <c r="I114" s="1324"/>
      <c r="J114" s="890"/>
      <c r="K114" s="1309"/>
      <c r="L114" s="1323"/>
      <c r="M114" s="1310"/>
      <c r="N114" s="1310"/>
      <c r="O114" s="1310"/>
      <c r="P114" s="1310"/>
      <c r="Q114" s="1310"/>
      <c r="R114" s="928"/>
      <c r="S114" s="1074"/>
      <c r="T114" s="1325"/>
      <c r="U114" s="1326"/>
      <c r="V114" s="1326"/>
      <c r="W114" s="1326"/>
      <c r="X114" s="1326"/>
      <c r="Y114" s="1074"/>
      <c r="Z114" s="1317"/>
      <c r="AA114" s="1327"/>
      <c r="AB114" s="1327"/>
      <c r="AC114" s="1327"/>
      <c r="AD114" s="1327"/>
      <c r="AE114" s="1328"/>
      <c r="AF114" s="1329"/>
      <c r="AG114" s="1329"/>
      <c r="AH114" s="1377"/>
      <c r="AI114" s="1329"/>
      <c r="AJ114" s="1329"/>
      <c r="AK114" s="1329"/>
      <c r="AL114" s="1464"/>
      <c r="AM114" s="1329"/>
      <c r="AN114" s="1329"/>
      <c r="AO114" s="1329"/>
      <c r="AP114" s="1329"/>
      <c r="AQ114" s="1329"/>
      <c r="AR114" s="1322"/>
      <c r="AS114" s="1464">
        <f t="shared" si="199"/>
        <v>0</v>
      </c>
      <c r="AT114" s="1329"/>
      <c r="AU114" s="1329"/>
      <c r="AV114" s="1329"/>
      <c r="AW114" s="1329"/>
      <c r="AX114" s="1329"/>
      <c r="AY114" s="1322"/>
      <c r="AZ114" s="1464"/>
      <c r="BA114" s="1329">
        <f t="shared" si="200"/>
        <v>0</v>
      </c>
      <c r="BB114" s="1329">
        <f t="shared" si="201"/>
        <v>0</v>
      </c>
      <c r="BC114" s="1329">
        <f t="shared" si="202"/>
        <v>0</v>
      </c>
      <c r="BD114" s="1329">
        <f t="shared" si="203"/>
        <v>0</v>
      </c>
      <c r="BE114" s="1329">
        <f t="shared" si="204"/>
        <v>0</v>
      </c>
      <c r="BF114" s="1322">
        <f t="shared" si="205"/>
        <v>0</v>
      </c>
      <c r="BG114" s="1464">
        <f t="shared" si="270"/>
        <v>0</v>
      </c>
      <c r="BH114" s="1329"/>
      <c r="BI114" s="1329"/>
      <c r="BJ114" s="1329"/>
      <c r="BK114" s="1329"/>
      <c r="BL114" s="1329"/>
      <c r="BM114" s="1329"/>
      <c r="BN114" s="1322"/>
      <c r="BO114" s="1538">
        <f t="shared" si="196"/>
        <v>0</v>
      </c>
      <c r="BP114" s="1329"/>
      <c r="BQ114" s="1329"/>
      <c r="BR114" s="1329"/>
      <c r="BS114" s="1329"/>
      <c r="BT114" s="1329"/>
      <c r="BU114" s="1329"/>
      <c r="BV114" s="1322"/>
      <c r="BW114" s="1538">
        <f t="shared" si="179"/>
        <v>0</v>
      </c>
      <c r="BX114" s="1329">
        <f t="shared" si="180"/>
        <v>0</v>
      </c>
      <c r="BY114" s="1329">
        <f t="shared" si="181"/>
        <v>0</v>
      </c>
      <c r="BZ114" s="1329">
        <f t="shared" si="182"/>
        <v>0</v>
      </c>
      <c r="CA114" s="1329">
        <f t="shared" si="183"/>
        <v>0</v>
      </c>
      <c r="CB114" s="1329">
        <f t="shared" si="184"/>
        <v>0</v>
      </c>
      <c r="CC114" s="1329">
        <f t="shared" si="185"/>
        <v>0</v>
      </c>
      <c r="CD114" s="1322">
        <f t="shared" si="186"/>
        <v>0</v>
      </c>
      <c r="CE114" s="1538">
        <f t="shared" si="187"/>
        <v>0</v>
      </c>
      <c r="CF114" s="1361"/>
      <c r="CG114" s="867">
        <v>500000</v>
      </c>
      <c r="CH114" s="1797">
        <f>SUM(CF114:CG114)</f>
        <v>500000</v>
      </c>
      <c r="CI114" s="1809">
        <f t="shared" si="188"/>
        <v>0</v>
      </c>
      <c r="CJ114" s="1797">
        <f>+CF114-CI114</f>
        <v>0</v>
      </c>
      <c r="CK114" s="1352">
        <f t="shared" si="274"/>
        <v>0</v>
      </c>
      <c r="CL114" s="1353">
        <f>+CG114-CK114</f>
        <v>500000</v>
      </c>
      <c r="CM114" s="1273"/>
      <c r="CN114" s="1273"/>
      <c r="CO114" s="1273"/>
      <c r="CP114" s="1273"/>
    </row>
    <row r="115" spans="1:94" s="1068" customFormat="1" ht="42" customHeight="1">
      <c r="A115" s="1036" t="s">
        <v>292</v>
      </c>
      <c r="B115" s="1037" t="s">
        <v>1585</v>
      </c>
      <c r="C115" s="1037"/>
      <c r="D115" s="1037" t="s">
        <v>41</v>
      </c>
      <c r="E115" s="1037"/>
      <c r="F115" s="1037"/>
      <c r="G115" s="1037"/>
      <c r="H115" s="1037"/>
      <c r="I115" s="1037"/>
      <c r="J115" s="870"/>
      <c r="K115" s="1038" t="s">
        <v>1361</v>
      </c>
      <c r="L115" s="1380"/>
      <c r="M115" s="1039"/>
      <c r="N115" s="1384"/>
      <c r="O115" s="1039">
        <v>1</v>
      </c>
      <c r="P115" s="1039"/>
      <c r="Q115" s="1039"/>
      <c r="R115" s="1039">
        <f>SUM(L115:Q115)</f>
        <v>1</v>
      </c>
      <c r="S115" s="91"/>
      <c r="T115" s="1062"/>
      <c r="U115" s="1062"/>
      <c r="V115" s="1062"/>
      <c r="W115" s="1062"/>
      <c r="X115" s="1062"/>
      <c r="Y115" s="91"/>
      <c r="Z115" s="1037"/>
      <c r="AA115" s="1037"/>
      <c r="AB115" s="1037"/>
      <c r="AC115" s="1037"/>
      <c r="AD115" s="1037"/>
      <c r="AE115" s="1041"/>
      <c r="AF115" s="1041">
        <f>+AF117+AF118</f>
        <v>599999.67000000004</v>
      </c>
      <c r="AG115" s="1041"/>
      <c r="AH115" s="1376"/>
      <c r="AI115" s="1041">
        <f t="shared" ref="AI115:AK115" si="296">+AI117+AI118</f>
        <v>599999.67000000004</v>
      </c>
      <c r="AJ115" s="1041">
        <f t="shared" si="296"/>
        <v>0</v>
      </c>
      <c r="AK115" s="1041">
        <f t="shared" si="296"/>
        <v>599999.67000000004</v>
      </c>
      <c r="AL115" s="1464"/>
      <c r="AM115" s="1041">
        <f t="shared" ref="AM115:AR115" si="297">SUM(AM117:AM118)</f>
        <v>119999.93399999999</v>
      </c>
      <c r="AN115" s="1041">
        <f t="shared" si="297"/>
        <v>359999.80200000003</v>
      </c>
      <c r="AO115" s="1041">
        <f t="shared" si="297"/>
        <v>119999.93399999999</v>
      </c>
      <c r="AP115" s="1041">
        <f t="shared" si="297"/>
        <v>0</v>
      </c>
      <c r="AQ115" s="1041">
        <f t="shared" si="297"/>
        <v>0</v>
      </c>
      <c r="AR115" s="1041">
        <f t="shared" si="297"/>
        <v>599999.67000000004</v>
      </c>
      <c r="AS115" s="1464">
        <f t="shared" si="199"/>
        <v>0</v>
      </c>
      <c r="AT115" s="1041">
        <f t="shared" ref="AT115:AY115" si="298">SUM(AT117:AT118)</f>
        <v>0</v>
      </c>
      <c r="AU115" s="1041">
        <f t="shared" si="298"/>
        <v>0</v>
      </c>
      <c r="AV115" s="1041">
        <f t="shared" si="298"/>
        <v>0</v>
      </c>
      <c r="AW115" s="1041">
        <f t="shared" si="298"/>
        <v>0</v>
      </c>
      <c r="AX115" s="1041">
        <f t="shared" si="298"/>
        <v>0</v>
      </c>
      <c r="AY115" s="1041">
        <f t="shared" si="298"/>
        <v>0</v>
      </c>
      <c r="AZ115" s="1464"/>
      <c r="BA115" s="1041">
        <f t="shared" si="200"/>
        <v>119999.93399999999</v>
      </c>
      <c r="BB115" s="1041">
        <f t="shared" si="201"/>
        <v>359999.80200000003</v>
      </c>
      <c r="BC115" s="1041">
        <f t="shared" si="202"/>
        <v>119999.93399999999</v>
      </c>
      <c r="BD115" s="1041">
        <f t="shared" si="203"/>
        <v>0</v>
      </c>
      <c r="BE115" s="1041">
        <f t="shared" si="204"/>
        <v>0</v>
      </c>
      <c r="BF115" s="1041">
        <f t="shared" si="205"/>
        <v>599999.67000000004</v>
      </c>
      <c r="BG115" s="1464">
        <f t="shared" si="270"/>
        <v>0</v>
      </c>
      <c r="BH115" s="1041">
        <f t="shared" ref="BH115:BM115" si="299">SUM(BH117:BH118)</f>
        <v>0</v>
      </c>
      <c r="BI115" s="1041">
        <f t="shared" si="299"/>
        <v>119999.93399999999</v>
      </c>
      <c r="BJ115" s="1041">
        <f t="shared" si="299"/>
        <v>239999.86799999999</v>
      </c>
      <c r="BK115" s="1041">
        <f t="shared" si="299"/>
        <v>239999.86799999999</v>
      </c>
      <c r="BL115" s="1041">
        <f t="shared" si="299"/>
        <v>0</v>
      </c>
      <c r="BM115" s="1041">
        <f t="shared" si="299"/>
        <v>0</v>
      </c>
      <c r="BN115" s="1041">
        <f>SUM(BH115:BM115)</f>
        <v>599999.66999999993</v>
      </c>
      <c r="BO115" s="1538">
        <f t="shared" si="196"/>
        <v>0</v>
      </c>
      <c r="BP115" s="1041">
        <f t="shared" ref="BP115:BU115" si="300">SUM(BP117:BP118)</f>
        <v>0</v>
      </c>
      <c r="BQ115" s="1041">
        <f t="shared" si="300"/>
        <v>0</v>
      </c>
      <c r="BR115" s="1041">
        <f t="shared" si="300"/>
        <v>0</v>
      </c>
      <c r="BS115" s="1041">
        <f t="shared" si="300"/>
        <v>0</v>
      </c>
      <c r="BT115" s="1041">
        <f t="shared" si="300"/>
        <v>0</v>
      </c>
      <c r="BU115" s="1041">
        <f t="shared" si="300"/>
        <v>0</v>
      </c>
      <c r="BV115" s="1041">
        <f>SUM(BP115:BU115)</f>
        <v>0</v>
      </c>
      <c r="BW115" s="1538">
        <f t="shared" si="179"/>
        <v>0</v>
      </c>
      <c r="BX115" s="1041">
        <f t="shared" si="180"/>
        <v>0</v>
      </c>
      <c r="BY115" s="1041">
        <f t="shared" si="181"/>
        <v>119999.93399999999</v>
      </c>
      <c r="BZ115" s="1041">
        <f t="shared" si="182"/>
        <v>239999.86799999999</v>
      </c>
      <c r="CA115" s="1041">
        <f t="shared" si="183"/>
        <v>239999.86799999999</v>
      </c>
      <c r="CB115" s="1041">
        <f t="shared" si="184"/>
        <v>0</v>
      </c>
      <c r="CC115" s="1041">
        <f t="shared" si="185"/>
        <v>0</v>
      </c>
      <c r="CD115" s="1041">
        <f t="shared" si="186"/>
        <v>599999.66999999993</v>
      </c>
      <c r="CE115" s="1538">
        <f t="shared" si="187"/>
        <v>0</v>
      </c>
      <c r="CF115" s="1337"/>
      <c r="CG115" s="1041"/>
      <c r="CH115" s="1787"/>
      <c r="CI115" s="1337">
        <f t="shared" si="188"/>
        <v>0</v>
      </c>
      <c r="CJ115" s="1787">
        <f>+CF115-CI115</f>
        <v>0</v>
      </c>
      <c r="CK115" s="1337">
        <f t="shared" si="274"/>
        <v>0</v>
      </c>
      <c r="CL115" s="1338">
        <f t="shared" ref="CL115:CL123" si="301">+CG115-CK115</f>
        <v>0</v>
      </c>
      <c r="CM115" s="1257"/>
      <c r="CN115" s="1257"/>
      <c r="CO115" s="1257"/>
      <c r="CP115" s="1257"/>
    </row>
    <row r="116" spans="1:94" s="92" customFormat="1" ht="12.75" customHeight="1" outlineLevel="1" collapsed="1">
      <c r="A116" s="1724" t="s">
        <v>1209</v>
      </c>
      <c r="B116" s="1640" t="s">
        <v>1670</v>
      </c>
      <c r="C116" s="1819"/>
      <c r="D116" s="1706"/>
      <c r="E116" s="1707"/>
      <c r="F116" s="1707"/>
      <c r="G116" s="1707"/>
      <c r="H116" s="1707"/>
      <c r="I116" s="1708"/>
      <c r="J116" s="870"/>
      <c r="K116" s="1709"/>
      <c r="L116" s="1709"/>
      <c r="M116" s="1710"/>
      <c r="N116" s="1710"/>
      <c r="O116" s="1710"/>
      <c r="P116" s="1710"/>
      <c r="Q116" s="1710"/>
      <c r="R116" s="1711"/>
      <c r="S116" s="1074"/>
      <c r="T116" s="1712"/>
      <c r="U116" s="1712"/>
      <c r="V116" s="1713"/>
      <c r="W116" s="1714"/>
      <c r="X116" s="1714"/>
      <c r="Y116" s="1074"/>
      <c r="Z116" s="1715"/>
      <c r="AA116" s="1716"/>
      <c r="AB116" s="1717"/>
      <c r="AC116" s="1718"/>
      <c r="AD116" s="1718"/>
      <c r="AE116" s="1719"/>
      <c r="AF116" s="1720"/>
      <c r="AG116" s="1721"/>
      <c r="AH116" s="1371"/>
      <c r="AI116" s="1722"/>
      <c r="AJ116" s="1722"/>
      <c r="AK116" s="1722"/>
      <c r="AL116" s="1464"/>
      <c r="AM116" s="1722"/>
      <c r="AN116" s="1722"/>
      <c r="AO116" s="1722"/>
      <c r="AP116" s="1722"/>
      <c r="AQ116" s="1722"/>
      <c r="AR116" s="1722"/>
      <c r="AS116" s="1723"/>
      <c r="AT116" s="1722"/>
      <c r="AU116" s="1722"/>
      <c r="AV116" s="1722"/>
      <c r="AW116" s="1722"/>
      <c r="AX116" s="1722"/>
      <c r="AY116" s="1722"/>
      <c r="AZ116" s="1723"/>
      <c r="BA116" s="1722"/>
      <c r="BB116" s="1722"/>
      <c r="BC116" s="1722"/>
      <c r="BD116" s="1722"/>
      <c r="BE116" s="1722"/>
      <c r="BF116" s="1722"/>
      <c r="BG116" s="1723"/>
      <c r="BH116" s="1722"/>
      <c r="BI116" s="1722"/>
      <c r="BJ116" s="1722"/>
      <c r="BK116" s="1722"/>
      <c r="BL116" s="1722"/>
      <c r="BM116" s="1722"/>
      <c r="BN116" s="1722"/>
      <c r="BO116" s="1538">
        <f t="shared" si="196"/>
        <v>0</v>
      </c>
      <c r="BP116" s="1722"/>
      <c r="BQ116" s="1722"/>
      <c r="BR116" s="1722"/>
      <c r="BS116" s="1722"/>
      <c r="BT116" s="1722"/>
      <c r="BU116" s="1722"/>
      <c r="BV116" s="1722"/>
      <c r="BW116" s="1538">
        <f t="shared" si="179"/>
        <v>0</v>
      </c>
      <c r="BX116" s="1722">
        <f t="shared" si="180"/>
        <v>0</v>
      </c>
      <c r="BY116" s="1722">
        <f t="shared" si="181"/>
        <v>0</v>
      </c>
      <c r="BZ116" s="1722">
        <f t="shared" si="182"/>
        <v>0</v>
      </c>
      <c r="CA116" s="1722">
        <f t="shared" si="183"/>
        <v>0</v>
      </c>
      <c r="CB116" s="1722">
        <f t="shared" si="184"/>
        <v>0</v>
      </c>
      <c r="CC116" s="1722">
        <f t="shared" si="185"/>
        <v>0</v>
      </c>
      <c r="CD116" s="1722">
        <f t="shared" si="186"/>
        <v>0</v>
      </c>
      <c r="CE116" s="1538">
        <f t="shared" si="187"/>
        <v>0</v>
      </c>
      <c r="CF116" s="1348"/>
      <c r="CG116" s="865"/>
      <c r="CH116" s="1794"/>
      <c r="CI116" s="1348">
        <f t="shared" si="188"/>
        <v>0</v>
      </c>
      <c r="CJ116" s="1794">
        <f t="shared" ref="CJ116:CJ123" si="302">+CF116-CI116</f>
        <v>0</v>
      </c>
      <c r="CK116" s="1816">
        <f t="shared" si="274"/>
        <v>0</v>
      </c>
      <c r="CL116" s="1358">
        <f t="shared" si="301"/>
        <v>0</v>
      </c>
    </row>
    <row r="117" spans="1:94" s="1273" customFormat="1" ht="30.75" customHeight="1" outlineLevel="1">
      <c r="A117" s="96" t="s">
        <v>1440</v>
      </c>
      <c r="B117" s="101" t="s">
        <v>1458</v>
      </c>
      <c r="C117" s="1422"/>
      <c r="D117" s="1449"/>
      <c r="E117" s="1234" t="s">
        <v>1310</v>
      </c>
      <c r="F117" s="1234" t="s">
        <v>1310</v>
      </c>
      <c r="G117" s="1239" t="s">
        <v>1321</v>
      </c>
      <c r="H117" s="1240" t="s">
        <v>1481</v>
      </c>
      <c r="I117" s="1234" t="s">
        <v>1310</v>
      </c>
      <c r="J117" s="890"/>
      <c r="K117" s="101"/>
      <c r="L117" s="1199"/>
      <c r="M117" s="115" t="s">
        <v>1027</v>
      </c>
      <c r="N117" s="115" t="s">
        <v>1027</v>
      </c>
      <c r="O117" s="115" t="s">
        <v>1027</v>
      </c>
      <c r="P117" s="115"/>
      <c r="Q117" s="115"/>
      <c r="R117" s="928"/>
      <c r="S117" s="1074"/>
      <c r="T117" s="1452" t="str">
        <f>+'9.3.1_Det. PA'!$D$19</f>
        <v>LPI</v>
      </c>
      <c r="U117" s="1366" t="s">
        <v>13</v>
      </c>
      <c r="V117" s="1366" t="s">
        <v>263</v>
      </c>
      <c r="W117" s="971">
        <f>+'9.3.1_Det. PA'!$F$19</f>
        <v>5</v>
      </c>
      <c r="X117" s="1366" t="s">
        <v>1450</v>
      </c>
      <c r="Y117" s="1074"/>
      <c r="Z117" s="110" t="s">
        <v>1351</v>
      </c>
      <c r="AA117" s="104">
        <v>1</v>
      </c>
      <c r="AB117" s="1367"/>
      <c r="AC117" s="1367"/>
      <c r="AD117" s="1367"/>
      <c r="AE117" s="867">
        <v>570000</v>
      </c>
      <c r="AF117" s="867">
        <f>+AE117*AA117</f>
        <v>570000</v>
      </c>
      <c r="AG117" s="1587"/>
      <c r="AH117" s="1377"/>
      <c r="AI117" s="867">
        <f>+AF117</f>
        <v>570000</v>
      </c>
      <c r="AJ117" s="867"/>
      <c r="AK117" s="1262">
        <f>SUM(AI117:AJ117)</f>
        <v>570000</v>
      </c>
      <c r="AL117" s="1464"/>
      <c r="AM117" s="867">
        <f>+$AK$117*20%</f>
        <v>114000</v>
      </c>
      <c r="AN117" s="867">
        <f>+$AK$117*60%</f>
        <v>342000</v>
      </c>
      <c r="AO117" s="867">
        <f>+$AK$117*20%</f>
        <v>114000</v>
      </c>
      <c r="AP117" s="867"/>
      <c r="AQ117" s="867"/>
      <c r="AR117" s="865">
        <f>SUM(AM117:AQ117)</f>
        <v>570000</v>
      </c>
      <c r="AS117" s="1464">
        <f t="shared" si="199"/>
        <v>0</v>
      </c>
      <c r="AT117" s="867"/>
      <c r="AU117" s="867"/>
      <c r="AV117" s="867"/>
      <c r="AW117" s="867"/>
      <c r="AX117" s="867"/>
      <c r="AY117" s="865">
        <f>SUM(AT117:AX117)</f>
        <v>0</v>
      </c>
      <c r="AZ117" s="1464"/>
      <c r="BA117" s="867">
        <f t="shared" si="200"/>
        <v>114000</v>
      </c>
      <c r="BB117" s="867">
        <f t="shared" si="201"/>
        <v>342000</v>
      </c>
      <c r="BC117" s="867">
        <f t="shared" si="202"/>
        <v>114000</v>
      </c>
      <c r="BD117" s="867">
        <f t="shared" si="203"/>
        <v>0</v>
      </c>
      <c r="BE117" s="867">
        <f t="shared" si="204"/>
        <v>0</v>
      </c>
      <c r="BF117" s="865">
        <f t="shared" si="205"/>
        <v>570000</v>
      </c>
      <c r="BG117" s="1464">
        <f t="shared" ref="BG117:BG122" si="303">+BF117-AK117</f>
        <v>0</v>
      </c>
      <c r="BH117" s="867"/>
      <c r="BI117" s="867">
        <f>+$AI$117*20%</f>
        <v>114000</v>
      </c>
      <c r="BJ117" s="867">
        <f>+$AI$117*40%</f>
        <v>228000</v>
      </c>
      <c r="BK117" s="867">
        <f>+$AI$117*40%</f>
        <v>228000</v>
      </c>
      <c r="BL117" s="867"/>
      <c r="BM117" s="867"/>
      <c r="BN117" s="865">
        <f>SUM(BH117:BM117)</f>
        <v>570000</v>
      </c>
      <c r="BO117" s="1538">
        <f t="shared" si="196"/>
        <v>0</v>
      </c>
      <c r="BP117" s="867"/>
      <c r="BQ117" s="867"/>
      <c r="BR117" s="867"/>
      <c r="BS117" s="867"/>
      <c r="BT117" s="867"/>
      <c r="BU117" s="867"/>
      <c r="BV117" s="865">
        <f>SUM(BP117:BU117)</f>
        <v>0</v>
      </c>
      <c r="BW117" s="1538">
        <f t="shared" si="179"/>
        <v>0</v>
      </c>
      <c r="BX117" s="867">
        <f t="shared" si="180"/>
        <v>0</v>
      </c>
      <c r="BY117" s="867">
        <f t="shared" si="181"/>
        <v>114000</v>
      </c>
      <c r="BZ117" s="867">
        <f t="shared" si="182"/>
        <v>228000</v>
      </c>
      <c r="CA117" s="867">
        <f t="shared" si="183"/>
        <v>228000</v>
      </c>
      <c r="CB117" s="867">
        <f t="shared" si="184"/>
        <v>0</v>
      </c>
      <c r="CC117" s="867">
        <f t="shared" si="185"/>
        <v>0</v>
      </c>
      <c r="CD117" s="865">
        <f t="shared" si="186"/>
        <v>570000</v>
      </c>
      <c r="CE117" s="1538">
        <f t="shared" si="187"/>
        <v>0</v>
      </c>
      <c r="CF117" s="1361"/>
      <c r="CG117" s="867"/>
      <c r="CH117" s="1797"/>
      <c r="CI117" s="1809">
        <f t="shared" si="188"/>
        <v>0</v>
      </c>
      <c r="CJ117" s="1797">
        <f t="shared" si="302"/>
        <v>0</v>
      </c>
      <c r="CK117" s="1352">
        <f t="shared" si="274"/>
        <v>0</v>
      </c>
      <c r="CL117" s="1353">
        <f t="shared" si="301"/>
        <v>0</v>
      </c>
    </row>
    <row r="118" spans="1:94" s="1273" customFormat="1" ht="30.75" customHeight="1" outlineLevel="1">
      <c r="A118" s="96" t="s">
        <v>1441</v>
      </c>
      <c r="B118" s="101" t="s">
        <v>1453</v>
      </c>
      <c r="C118" s="1422"/>
      <c r="D118" s="1449"/>
      <c r="E118" s="1234" t="s">
        <v>1310</v>
      </c>
      <c r="F118" s="1234" t="s">
        <v>1310</v>
      </c>
      <c r="G118" s="1239" t="s">
        <v>1312</v>
      </c>
      <c r="H118" s="1240" t="s">
        <v>1481</v>
      </c>
      <c r="I118" s="1234" t="s">
        <v>1310</v>
      </c>
      <c r="J118" s="890"/>
      <c r="K118" s="101"/>
      <c r="L118" s="1199"/>
      <c r="M118" s="115"/>
      <c r="N118" s="115"/>
      <c r="O118" s="115"/>
      <c r="P118" s="115"/>
      <c r="Q118" s="115"/>
      <c r="R118" s="928"/>
      <c r="S118" s="1074"/>
      <c r="T118" s="1452" t="str">
        <f>+'9.3.1_Det. PA'!$D$63</f>
        <v>SBCC</v>
      </c>
      <c r="U118" s="1366" t="s">
        <v>13</v>
      </c>
      <c r="V118" s="1366" t="s">
        <v>646</v>
      </c>
      <c r="W118" s="971">
        <f>+'9.3.1_Det. PA'!$E$63</f>
        <v>19</v>
      </c>
      <c r="X118" s="1366" t="s">
        <v>1450</v>
      </c>
      <c r="Y118" s="1074"/>
      <c r="Z118" s="110" t="s">
        <v>1452</v>
      </c>
      <c r="AA118" s="1588">
        <v>5.2360999999999998E-2</v>
      </c>
      <c r="AB118" s="1367"/>
      <c r="AC118" s="1367"/>
      <c r="AD118" s="1367"/>
      <c r="AE118" s="867">
        <f>+AE117*5.2631%</f>
        <v>29999.67</v>
      </c>
      <c r="AF118" s="867">
        <f>+AE118</f>
        <v>29999.67</v>
      </c>
      <c r="AG118" s="1587"/>
      <c r="AH118" s="1377"/>
      <c r="AI118" s="867">
        <f>+AF118</f>
        <v>29999.67</v>
      </c>
      <c r="AJ118" s="867"/>
      <c r="AK118" s="1262">
        <f>SUM(AI118:AJ118)</f>
        <v>29999.67</v>
      </c>
      <c r="AL118" s="1464"/>
      <c r="AM118" s="867">
        <f>+$AK$118*20%</f>
        <v>5999.9340000000002</v>
      </c>
      <c r="AN118" s="867">
        <f>+$AK$118*60%</f>
        <v>17999.802</v>
      </c>
      <c r="AO118" s="867">
        <f>+$AK$118*20%</f>
        <v>5999.9340000000002</v>
      </c>
      <c r="AP118" s="867"/>
      <c r="AQ118" s="867"/>
      <c r="AR118" s="865">
        <f>SUM(AM118:AQ118)</f>
        <v>29999.670000000002</v>
      </c>
      <c r="AS118" s="1464">
        <f t="shared" si="199"/>
        <v>0</v>
      </c>
      <c r="AT118" s="867"/>
      <c r="AU118" s="867"/>
      <c r="AV118" s="867"/>
      <c r="AW118" s="867"/>
      <c r="AX118" s="867"/>
      <c r="AY118" s="865">
        <f>SUM(AT118:AX118)</f>
        <v>0</v>
      </c>
      <c r="AZ118" s="1464"/>
      <c r="BA118" s="867">
        <f t="shared" si="200"/>
        <v>5999.9340000000002</v>
      </c>
      <c r="BB118" s="867">
        <f t="shared" si="201"/>
        <v>17999.802</v>
      </c>
      <c r="BC118" s="867">
        <f t="shared" si="202"/>
        <v>5999.9340000000002</v>
      </c>
      <c r="BD118" s="867">
        <f t="shared" si="203"/>
        <v>0</v>
      </c>
      <c r="BE118" s="867">
        <f t="shared" si="204"/>
        <v>0</v>
      </c>
      <c r="BF118" s="865">
        <f t="shared" si="205"/>
        <v>29999.670000000002</v>
      </c>
      <c r="BG118" s="1464">
        <f t="shared" si="303"/>
        <v>0</v>
      </c>
      <c r="BH118" s="867"/>
      <c r="BI118" s="867">
        <f>+$AI$118*20%</f>
        <v>5999.9340000000002</v>
      </c>
      <c r="BJ118" s="867">
        <f>+$AI$118*40%</f>
        <v>11999.868</v>
      </c>
      <c r="BK118" s="867">
        <f>+$AI$118*40%</f>
        <v>11999.868</v>
      </c>
      <c r="BL118" s="867"/>
      <c r="BM118" s="867"/>
      <c r="BN118" s="865">
        <f>SUM(BH118:BM118)</f>
        <v>29999.67</v>
      </c>
      <c r="BO118" s="1538">
        <f t="shared" si="196"/>
        <v>0</v>
      </c>
      <c r="BP118" s="867"/>
      <c r="BQ118" s="867"/>
      <c r="BR118" s="867"/>
      <c r="BS118" s="867"/>
      <c r="BT118" s="867"/>
      <c r="BU118" s="867"/>
      <c r="BV118" s="865">
        <f>SUM(BP118:BU118)</f>
        <v>0</v>
      </c>
      <c r="BW118" s="1538">
        <f t="shared" si="179"/>
        <v>0</v>
      </c>
      <c r="BX118" s="867">
        <f t="shared" si="180"/>
        <v>0</v>
      </c>
      <c r="BY118" s="867">
        <f t="shared" si="181"/>
        <v>5999.9340000000002</v>
      </c>
      <c r="BZ118" s="867">
        <f t="shared" si="182"/>
        <v>11999.868</v>
      </c>
      <c r="CA118" s="867">
        <f t="shared" si="183"/>
        <v>11999.868</v>
      </c>
      <c r="CB118" s="867">
        <f t="shared" si="184"/>
        <v>0</v>
      </c>
      <c r="CC118" s="867">
        <f t="shared" si="185"/>
        <v>0</v>
      </c>
      <c r="CD118" s="865">
        <f t="shared" si="186"/>
        <v>29999.67</v>
      </c>
      <c r="CE118" s="1538">
        <f t="shared" si="187"/>
        <v>0</v>
      </c>
      <c r="CF118" s="1361"/>
      <c r="CG118" s="867"/>
      <c r="CH118" s="1797"/>
      <c r="CI118" s="1809">
        <f t="shared" si="188"/>
        <v>0</v>
      </c>
      <c r="CJ118" s="1797">
        <f t="shared" si="302"/>
        <v>0</v>
      </c>
      <c r="CK118" s="1352">
        <f t="shared" si="274"/>
        <v>0</v>
      </c>
      <c r="CL118" s="1353">
        <f t="shared" si="301"/>
        <v>0</v>
      </c>
    </row>
    <row r="119" spans="1:94" s="1068" customFormat="1" ht="19.5" customHeight="1">
      <c r="A119" s="1036" t="s">
        <v>875</v>
      </c>
      <c r="B119" s="1037" t="s">
        <v>1679</v>
      </c>
      <c r="C119" s="1037"/>
      <c r="D119" s="1037" t="s">
        <v>41</v>
      </c>
      <c r="E119" s="1037"/>
      <c r="F119" s="1037"/>
      <c r="G119" s="1037"/>
      <c r="H119" s="1037"/>
      <c r="I119" s="1037"/>
      <c r="J119" s="870"/>
      <c r="K119" s="1038" t="s">
        <v>1361</v>
      </c>
      <c r="L119" s="1380"/>
      <c r="M119" s="1039"/>
      <c r="N119" s="1384"/>
      <c r="O119" s="1039">
        <v>2</v>
      </c>
      <c r="P119" s="1039"/>
      <c r="Q119" s="1039"/>
      <c r="R119" s="1039">
        <f>SUM(L119:Q119)</f>
        <v>2</v>
      </c>
      <c r="S119" s="91"/>
      <c r="T119" s="1062"/>
      <c r="U119" s="1062"/>
      <c r="V119" s="1062"/>
      <c r="W119" s="1062"/>
      <c r="X119" s="1062"/>
      <c r="Y119" s="91"/>
      <c r="Z119" s="1037"/>
      <c r="AA119" s="1037"/>
      <c r="AB119" s="1037"/>
      <c r="AC119" s="1037"/>
      <c r="AD119" s="1037"/>
      <c r="AE119" s="1041"/>
      <c r="AF119" s="1041">
        <f>SUM(AF120:AF121)</f>
        <v>750000.3</v>
      </c>
      <c r="AG119" s="1041"/>
      <c r="AH119" s="1376"/>
      <c r="AI119" s="1041">
        <f t="shared" ref="AI119:AK119" si="304">SUM(AI120:AI121)</f>
        <v>750000.3</v>
      </c>
      <c r="AJ119" s="1041">
        <f t="shared" si="304"/>
        <v>0</v>
      </c>
      <c r="AK119" s="1041">
        <f t="shared" si="304"/>
        <v>750000.3</v>
      </c>
      <c r="AL119" s="1464"/>
      <c r="AM119" s="1041">
        <f t="shared" ref="AM119:AR119" si="305">SUM(AM120:AM121)</f>
        <v>150000.06</v>
      </c>
      <c r="AN119" s="1041">
        <f t="shared" si="305"/>
        <v>450000.18</v>
      </c>
      <c r="AO119" s="1041">
        <f t="shared" si="305"/>
        <v>150000.06</v>
      </c>
      <c r="AP119" s="1041">
        <f t="shared" si="305"/>
        <v>0</v>
      </c>
      <c r="AQ119" s="1041">
        <f t="shared" si="305"/>
        <v>0</v>
      </c>
      <c r="AR119" s="1041">
        <f t="shared" si="305"/>
        <v>750000.3</v>
      </c>
      <c r="AS119" s="1464">
        <f t="shared" si="199"/>
        <v>0</v>
      </c>
      <c r="AT119" s="1041">
        <f t="shared" ref="AT119:AY119" si="306">SUM(AT120:AT121)</f>
        <v>0</v>
      </c>
      <c r="AU119" s="1041">
        <f t="shared" si="306"/>
        <v>0</v>
      </c>
      <c r="AV119" s="1041">
        <f t="shared" si="306"/>
        <v>0</v>
      </c>
      <c r="AW119" s="1041">
        <f t="shared" si="306"/>
        <v>0</v>
      </c>
      <c r="AX119" s="1041">
        <f t="shared" si="306"/>
        <v>0</v>
      </c>
      <c r="AY119" s="1041">
        <f t="shared" si="306"/>
        <v>0</v>
      </c>
      <c r="AZ119" s="1464"/>
      <c r="BA119" s="1041">
        <f t="shared" si="200"/>
        <v>150000.06</v>
      </c>
      <c r="BB119" s="1041">
        <f t="shared" si="201"/>
        <v>450000.18</v>
      </c>
      <c r="BC119" s="1041">
        <f t="shared" si="202"/>
        <v>150000.06</v>
      </c>
      <c r="BD119" s="1041">
        <f t="shared" si="203"/>
        <v>0</v>
      </c>
      <c r="BE119" s="1041">
        <f t="shared" si="204"/>
        <v>0</v>
      </c>
      <c r="BF119" s="1041">
        <f t="shared" si="205"/>
        <v>750000.3</v>
      </c>
      <c r="BG119" s="1464">
        <f t="shared" si="303"/>
        <v>0</v>
      </c>
      <c r="BH119" s="1041">
        <f t="shared" ref="BH119:BM119" si="307">SUM(BH120:BH121)</f>
        <v>0</v>
      </c>
      <c r="BI119" s="1041">
        <f t="shared" si="307"/>
        <v>150000.06</v>
      </c>
      <c r="BJ119" s="1041">
        <f t="shared" si="307"/>
        <v>300000.12</v>
      </c>
      <c r="BK119" s="1041">
        <f t="shared" si="307"/>
        <v>300000.12</v>
      </c>
      <c r="BL119" s="1041">
        <f t="shared" si="307"/>
        <v>0</v>
      </c>
      <c r="BM119" s="1041">
        <f t="shared" si="307"/>
        <v>0</v>
      </c>
      <c r="BN119" s="1041">
        <f>SUM(BH119:BM119)</f>
        <v>750000.3</v>
      </c>
      <c r="BO119" s="1538">
        <f t="shared" si="196"/>
        <v>0</v>
      </c>
      <c r="BP119" s="1041">
        <f t="shared" ref="BP119:BU119" si="308">SUM(BP120:BP121)</f>
        <v>0</v>
      </c>
      <c r="BQ119" s="1041">
        <f t="shared" si="308"/>
        <v>0</v>
      </c>
      <c r="BR119" s="1041">
        <f t="shared" si="308"/>
        <v>0</v>
      </c>
      <c r="BS119" s="1041">
        <f t="shared" si="308"/>
        <v>0</v>
      </c>
      <c r="BT119" s="1041">
        <f t="shared" si="308"/>
        <v>0</v>
      </c>
      <c r="BU119" s="1041">
        <f t="shared" si="308"/>
        <v>0</v>
      </c>
      <c r="BV119" s="1041">
        <f>SUM(BP119:BU119)</f>
        <v>0</v>
      </c>
      <c r="BW119" s="1538">
        <f t="shared" si="179"/>
        <v>0</v>
      </c>
      <c r="BX119" s="1041">
        <f t="shared" si="180"/>
        <v>0</v>
      </c>
      <c r="BY119" s="1041">
        <f t="shared" si="181"/>
        <v>150000.06</v>
      </c>
      <c r="BZ119" s="1041">
        <f t="shared" si="182"/>
        <v>300000.12</v>
      </c>
      <c r="CA119" s="1041">
        <f t="shared" si="183"/>
        <v>300000.12</v>
      </c>
      <c r="CB119" s="1041">
        <f t="shared" si="184"/>
        <v>0</v>
      </c>
      <c r="CC119" s="1041">
        <f t="shared" si="185"/>
        <v>0</v>
      </c>
      <c r="CD119" s="1041">
        <f t="shared" si="186"/>
        <v>750000.3</v>
      </c>
      <c r="CE119" s="1538">
        <f t="shared" si="187"/>
        <v>0</v>
      </c>
      <c r="CF119" s="1337"/>
      <c r="CG119" s="1041"/>
      <c r="CH119" s="1787"/>
      <c r="CI119" s="1337">
        <f t="shared" si="188"/>
        <v>0</v>
      </c>
      <c r="CJ119" s="1787">
        <f t="shared" si="302"/>
        <v>0</v>
      </c>
      <c r="CK119" s="1337">
        <f t="shared" si="274"/>
        <v>0</v>
      </c>
      <c r="CL119" s="1338">
        <f t="shared" si="301"/>
        <v>0</v>
      </c>
      <c r="CM119" s="1257"/>
      <c r="CN119" s="1257"/>
      <c r="CO119" s="1257"/>
      <c r="CP119" s="1257"/>
    </row>
    <row r="120" spans="1:94" s="1273" customFormat="1" ht="29.25" customHeight="1" outlineLevel="1">
      <c r="A120" s="96" t="s">
        <v>1126</v>
      </c>
      <c r="B120" s="101" t="s">
        <v>1459</v>
      </c>
      <c r="C120" s="1422"/>
      <c r="D120" s="1422"/>
      <c r="E120" s="1234" t="s">
        <v>1310</v>
      </c>
      <c r="F120" s="1234" t="s">
        <v>1310</v>
      </c>
      <c r="G120" s="1239" t="s">
        <v>1321</v>
      </c>
      <c r="H120" s="1240" t="s">
        <v>1481</v>
      </c>
      <c r="I120" s="1234" t="s">
        <v>1310</v>
      </c>
      <c r="J120" s="890"/>
      <c r="K120" s="101"/>
      <c r="L120" s="1199"/>
      <c r="M120" s="115" t="s">
        <v>1027</v>
      </c>
      <c r="N120" s="115" t="s">
        <v>1027</v>
      </c>
      <c r="O120" s="115" t="s">
        <v>1027</v>
      </c>
      <c r="P120" s="115"/>
      <c r="Q120" s="115"/>
      <c r="R120" s="928"/>
      <c r="S120" s="1074"/>
      <c r="T120" s="1452" t="str">
        <f>+'9.3.1_Det. PA'!$D$19</f>
        <v>LPI</v>
      </c>
      <c r="U120" s="1366" t="s">
        <v>13</v>
      </c>
      <c r="V120" s="1366" t="s">
        <v>263</v>
      </c>
      <c r="W120" s="971">
        <f>+'9.3.1_Det. PA'!$F$19</f>
        <v>5</v>
      </c>
      <c r="X120" s="1366" t="s">
        <v>1450</v>
      </c>
      <c r="Y120" s="1074"/>
      <c r="Z120" s="110" t="s">
        <v>1351</v>
      </c>
      <c r="AA120" s="104">
        <v>1</v>
      </c>
      <c r="AB120" s="1367"/>
      <c r="AC120" s="1367"/>
      <c r="AD120" s="1367"/>
      <c r="AE120" s="1272">
        <v>714286</v>
      </c>
      <c r="AF120" s="1457">
        <f>+AE120*AA120</f>
        <v>714286</v>
      </c>
      <c r="AG120" s="1457"/>
      <c r="AH120" s="1377"/>
      <c r="AI120" s="1457">
        <f>+AF120</f>
        <v>714286</v>
      </c>
      <c r="AJ120" s="1457"/>
      <c r="AK120" s="1457">
        <f>SUM(AI120:AJ120)</f>
        <v>714286</v>
      </c>
      <c r="AL120" s="1464"/>
      <c r="AM120" s="1457">
        <f>+$AK$120*20%</f>
        <v>142857.20000000001</v>
      </c>
      <c r="AN120" s="1457">
        <f>+$AK$120*60%</f>
        <v>428571.6</v>
      </c>
      <c r="AO120" s="1457">
        <f>+$AK$120*20%</f>
        <v>142857.20000000001</v>
      </c>
      <c r="AP120" s="1457"/>
      <c r="AQ120" s="1457"/>
      <c r="AR120" s="865">
        <f>SUM(AM120:AQ120)</f>
        <v>714286</v>
      </c>
      <c r="AS120" s="1464">
        <f t="shared" si="199"/>
        <v>0</v>
      </c>
      <c r="AT120" s="1457"/>
      <c r="AU120" s="1457"/>
      <c r="AV120" s="1457"/>
      <c r="AW120" s="1457"/>
      <c r="AX120" s="1457"/>
      <c r="AY120" s="865">
        <f>SUM(AT120:AX120)</f>
        <v>0</v>
      </c>
      <c r="AZ120" s="1464"/>
      <c r="BA120" s="1457">
        <f t="shared" si="200"/>
        <v>142857.20000000001</v>
      </c>
      <c r="BB120" s="1457">
        <f t="shared" si="201"/>
        <v>428571.6</v>
      </c>
      <c r="BC120" s="1457">
        <f t="shared" si="202"/>
        <v>142857.20000000001</v>
      </c>
      <c r="BD120" s="1457">
        <f t="shared" si="203"/>
        <v>0</v>
      </c>
      <c r="BE120" s="1457">
        <f t="shared" si="204"/>
        <v>0</v>
      </c>
      <c r="BF120" s="865">
        <f t="shared" si="205"/>
        <v>714286</v>
      </c>
      <c r="BG120" s="1464">
        <f t="shared" si="303"/>
        <v>0</v>
      </c>
      <c r="BH120" s="867"/>
      <c r="BI120" s="1457">
        <f>+$AI$120*20%</f>
        <v>142857.20000000001</v>
      </c>
      <c r="BJ120" s="1457">
        <f>+$AI$120*40%</f>
        <v>285714.40000000002</v>
      </c>
      <c r="BK120" s="1457">
        <f>+$AI$120*40%</f>
        <v>285714.40000000002</v>
      </c>
      <c r="BL120" s="1457"/>
      <c r="BM120" s="1457"/>
      <c r="BN120" s="865">
        <f>SUM(BH120:BL120)</f>
        <v>714286</v>
      </c>
      <c r="BO120" s="1538">
        <f t="shared" si="196"/>
        <v>0</v>
      </c>
      <c r="BP120" s="867"/>
      <c r="BQ120" s="1457"/>
      <c r="BR120" s="1457"/>
      <c r="BS120" s="1457"/>
      <c r="BT120" s="1457"/>
      <c r="BU120" s="1457"/>
      <c r="BV120" s="865">
        <f>SUM(BP120:BT120)</f>
        <v>0</v>
      </c>
      <c r="BW120" s="1538">
        <f t="shared" si="179"/>
        <v>0</v>
      </c>
      <c r="BX120" s="867">
        <f t="shared" si="180"/>
        <v>0</v>
      </c>
      <c r="BY120" s="1457">
        <f t="shared" si="181"/>
        <v>142857.20000000001</v>
      </c>
      <c r="BZ120" s="1457">
        <f t="shared" si="182"/>
        <v>285714.40000000002</v>
      </c>
      <c r="CA120" s="1457">
        <f t="shared" si="183"/>
        <v>285714.40000000002</v>
      </c>
      <c r="CB120" s="1457">
        <f t="shared" si="184"/>
        <v>0</v>
      </c>
      <c r="CC120" s="1457">
        <f t="shared" si="185"/>
        <v>0</v>
      </c>
      <c r="CD120" s="865">
        <f t="shared" si="186"/>
        <v>714286</v>
      </c>
      <c r="CE120" s="1538">
        <f t="shared" si="187"/>
        <v>0</v>
      </c>
      <c r="CF120" s="1458"/>
      <c r="CG120" s="1457"/>
      <c r="CH120" s="1798"/>
      <c r="CI120" s="1775">
        <f t="shared" si="188"/>
        <v>0</v>
      </c>
      <c r="CJ120" s="1798">
        <f t="shared" si="302"/>
        <v>0</v>
      </c>
      <c r="CK120" s="1775">
        <f t="shared" si="274"/>
        <v>0</v>
      </c>
      <c r="CL120" s="1459">
        <f t="shared" si="301"/>
        <v>0</v>
      </c>
    </row>
    <row r="121" spans="1:94" s="1273" customFormat="1" ht="29.25" customHeight="1" outlineLevel="1">
      <c r="A121" s="96" t="s">
        <v>1439</v>
      </c>
      <c r="B121" s="101" t="s">
        <v>1453</v>
      </c>
      <c r="C121" s="1422"/>
      <c r="D121" s="1422"/>
      <c r="E121" s="1234" t="s">
        <v>1310</v>
      </c>
      <c r="F121" s="1234" t="s">
        <v>1310</v>
      </c>
      <c r="G121" s="1239" t="s">
        <v>1312</v>
      </c>
      <c r="H121" s="1240" t="s">
        <v>1481</v>
      </c>
      <c r="I121" s="1234" t="s">
        <v>1310</v>
      </c>
      <c r="J121" s="890"/>
      <c r="K121" s="101"/>
      <c r="L121" s="1199"/>
      <c r="M121" s="115"/>
      <c r="N121" s="115"/>
      <c r="O121" s="115"/>
      <c r="P121" s="115"/>
      <c r="Q121" s="115"/>
      <c r="R121" s="928"/>
      <c r="S121" s="1074"/>
      <c r="T121" s="1452" t="str">
        <f>+'9.3.1_Det. PA'!$D$63</f>
        <v>SBCC</v>
      </c>
      <c r="U121" s="1366" t="s">
        <v>13</v>
      </c>
      <c r="V121" s="1366" t="s">
        <v>646</v>
      </c>
      <c r="W121" s="971">
        <f>+'9.3.1_Det. PA'!$E$63</f>
        <v>19</v>
      </c>
      <c r="X121" s="1366" t="s">
        <v>1450</v>
      </c>
      <c r="Y121" s="1074"/>
      <c r="Z121" s="110" t="s">
        <v>1452</v>
      </c>
      <c r="AA121" s="1588">
        <v>0.05</v>
      </c>
      <c r="AB121" s="1367"/>
      <c r="AC121" s="1367"/>
      <c r="AD121" s="1367"/>
      <c r="AE121" s="1272">
        <f>+(AE120*AA121)</f>
        <v>35714.300000000003</v>
      </c>
      <c r="AF121" s="1457">
        <f>+AE121</f>
        <v>35714.300000000003</v>
      </c>
      <c r="AG121" s="1457"/>
      <c r="AH121" s="1377"/>
      <c r="AI121" s="1457">
        <f>+AF121</f>
        <v>35714.300000000003</v>
      </c>
      <c r="AJ121" s="1457"/>
      <c r="AK121" s="1457">
        <f>SUM(AI121:AJ121)</f>
        <v>35714.300000000003</v>
      </c>
      <c r="AL121" s="1464"/>
      <c r="AM121" s="1457">
        <f>+$AK$121*20%</f>
        <v>7142.8600000000006</v>
      </c>
      <c r="AN121" s="1457">
        <f>+$AK$121*60%</f>
        <v>21428.58</v>
      </c>
      <c r="AO121" s="1457">
        <f>+$AK$121*20%</f>
        <v>7142.8600000000006</v>
      </c>
      <c r="AP121" s="1457"/>
      <c r="AQ121" s="1457"/>
      <c r="AR121" s="865">
        <f>SUM(AM121:AQ121)</f>
        <v>35714.300000000003</v>
      </c>
      <c r="AS121" s="1464">
        <f t="shared" si="199"/>
        <v>0</v>
      </c>
      <c r="AT121" s="1457"/>
      <c r="AU121" s="1457"/>
      <c r="AV121" s="1457"/>
      <c r="AW121" s="1457"/>
      <c r="AX121" s="1457"/>
      <c r="AY121" s="865">
        <f>SUM(AT121:AX121)</f>
        <v>0</v>
      </c>
      <c r="AZ121" s="1464"/>
      <c r="BA121" s="1457">
        <f t="shared" si="200"/>
        <v>7142.8600000000006</v>
      </c>
      <c r="BB121" s="1457">
        <f t="shared" si="201"/>
        <v>21428.58</v>
      </c>
      <c r="BC121" s="1457">
        <f t="shared" si="202"/>
        <v>7142.8600000000006</v>
      </c>
      <c r="BD121" s="1457">
        <f t="shared" si="203"/>
        <v>0</v>
      </c>
      <c r="BE121" s="1457">
        <f t="shared" si="204"/>
        <v>0</v>
      </c>
      <c r="BF121" s="865">
        <f t="shared" si="205"/>
        <v>35714.300000000003</v>
      </c>
      <c r="BG121" s="1464">
        <f t="shared" si="303"/>
        <v>0</v>
      </c>
      <c r="BH121" s="867"/>
      <c r="BI121" s="1457">
        <f>+$AI$121*20%</f>
        <v>7142.8600000000006</v>
      </c>
      <c r="BJ121" s="1457">
        <f>+$AI$121*40%</f>
        <v>14285.720000000001</v>
      </c>
      <c r="BK121" s="1457">
        <f>+$AI$121*40%</f>
        <v>14285.720000000001</v>
      </c>
      <c r="BL121" s="1457"/>
      <c r="BM121" s="1457"/>
      <c r="BN121" s="865">
        <f>SUM(BH121:BL121)</f>
        <v>35714.300000000003</v>
      </c>
      <c r="BO121" s="1538">
        <f t="shared" si="196"/>
        <v>0</v>
      </c>
      <c r="BP121" s="867"/>
      <c r="BQ121" s="1457"/>
      <c r="BR121" s="1457"/>
      <c r="BS121" s="1457"/>
      <c r="BT121" s="1457"/>
      <c r="BU121" s="1457"/>
      <c r="BV121" s="865">
        <f>SUM(BP121:BT121)</f>
        <v>0</v>
      </c>
      <c r="BW121" s="1538">
        <f t="shared" si="179"/>
        <v>0</v>
      </c>
      <c r="BX121" s="867">
        <f t="shared" si="180"/>
        <v>0</v>
      </c>
      <c r="BY121" s="1457">
        <f t="shared" si="181"/>
        <v>7142.8600000000006</v>
      </c>
      <c r="BZ121" s="1457">
        <f t="shared" si="182"/>
        <v>14285.720000000001</v>
      </c>
      <c r="CA121" s="1457">
        <f t="shared" si="183"/>
        <v>14285.720000000001</v>
      </c>
      <c r="CB121" s="1457">
        <f t="shared" si="184"/>
        <v>0</v>
      </c>
      <c r="CC121" s="1457">
        <f t="shared" si="185"/>
        <v>0</v>
      </c>
      <c r="CD121" s="865">
        <f t="shared" si="186"/>
        <v>35714.300000000003</v>
      </c>
      <c r="CE121" s="1538">
        <f t="shared" si="187"/>
        <v>0</v>
      </c>
      <c r="CF121" s="1458"/>
      <c r="CG121" s="1457"/>
      <c r="CH121" s="1798"/>
      <c r="CI121" s="1775">
        <f t="shared" si="188"/>
        <v>0</v>
      </c>
      <c r="CJ121" s="1798">
        <f t="shared" si="302"/>
        <v>0</v>
      </c>
      <c r="CK121" s="1775">
        <f t="shared" si="274"/>
        <v>0</v>
      </c>
      <c r="CL121" s="1459">
        <f t="shared" si="301"/>
        <v>0</v>
      </c>
    </row>
    <row r="122" spans="1:94" s="93" customFormat="1" ht="21" customHeight="1">
      <c r="A122" s="1036" t="s">
        <v>1127</v>
      </c>
      <c r="B122" s="1037" t="s">
        <v>1498</v>
      </c>
      <c r="C122" s="1037"/>
      <c r="D122" s="1037" t="s">
        <v>41</v>
      </c>
      <c r="E122" s="1197"/>
      <c r="F122" s="1197"/>
      <c r="G122" s="1197"/>
      <c r="H122" s="1197"/>
      <c r="I122" s="1197"/>
      <c r="J122" s="870"/>
      <c r="K122" s="1038" t="s">
        <v>1362</v>
      </c>
      <c r="L122" s="1380"/>
      <c r="M122" s="1039"/>
      <c r="N122" s="1039"/>
      <c r="O122" s="1039">
        <v>1</v>
      </c>
      <c r="P122" s="1039"/>
      <c r="Q122" s="1039"/>
      <c r="R122" s="1039">
        <f>SUM(L122:Q122)</f>
        <v>1</v>
      </c>
      <c r="S122" s="91"/>
      <c r="T122" s="1062"/>
      <c r="U122" s="1072"/>
      <c r="V122" s="1072"/>
      <c r="W122" s="1062"/>
      <c r="X122" s="1072"/>
      <c r="Y122" s="91"/>
      <c r="Z122" s="1037"/>
      <c r="AA122" s="1040"/>
      <c r="AB122" s="1040"/>
      <c r="AC122" s="1040"/>
      <c r="AD122" s="1040"/>
      <c r="AE122" s="1041"/>
      <c r="AF122" s="1041">
        <f>SUM(AF124:AF125)</f>
        <v>4094900</v>
      </c>
      <c r="AG122" s="1041"/>
      <c r="AH122" s="1370"/>
      <c r="AI122" s="1041">
        <f>SUM(AI124:AI125)</f>
        <v>4094900</v>
      </c>
      <c r="AJ122" s="1041">
        <f>SUM(AJ124:AJ125)</f>
        <v>0</v>
      </c>
      <c r="AK122" s="1041">
        <f>SUM(AK124:AK125)</f>
        <v>4094900</v>
      </c>
      <c r="AL122" s="1464"/>
      <c r="AM122" s="1041">
        <f t="shared" ref="AM122:AR122" si="309">SUM(AM124:AM125)</f>
        <v>818980</v>
      </c>
      <c r="AN122" s="1041">
        <f t="shared" si="309"/>
        <v>1637960</v>
      </c>
      <c r="AO122" s="1041">
        <f t="shared" si="309"/>
        <v>1637960</v>
      </c>
      <c r="AP122" s="1041">
        <f t="shared" si="309"/>
        <v>0</v>
      </c>
      <c r="AQ122" s="1041">
        <f t="shared" si="309"/>
        <v>0</v>
      </c>
      <c r="AR122" s="1041">
        <f t="shared" si="309"/>
        <v>4094900</v>
      </c>
      <c r="AS122" s="1464">
        <f t="shared" si="199"/>
        <v>0</v>
      </c>
      <c r="AT122" s="1041">
        <f t="shared" ref="AT122:AY122" si="310">SUM(AT124:AT125)</f>
        <v>0</v>
      </c>
      <c r="AU122" s="1041">
        <f t="shared" si="310"/>
        <v>0</v>
      </c>
      <c r="AV122" s="1041">
        <f t="shared" si="310"/>
        <v>0</v>
      </c>
      <c r="AW122" s="1041">
        <f t="shared" si="310"/>
        <v>0</v>
      </c>
      <c r="AX122" s="1041">
        <f t="shared" si="310"/>
        <v>0</v>
      </c>
      <c r="AY122" s="1041">
        <f t="shared" si="310"/>
        <v>0</v>
      </c>
      <c r="AZ122" s="1464"/>
      <c r="BA122" s="1041">
        <f t="shared" si="200"/>
        <v>818980</v>
      </c>
      <c r="BB122" s="1041">
        <f t="shared" si="201"/>
        <v>1637960</v>
      </c>
      <c r="BC122" s="1041">
        <f t="shared" si="202"/>
        <v>1637960</v>
      </c>
      <c r="BD122" s="1041">
        <f t="shared" si="203"/>
        <v>0</v>
      </c>
      <c r="BE122" s="1041">
        <f t="shared" si="204"/>
        <v>0</v>
      </c>
      <c r="BF122" s="1041">
        <f t="shared" si="205"/>
        <v>4094900</v>
      </c>
      <c r="BG122" s="1464">
        <f t="shared" si="303"/>
        <v>0</v>
      </c>
      <c r="BH122" s="1041">
        <f t="shared" ref="BH122:BM122" si="311">SUM(BH124:BH125)</f>
        <v>0</v>
      </c>
      <c r="BI122" s="1041">
        <f t="shared" si="311"/>
        <v>1637960</v>
      </c>
      <c r="BJ122" s="1041">
        <f t="shared" si="311"/>
        <v>1637960</v>
      </c>
      <c r="BK122" s="1041">
        <f t="shared" si="311"/>
        <v>818980</v>
      </c>
      <c r="BL122" s="1041">
        <f t="shared" si="311"/>
        <v>0</v>
      </c>
      <c r="BM122" s="1041">
        <f t="shared" si="311"/>
        <v>0</v>
      </c>
      <c r="BN122" s="1041">
        <f>SUM(BH122:BM122)</f>
        <v>4094900</v>
      </c>
      <c r="BO122" s="1538">
        <f t="shared" si="196"/>
        <v>0</v>
      </c>
      <c r="BP122" s="1041">
        <f t="shared" ref="BP122:BU122" si="312">SUM(BP124:BP125)</f>
        <v>0</v>
      </c>
      <c r="BQ122" s="1041">
        <f t="shared" si="312"/>
        <v>0</v>
      </c>
      <c r="BR122" s="1041">
        <f t="shared" si="312"/>
        <v>0</v>
      </c>
      <c r="BS122" s="1041">
        <f t="shared" si="312"/>
        <v>0</v>
      </c>
      <c r="BT122" s="1041">
        <f t="shared" si="312"/>
        <v>0</v>
      </c>
      <c r="BU122" s="1041">
        <f t="shared" si="312"/>
        <v>0</v>
      </c>
      <c r="BV122" s="1041">
        <f>SUM(BP122:BU122)</f>
        <v>0</v>
      </c>
      <c r="BW122" s="1538">
        <f t="shared" si="179"/>
        <v>0</v>
      </c>
      <c r="BX122" s="1041">
        <f t="shared" si="180"/>
        <v>0</v>
      </c>
      <c r="BY122" s="1041">
        <f t="shared" si="181"/>
        <v>1637960</v>
      </c>
      <c r="BZ122" s="1041">
        <f t="shared" si="182"/>
        <v>1637960</v>
      </c>
      <c r="CA122" s="1041">
        <f t="shared" si="183"/>
        <v>818980</v>
      </c>
      <c r="CB122" s="1041">
        <f t="shared" si="184"/>
        <v>0</v>
      </c>
      <c r="CC122" s="1041">
        <f t="shared" si="185"/>
        <v>0</v>
      </c>
      <c r="CD122" s="1041">
        <f t="shared" si="186"/>
        <v>4094900</v>
      </c>
      <c r="CE122" s="1538">
        <f t="shared" si="187"/>
        <v>0</v>
      </c>
      <c r="CF122" s="1337">
        <f>SUM(CF124:CF125)</f>
        <v>1522500.01</v>
      </c>
      <c r="CG122" s="1041">
        <f>SUM(CG124:CG125)</f>
        <v>0</v>
      </c>
      <c r="CH122" s="1787">
        <f>SUM(CH124:CH125)</f>
        <v>1522500.01</v>
      </c>
      <c r="CI122" s="1337">
        <f t="shared" si="188"/>
        <v>0</v>
      </c>
      <c r="CJ122" s="1787">
        <f t="shared" si="302"/>
        <v>1522500.01</v>
      </c>
      <c r="CK122" s="1337">
        <f t="shared" si="274"/>
        <v>0</v>
      </c>
      <c r="CL122" s="1338">
        <f t="shared" si="301"/>
        <v>0</v>
      </c>
      <c r="CM122" s="92"/>
      <c r="CN122" s="92"/>
      <c r="CO122" s="92"/>
      <c r="CP122" s="92"/>
    </row>
    <row r="123" spans="1:94" s="92" customFormat="1" ht="12.75" customHeight="1" outlineLevel="1" collapsed="1">
      <c r="A123" s="1724" t="s">
        <v>1128</v>
      </c>
      <c r="B123" s="1640" t="s">
        <v>1670</v>
      </c>
      <c r="C123" s="1819"/>
      <c r="D123" s="1706"/>
      <c r="E123" s="1707"/>
      <c r="F123" s="1707"/>
      <c r="G123" s="1707"/>
      <c r="H123" s="1707"/>
      <c r="I123" s="1708"/>
      <c r="J123" s="870"/>
      <c r="K123" s="1709"/>
      <c r="L123" s="1709"/>
      <c r="M123" s="1710"/>
      <c r="N123" s="1710"/>
      <c r="O123" s="1710"/>
      <c r="P123" s="1710"/>
      <c r="Q123" s="1710"/>
      <c r="R123" s="1711"/>
      <c r="S123" s="1074"/>
      <c r="T123" s="1712"/>
      <c r="U123" s="1712"/>
      <c r="V123" s="1713"/>
      <c r="W123" s="1714"/>
      <c r="X123" s="1714"/>
      <c r="Y123" s="1074"/>
      <c r="Z123" s="1715"/>
      <c r="AA123" s="1716"/>
      <c r="AB123" s="1717"/>
      <c r="AC123" s="1718"/>
      <c r="AD123" s="1718"/>
      <c r="AE123" s="1719"/>
      <c r="AF123" s="1720"/>
      <c r="AG123" s="1721"/>
      <c r="AH123" s="1371"/>
      <c r="AI123" s="1722"/>
      <c r="AJ123" s="1722"/>
      <c r="AK123" s="1722"/>
      <c r="AL123" s="1464"/>
      <c r="AM123" s="1722"/>
      <c r="AN123" s="1722"/>
      <c r="AO123" s="1722"/>
      <c r="AP123" s="1722"/>
      <c r="AQ123" s="1722"/>
      <c r="AR123" s="1722"/>
      <c r="AS123" s="1723"/>
      <c r="AT123" s="1722"/>
      <c r="AU123" s="1722"/>
      <c r="AV123" s="1722"/>
      <c r="AW123" s="1722"/>
      <c r="AX123" s="1722"/>
      <c r="AY123" s="1722"/>
      <c r="AZ123" s="1723"/>
      <c r="BA123" s="1722"/>
      <c r="BB123" s="1722"/>
      <c r="BC123" s="1722"/>
      <c r="BD123" s="1722"/>
      <c r="BE123" s="1722"/>
      <c r="BF123" s="1722"/>
      <c r="BG123" s="1723"/>
      <c r="BH123" s="1722"/>
      <c r="BI123" s="1722"/>
      <c r="BJ123" s="1722"/>
      <c r="BK123" s="1722"/>
      <c r="BL123" s="1722"/>
      <c r="BM123" s="1722"/>
      <c r="BN123" s="1722"/>
      <c r="BO123" s="1538">
        <f t="shared" si="196"/>
        <v>0</v>
      </c>
      <c r="BP123" s="1722"/>
      <c r="BQ123" s="1722"/>
      <c r="BR123" s="1722"/>
      <c r="BS123" s="1722"/>
      <c r="BT123" s="1722"/>
      <c r="BU123" s="1722"/>
      <c r="BV123" s="1722"/>
      <c r="BW123" s="1538">
        <f t="shared" si="179"/>
        <v>0</v>
      </c>
      <c r="BX123" s="1722">
        <f t="shared" si="180"/>
        <v>0</v>
      </c>
      <c r="BY123" s="1722">
        <f t="shared" si="181"/>
        <v>0</v>
      </c>
      <c r="BZ123" s="1722">
        <f t="shared" si="182"/>
        <v>0</v>
      </c>
      <c r="CA123" s="1722">
        <f t="shared" si="183"/>
        <v>0</v>
      </c>
      <c r="CB123" s="1722">
        <f t="shared" si="184"/>
        <v>0</v>
      </c>
      <c r="CC123" s="1722">
        <f t="shared" si="185"/>
        <v>0</v>
      </c>
      <c r="CD123" s="1722">
        <f t="shared" si="186"/>
        <v>0</v>
      </c>
      <c r="CE123" s="1538">
        <f t="shared" si="187"/>
        <v>0</v>
      </c>
      <c r="CF123" s="1348"/>
      <c r="CG123" s="865"/>
      <c r="CH123" s="1794"/>
      <c r="CI123" s="1348">
        <f t="shared" si="188"/>
        <v>0</v>
      </c>
      <c r="CJ123" s="1794">
        <f t="shared" si="302"/>
        <v>0</v>
      </c>
      <c r="CK123" s="1816">
        <f t="shared" si="274"/>
        <v>0</v>
      </c>
      <c r="CL123" s="1358">
        <f t="shared" si="301"/>
        <v>0</v>
      </c>
    </row>
    <row r="124" spans="1:94" s="100" customFormat="1" ht="30" customHeight="1" outlineLevel="1">
      <c r="A124" s="96" t="s">
        <v>1457</v>
      </c>
      <c r="B124" s="1452" t="s">
        <v>1208</v>
      </c>
      <c r="C124" s="1766"/>
      <c r="D124" s="1432"/>
      <c r="E124" s="1286" t="s">
        <v>1330</v>
      </c>
      <c r="F124" s="1240" t="s">
        <v>1475</v>
      </c>
      <c r="G124" s="1239" t="s">
        <v>1321</v>
      </c>
      <c r="H124" s="1240" t="s">
        <v>1308</v>
      </c>
      <c r="I124" s="1234" t="s">
        <v>1310</v>
      </c>
      <c r="J124" s="890"/>
      <c r="K124" s="97"/>
      <c r="L124" s="1198"/>
      <c r="M124" s="928" t="s">
        <v>1027</v>
      </c>
      <c r="N124" s="928" t="s">
        <v>1027</v>
      </c>
      <c r="O124" s="115" t="s">
        <v>1027</v>
      </c>
      <c r="P124" s="1027"/>
      <c r="Q124" s="1027"/>
      <c r="R124" s="928"/>
      <c r="S124" s="1074"/>
      <c r="T124" s="1453" t="str">
        <f>+'9.3.1_Det. PA'!D$17</f>
        <v>LPI</v>
      </c>
      <c r="U124" s="1258" t="s">
        <v>13</v>
      </c>
      <c r="V124" s="1258" t="s">
        <v>263</v>
      </c>
      <c r="W124" s="1222">
        <f>+'9.3.1_Det. PA'!$F$17</f>
        <v>4</v>
      </c>
      <c r="X124" s="986"/>
      <c r="Y124" s="1074"/>
      <c r="Z124" s="646" t="s">
        <v>261</v>
      </c>
      <c r="AA124" s="99">
        <v>1</v>
      </c>
      <c r="AB124" s="99"/>
      <c r="AC124" s="99"/>
      <c r="AD124" s="99"/>
      <c r="AE124" s="647">
        <v>2600000</v>
      </c>
      <c r="AF124" s="112">
        <f>+AA124*AE124</f>
        <v>2600000</v>
      </c>
      <c r="AG124" s="113"/>
      <c r="AH124" s="1373"/>
      <c r="AI124" s="112">
        <f>+AF124</f>
        <v>2600000</v>
      </c>
      <c r="AJ124" s="114"/>
      <c r="AK124" s="114">
        <f t="shared" ref="AK124:AK127" si="313">SUM(AI124:AJ124)</f>
        <v>2600000</v>
      </c>
      <c r="AL124" s="1464"/>
      <c r="AM124" s="112">
        <f>+$AF$124*20%</f>
        <v>520000</v>
      </c>
      <c r="AN124" s="112">
        <f t="shared" ref="AN124:AO124" si="314">+$AF$124*40%</f>
        <v>1040000</v>
      </c>
      <c r="AO124" s="112">
        <f t="shared" si="314"/>
        <v>1040000</v>
      </c>
      <c r="AP124" s="114"/>
      <c r="AQ124" s="114"/>
      <c r="AR124" s="865">
        <f>SUM(AM124:AQ124)</f>
        <v>2600000</v>
      </c>
      <c r="AS124" s="1464">
        <f t="shared" si="199"/>
        <v>0</v>
      </c>
      <c r="AT124" s="112"/>
      <c r="AU124" s="112"/>
      <c r="AV124" s="112"/>
      <c r="AW124" s="114"/>
      <c r="AX124" s="114"/>
      <c r="AY124" s="865">
        <f>SUM(AT124:AX124)</f>
        <v>0</v>
      </c>
      <c r="AZ124" s="1464"/>
      <c r="BA124" s="112">
        <f t="shared" si="200"/>
        <v>520000</v>
      </c>
      <c r="BB124" s="112">
        <f t="shared" si="201"/>
        <v>1040000</v>
      </c>
      <c r="BC124" s="112">
        <f t="shared" si="202"/>
        <v>1040000</v>
      </c>
      <c r="BD124" s="114">
        <f t="shared" si="203"/>
        <v>0</v>
      </c>
      <c r="BE124" s="114">
        <f t="shared" si="204"/>
        <v>0</v>
      </c>
      <c r="BF124" s="865">
        <f t="shared" si="205"/>
        <v>2600000</v>
      </c>
      <c r="BG124" s="1464">
        <f t="shared" ref="BG124:BG167" si="315">+BF124-AK124</f>
        <v>0</v>
      </c>
      <c r="BH124" s="867"/>
      <c r="BI124" s="112">
        <f>+$AI$124*40%</f>
        <v>1040000</v>
      </c>
      <c r="BJ124" s="112">
        <f>+$AI$124*40%</f>
        <v>1040000</v>
      </c>
      <c r="BK124" s="112">
        <f>+$AI$124*20%</f>
        <v>520000</v>
      </c>
      <c r="BL124" s="114"/>
      <c r="BM124" s="114"/>
      <c r="BN124" s="865">
        <f>SUM(BH124:BL124)</f>
        <v>2600000</v>
      </c>
      <c r="BO124" s="1538">
        <f t="shared" si="196"/>
        <v>0</v>
      </c>
      <c r="BP124" s="867"/>
      <c r="BQ124" s="112"/>
      <c r="BR124" s="112"/>
      <c r="BS124" s="112"/>
      <c r="BT124" s="114"/>
      <c r="BU124" s="114"/>
      <c r="BV124" s="865">
        <f>SUM(BP124:BT124)</f>
        <v>0</v>
      </c>
      <c r="BW124" s="1538">
        <f t="shared" si="179"/>
        <v>0</v>
      </c>
      <c r="BX124" s="867">
        <f t="shared" si="180"/>
        <v>0</v>
      </c>
      <c r="BY124" s="112">
        <f t="shared" si="181"/>
        <v>1040000</v>
      </c>
      <c r="BZ124" s="112">
        <f t="shared" si="182"/>
        <v>1040000</v>
      </c>
      <c r="CA124" s="112">
        <f t="shared" si="183"/>
        <v>520000</v>
      </c>
      <c r="CB124" s="114">
        <f t="shared" si="184"/>
        <v>0</v>
      </c>
      <c r="CC124" s="114">
        <f t="shared" si="185"/>
        <v>0</v>
      </c>
      <c r="CD124" s="865">
        <f t="shared" si="186"/>
        <v>2600000</v>
      </c>
      <c r="CE124" s="1538">
        <f t="shared" si="187"/>
        <v>0</v>
      </c>
      <c r="CF124" s="1954">
        <v>1522500.01</v>
      </c>
      <c r="CG124" s="1956"/>
      <c r="CH124" s="1955">
        <f>SUM(CF124:CG124)</f>
        <v>1522500.01</v>
      </c>
      <c r="CI124" s="1958">
        <f t="shared" si="188"/>
        <v>0</v>
      </c>
      <c r="CJ124" s="1955">
        <f>+CF124-CI124</f>
        <v>1522500.01</v>
      </c>
      <c r="CK124" s="2009">
        <f t="shared" si="274"/>
        <v>0</v>
      </c>
      <c r="CL124" s="1947">
        <f>+CG124-CK124</f>
        <v>0</v>
      </c>
      <c r="CM124" s="95"/>
      <c r="CN124" s="95"/>
      <c r="CO124" s="95"/>
      <c r="CP124" s="95"/>
    </row>
    <row r="125" spans="1:94" s="100" customFormat="1" ht="31.5" customHeight="1" outlineLevel="1">
      <c r="A125" s="96" t="s">
        <v>1678</v>
      </c>
      <c r="B125" s="101" t="s">
        <v>1123</v>
      </c>
      <c r="C125" s="1422"/>
      <c r="D125" s="1422"/>
      <c r="E125" s="1286" t="s">
        <v>1330</v>
      </c>
      <c r="F125" s="1240" t="s">
        <v>1475</v>
      </c>
      <c r="G125" s="1239" t="s">
        <v>1321</v>
      </c>
      <c r="H125" s="1240" t="s">
        <v>1308</v>
      </c>
      <c r="I125" s="1234" t="s">
        <v>1310</v>
      </c>
      <c r="J125" s="890"/>
      <c r="K125" s="97"/>
      <c r="L125" s="1198"/>
      <c r="M125" s="928" t="s">
        <v>1027</v>
      </c>
      <c r="N125" s="928" t="s">
        <v>1027</v>
      </c>
      <c r="O125" s="115" t="s">
        <v>1027</v>
      </c>
      <c r="P125" s="1027"/>
      <c r="Q125" s="1027"/>
      <c r="R125" s="928"/>
      <c r="S125" s="1074"/>
      <c r="T125" s="1453" t="str">
        <f>+'9.3.1_Det. PA'!D$17</f>
        <v>LPI</v>
      </c>
      <c r="U125" s="1258" t="s">
        <v>13</v>
      </c>
      <c r="V125" s="1258" t="s">
        <v>263</v>
      </c>
      <c r="W125" s="1290">
        <f>+'9.3.1_Det. PA'!$F$17</f>
        <v>4</v>
      </c>
      <c r="X125" s="986"/>
      <c r="Y125" s="1074"/>
      <c r="Z125" s="646" t="s">
        <v>261</v>
      </c>
      <c r="AA125" s="99">
        <v>1</v>
      </c>
      <c r="AB125" s="99"/>
      <c r="AC125" s="99"/>
      <c r="AD125" s="99"/>
      <c r="AE125" s="693">
        <f>1000000+494900</f>
        <v>1494900</v>
      </c>
      <c r="AF125" s="112">
        <f>+AE125</f>
        <v>1494900</v>
      </c>
      <c r="AG125" s="113"/>
      <c r="AH125" s="1373"/>
      <c r="AI125" s="112">
        <f>+AF125</f>
        <v>1494900</v>
      </c>
      <c r="AJ125" s="114"/>
      <c r="AK125" s="114">
        <f t="shared" si="313"/>
        <v>1494900</v>
      </c>
      <c r="AL125" s="1464"/>
      <c r="AM125" s="112">
        <f>+$AF$125*20%</f>
        <v>298980</v>
      </c>
      <c r="AN125" s="112">
        <f t="shared" ref="AN125:AO125" si="316">+$AF$125*40%</f>
        <v>597960</v>
      </c>
      <c r="AO125" s="112">
        <f t="shared" si="316"/>
        <v>597960</v>
      </c>
      <c r="AP125" s="114"/>
      <c r="AQ125" s="114"/>
      <c r="AR125" s="865">
        <f>SUM(AM125:AQ125)</f>
        <v>1494900</v>
      </c>
      <c r="AS125" s="1464">
        <f t="shared" si="199"/>
        <v>0</v>
      </c>
      <c r="AT125" s="112"/>
      <c r="AU125" s="112"/>
      <c r="AV125" s="112"/>
      <c r="AW125" s="114"/>
      <c r="AX125" s="114"/>
      <c r="AY125" s="865">
        <f>SUM(AT125:AX125)</f>
        <v>0</v>
      </c>
      <c r="AZ125" s="1464"/>
      <c r="BA125" s="112">
        <f t="shared" si="200"/>
        <v>298980</v>
      </c>
      <c r="BB125" s="112">
        <f t="shared" si="201"/>
        <v>597960</v>
      </c>
      <c r="BC125" s="112">
        <f t="shared" si="202"/>
        <v>597960</v>
      </c>
      <c r="BD125" s="114">
        <f t="shared" si="203"/>
        <v>0</v>
      </c>
      <c r="BE125" s="114">
        <f t="shared" si="204"/>
        <v>0</v>
      </c>
      <c r="BF125" s="865">
        <f t="shared" si="205"/>
        <v>1494900</v>
      </c>
      <c r="BG125" s="1464">
        <f t="shared" si="315"/>
        <v>0</v>
      </c>
      <c r="BH125" s="867"/>
      <c r="BI125" s="112">
        <f>+$AI$125*40%</f>
        <v>597960</v>
      </c>
      <c r="BJ125" s="112">
        <f>+$AI$125*40%</f>
        <v>597960</v>
      </c>
      <c r="BK125" s="112">
        <f>+$AI$125*20%</f>
        <v>298980</v>
      </c>
      <c r="BL125" s="114"/>
      <c r="BM125" s="114"/>
      <c r="BN125" s="865">
        <f>SUM(BH125:BL125)</f>
        <v>1494900</v>
      </c>
      <c r="BO125" s="1538">
        <f t="shared" si="196"/>
        <v>0</v>
      </c>
      <c r="BP125" s="867"/>
      <c r="BQ125" s="112"/>
      <c r="BR125" s="112"/>
      <c r="BS125" s="112"/>
      <c r="BT125" s="114"/>
      <c r="BU125" s="114"/>
      <c r="BV125" s="865">
        <f>SUM(BP125:BT125)</f>
        <v>0</v>
      </c>
      <c r="BW125" s="1538">
        <f t="shared" si="179"/>
        <v>0</v>
      </c>
      <c r="BX125" s="867">
        <f t="shared" si="180"/>
        <v>0</v>
      </c>
      <c r="BY125" s="112">
        <f t="shared" si="181"/>
        <v>597960</v>
      </c>
      <c r="BZ125" s="112">
        <f t="shared" si="182"/>
        <v>597960</v>
      </c>
      <c r="CA125" s="112">
        <f t="shared" si="183"/>
        <v>298980</v>
      </c>
      <c r="CB125" s="114">
        <f t="shared" si="184"/>
        <v>0</v>
      </c>
      <c r="CC125" s="114">
        <f t="shared" si="185"/>
        <v>0</v>
      </c>
      <c r="CD125" s="865">
        <f t="shared" si="186"/>
        <v>1494900</v>
      </c>
      <c r="CE125" s="1538">
        <f t="shared" si="187"/>
        <v>0</v>
      </c>
      <c r="CF125" s="1954"/>
      <c r="CG125" s="1956"/>
      <c r="CH125" s="1955"/>
      <c r="CI125" s="1958">
        <f t="shared" si="188"/>
        <v>0</v>
      </c>
      <c r="CJ125" s="1955"/>
      <c r="CK125" s="2009">
        <f t="shared" si="274"/>
        <v>0</v>
      </c>
      <c r="CL125" s="1947"/>
      <c r="CM125" s="95"/>
      <c r="CN125" s="95"/>
      <c r="CO125" s="95"/>
      <c r="CP125" s="95"/>
    </row>
    <row r="126" spans="1:94" s="93" customFormat="1" ht="37.5" customHeight="1">
      <c r="A126" s="1036" t="s">
        <v>1129</v>
      </c>
      <c r="B126" s="1037" t="s">
        <v>1546</v>
      </c>
      <c r="C126" s="1037"/>
      <c r="D126" s="1037" t="s">
        <v>41</v>
      </c>
      <c r="E126" s="1197"/>
      <c r="F126" s="1197"/>
      <c r="G126" s="1197"/>
      <c r="H126" s="1197"/>
      <c r="I126" s="1197"/>
      <c r="J126" s="870"/>
      <c r="K126" s="1038" t="s">
        <v>1142</v>
      </c>
      <c r="L126" s="1380"/>
      <c r="M126" s="1039">
        <v>1</v>
      </c>
      <c r="N126" s="1039">
        <v>1</v>
      </c>
      <c r="O126" s="1039">
        <v>1</v>
      </c>
      <c r="P126" s="1039">
        <v>1</v>
      </c>
      <c r="Q126" s="1039">
        <v>1</v>
      </c>
      <c r="R126" s="1039">
        <f>SUM(L126:Q126)</f>
        <v>5</v>
      </c>
      <c r="S126" s="91"/>
      <c r="T126" s="1062"/>
      <c r="U126" s="1072"/>
      <c r="V126" s="1072"/>
      <c r="W126" s="1062"/>
      <c r="X126" s="1072"/>
      <c r="Y126" s="91"/>
      <c r="Z126" s="1037"/>
      <c r="AA126" s="1040"/>
      <c r="AB126" s="1040"/>
      <c r="AC126" s="1040"/>
      <c r="AD126" s="1040"/>
      <c r="AE126" s="1041"/>
      <c r="AF126" s="1041">
        <f>+AF127</f>
        <v>920000</v>
      </c>
      <c r="AG126" s="1041"/>
      <c r="AH126" s="1370"/>
      <c r="AI126" s="1041">
        <f t="shared" ref="AI126:AK126" si="317">+AI127</f>
        <v>920000</v>
      </c>
      <c r="AJ126" s="1041">
        <f t="shared" si="317"/>
        <v>0</v>
      </c>
      <c r="AK126" s="1041">
        <f t="shared" si="317"/>
        <v>920000</v>
      </c>
      <c r="AL126" s="1464"/>
      <c r="AM126" s="1041">
        <f t="shared" ref="AM126" si="318">+AM127</f>
        <v>92000</v>
      </c>
      <c r="AN126" s="1041">
        <f t="shared" ref="AN126" si="319">+AN127</f>
        <v>230000</v>
      </c>
      <c r="AO126" s="1041">
        <f t="shared" ref="AO126" si="320">+AO127</f>
        <v>230000</v>
      </c>
      <c r="AP126" s="1041">
        <f t="shared" ref="AP126" si="321">+AP127</f>
        <v>184000</v>
      </c>
      <c r="AQ126" s="1041">
        <f t="shared" ref="AQ126" si="322">+AQ127</f>
        <v>184000</v>
      </c>
      <c r="AR126" s="1041">
        <f t="shared" ref="AR126" si="323">+AR127</f>
        <v>920000</v>
      </c>
      <c r="AS126" s="1464">
        <f t="shared" si="199"/>
        <v>0</v>
      </c>
      <c r="AT126" s="1041">
        <f t="shared" ref="AT126:AY126" si="324">+AT127</f>
        <v>0</v>
      </c>
      <c r="AU126" s="1041">
        <f t="shared" si="324"/>
        <v>0</v>
      </c>
      <c r="AV126" s="1041">
        <f t="shared" si="324"/>
        <v>0</v>
      </c>
      <c r="AW126" s="1041">
        <f t="shared" si="324"/>
        <v>0</v>
      </c>
      <c r="AX126" s="1041">
        <f t="shared" si="324"/>
        <v>0</v>
      </c>
      <c r="AY126" s="1041">
        <f t="shared" si="324"/>
        <v>0</v>
      </c>
      <c r="AZ126" s="1464"/>
      <c r="BA126" s="1041">
        <f t="shared" si="200"/>
        <v>92000</v>
      </c>
      <c r="BB126" s="1041">
        <f t="shared" si="201"/>
        <v>230000</v>
      </c>
      <c r="BC126" s="1041">
        <f t="shared" si="202"/>
        <v>230000</v>
      </c>
      <c r="BD126" s="1041">
        <f t="shared" si="203"/>
        <v>184000</v>
      </c>
      <c r="BE126" s="1041">
        <f t="shared" si="204"/>
        <v>184000</v>
      </c>
      <c r="BF126" s="1041">
        <f t="shared" si="205"/>
        <v>920000</v>
      </c>
      <c r="BG126" s="1464">
        <f t="shared" si="315"/>
        <v>0</v>
      </c>
      <c r="BH126" s="1041">
        <f t="shared" ref="BH126:BM126" si="325">+BH127</f>
        <v>0</v>
      </c>
      <c r="BI126" s="1041">
        <f t="shared" si="325"/>
        <v>184000</v>
      </c>
      <c r="BJ126" s="1041">
        <f t="shared" si="325"/>
        <v>276000</v>
      </c>
      <c r="BK126" s="1041">
        <f t="shared" si="325"/>
        <v>184000</v>
      </c>
      <c r="BL126" s="1041">
        <f t="shared" si="325"/>
        <v>184000</v>
      </c>
      <c r="BM126" s="1041">
        <f t="shared" si="325"/>
        <v>92000</v>
      </c>
      <c r="BN126" s="1041">
        <f>SUM(BH126:BM126)</f>
        <v>920000</v>
      </c>
      <c r="BO126" s="1538">
        <f t="shared" si="196"/>
        <v>0</v>
      </c>
      <c r="BP126" s="1041">
        <f t="shared" ref="BP126:BU126" si="326">+BP127</f>
        <v>0</v>
      </c>
      <c r="BQ126" s="1041">
        <f t="shared" si="326"/>
        <v>0</v>
      </c>
      <c r="BR126" s="1041">
        <f t="shared" si="326"/>
        <v>0</v>
      </c>
      <c r="BS126" s="1041">
        <f t="shared" si="326"/>
        <v>0</v>
      </c>
      <c r="BT126" s="1041">
        <f t="shared" si="326"/>
        <v>0</v>
      </c>
      <c r="BU126" s="1041">
        <f t="shared" si="326"/>
        <v>0</v>
      </c>
      <c r="BV126" s="1041">
        <f>SUM(BP126:BU126)</f>
        <v>0</v>
      </c>
      <c r="BW126" s="1538">
        <f t="shared" si="179"/>
        <v>0</v>
      </c>
      <c r="BX126" s="1041">
        <f t="shared" si="180"/>
        <v>0</v>
      </c>
      <c r="BY126" s="1041">
        <f t="shared" si="181"/>
        <v>184000</v>
      </c>
      <c r="BZ126" s="1041">
        <f t="shared" si="182"/>
        <v>276000</v>
      </c>
      <c r="CA126" s="1041">
        <f t="shared" si="183"/>
        <v>184000</v>
      </c>
      <c r="CB126" s="1041">
        <f t="shared" si="184"/>
        <v>184000</v>
      </c>
      <c r="CC126" s="1041">
        <f t="shared" si="185"/>
        <v>92000</v>
      </c>
      <c r="CD126" s="1041">
        <f t="shared" si="186"/>
        <v>920000</v>
      </c>
      <c r="CE126" s="1538">
        <f t="shared" si="187"/>
        <v>0</v>
      </c>
      <c r="CF126" s="1337"/>
      <c r="CG126" s="1041"/>
      <c r="CH126" s="1787"/>
      <c r="CI126" s="1337">
        <f t="shared" si="188"/>
        <v>0</v>
      </c>
      <c r="CJ126" s="1787">
        <f>+CF126-CI126</f>
        <v>0</v>
      </c>
      <c r="CK126" s="1337">
        <f t="shared" si="274"/>
        <v>0</v>
      </c>
      <c r="CL126" s="1338">
        <f t="shared" ref="CL126:CL167" si="327">+CG126-CK126</f>
        <v>0</v>
      </c>
      <c r="CM126" s="92"/>
      <c r="CN126" s="92"/>
      <c r="CO126" s="92"/>
      <c r="CP126" s="92"/>
    </row>
    <row r="127" spans="1:94" s="100" customFormat="1" ht="60" customHeight="1" outlineLevel="1">
      <c r="A127" s="96" t="s">
        <v>1442</v>
      </c>
      <c r="B127" s="101" t="s">
        <v>1539</v>
      </c>
      <c r="C127" s="1422"/>
      <c r="D127" s="1422"/>
      <c r="E127" s="1286"/>
      <c r="F127" s="1240"/>
      <c r="G127" s="1239"/>
      <c r="H127" s="1240"/>
      <c r="I127" s="1234"/>
      <c r="J127" s="890"/>
      <c r="K127" s="97"/>
      <c r="L127" s="1198"/>
      <c r="M127" s="928" t="s">
        <v>1027</v>
      </c>
      <c r="N127" s="928" t="s">
        <v>1027</v>
      </c>
      <c r="O127" s="928" t="s">
        <v>1027</v>
      </c>
      <c r="P127" s="928" t="s">
        <v>1027</v>
      </c>
      <c r="Q127" s="928" t="s">
        <v>1027</v>
      </c>
      <c r="R127" s="928"/>
      <c r="S127" s="1074"/>
      <c r="T127" s="1507" t="str">
        <f>+'9.3.1_Det. PA'!$D$69</f>
        <v>SBCC</v>
      </c>
      <c r="U127" s="1258" t="s">
        <v>13</v>
      </c>
      <c r="V127" s="1258" t="s">
        <v>646</v>
      </c>
      <c r="W127" s="971">
        <f>+'9.3.1_Det. PA'!E69</f>
        <v>20</v>
      </c>
      <c r="X127" s="986"/>
      <c r="Y127" s="1074"/>
      <c r="Z127" s="646" t="s">
        <v>261</v>
      </c>
      <c r="AA127" s="99">
        <v>1</v>
      </c>
      <c r="AB127" s="99"/>
      <c r="AC127" s="99"/>
      <c r="AD127" s="99"/>
      <c r="AE127" s="693">
        <v>920000</v>
      </c>
      <c r="AF127" s="112">
        <f>+AA127*AE127</f>
        <v>920000</v>
      </c>
      <c r="AG127" s="113"/>
      <c r="AH127" s="1373"/>
      <c r="AI127" s="112">
        <f>+AF127</f>
        <v>920000</v>
      </c>
      <c r="AJ127" s="114"/>
      <c r="AK127" s="114">
        <f t="shared" si="313"/>
        <v>920000</v>
      </c>
      <c r="AL127" s="1464"/>
      <c r="AM127" s="112">
        <f>+$AI$127*10%</f>
        <v>92000</v>
      </c>
      <c r="AN127" s="112">
        <f>+$AI$127*25%</f>
        <v>230000</v>
      </c>
      <c r="AO127" s="112">
        <f>+$AI$127*25%</f>
        <v>230000</v>
      </c>
      <c r="AP127" s="112">
        <f>+$AI$127*20%</f>
        <v>184000</v>
      </c>
      <c r="AQ127" s="112">
        <f>+$AI$127*20%</f>
        <v>184000</v>
      </c>
      <c r="AR127" s="865">
        <f>SUM(AM127:AQ127)</f>
        <v>920000</v>
      </c>
      <c r="AS127" s="1464">
        <f t="shared" si="199"/>
        <v>0</v>
      </c>
      <c r="AT127" s="112"/>
      <c r="AU127" s="112"/>
      <c r="AV127" s="112"/>
      <c r="AW127" s="112"/>
      <c r="AX127" s="112"/>
      <c r="AY127" s="865">
        <f>SUM(AT127:AX127)</f>
        <v>0</v>
      </c>
      <c r="AZ127" s="1464"/>
      <c r="BA127" s="112">
        <f t="shared" si="200"/>
        <v>92000</v>
      </c>
      <c r="BB127" s="112">
        <f t="shared" si="201"/>
        <v>230000</v>
      </c>
      <c r="BC127" s="112">
        <f t="shared" si="202"/>
        <v>230000</v>
      </c>
      <c r="BD127" s="112">
        <f t="shared" si="203"/>
        <v>184000</v>
      </c>
      <c r="BE127" s="112">
        <f t="shared" si="204"/>
        <v>184000</v>
      </c>
      <c r="BF127" s="865">
        <f t="shared" si="205"/>
        <v>920000</v>
      </c>
      <c r="BG127" s="1464">
        <f t="shared" si="315"/>
        <v>0</v>
      </c>
      <c r="BH127" s="112"/>
      <c r="BI127" s="112">
        <f>+$AI$127*20%</f>
        <v>184000</v>
      </c>
      <c r="BJ127" s="112">
        <f>+$AI$127*30%</f>
        <v>276000</v>
      </c>
      <c r="BK127" s="112">
        <f>+$AI$127*20%</f>
        <v>184000</v>
      </c>
      <c r="BL127" s="112">
        <f>+$AI$127*20%</f>
        <v>184000</v>
      </c>
      <c r="BM127" s="112">
        <f>+$AI$127*10%</f>
        <v>92000</v>
      </c>
      <c r="BN127" s="865">
        <f>SUM(BH127:BM127)</f>
        <v>920000</v>
      </c>
      <c r="BO127" s="1538">
        <f t="shared" si="196"/>
        <v>0</v>
      </c>
      <c r="BP127" s="112"/>
      <c r="BQ127" s="112"/>
      <c r="BR127" s="112"/>
      <c r="BS127" s="112"/>
      <c r="BT127" s="112"/>
      <c r="BU127" s="112"/>
      <c r="BV127" s="865">
        <f>SUM(BP127:BU127)</f>
        <v>0</v>
      </c>
      <c r="BW127" s="1538">
        <f t="shared" si="179"/>
        <v>0</v>
      </c>
      <c r="BX127" s="112">
        <f t="shared" si="180"/>
        <v>0</v>
      </c>
      <c r="BY127" s="112">
        <f t="shared" si="181"/>
        <v>184000</v>
      </c>
      <c r="BZ127" s="112">
        <f t="shared" si="182"/>
        <v>276000</v>
      </c>
      <c r="CA127" s="112">
        <f t="shared" si="183"/>
        <v>184000</v>
      </c>
      <c r="CB127" s="112">
        <f t="shared" si="184"/>
        <v>184000</v>
      </c>
      <c r="CC127" s="112">
        <f t="shared" si="185"/>
        <v>92000</v>
      </c>
      <c r="CD127" s="865">
        <f t="shared" si="186"/>
        <v>920000</v>
      </c>
      <c r="CE127" s="1538">
        <f t="shared" si="187"/>
        <v>0</v>
      </c>
      <c r="CF127" s="1775"/>
      <c r="CG127" s="1768"/>
      <c r="CH127" s="1799"/>
      <c r="CI127" s="1810">
        <f t="shared" si="188"/>
        <v>0</v>
      </c>
      <c r="CJ127" s="1799">
        <f t="shared" ref="CJ127:CJ164" si="328">+CF127-CI127</f>
        <v>0</v>
      </c>
      <c r="CK127" s="1817">
        <f t="shared" si="274"/>
        <v>0</v>
      </c>
      <c r="CL127" s="1776">
        <f t="shared" si="327"/>
        <v>0</v>
      </c>
      <c r="CM127" s="95"/>
      <c r="CN127" s="95"/>
      <c r="CO127" s="95"/>
      <c r="CP127" s="95"/>
    </row>
    <row r="128" spans="1:94" s="93" customFormat="1" ht="31.5" customHeight="1">
      <c r="A128" s="1036" t="s">
        <v>1201</v>
      </c>
      <c r="B128" s="1037" t="s">
        <v>1544</v>
      </c>
      <c r="C128" s="1037"/>
      <c r="D128" s="1037" t="s">
        <v>41</v>
      </c>
      <c r="E128" s="1197"/>
      <c r="F128" s="1197"/>
      <c r="G128" s="1197"/>
      <c r="H128" s="1197"/>
      <c r="I128" s="1197"/>
      <c r="J128" s="870"/>
      <c r="K128" s="1038" t="s">
        <v>1357</v>
      </c>
      <c r="L128" s="1380"/>
      <c r="M128" s="1039">
        <v>1</v>
      </c>
      <c r="N128" s="1039">
        <v>1</v>
      </c>
      <c r="O128" s="1039">
        <v>1</v>
      </c>
      <c r="P128" s="1039">
        <v>1</v>
      </c>
      <c r="Q128" s="1039">
        <v>1</v>
      </c>
      <c r="R128" s="1039">
        <f>SUM(L128:Q128)</f>
        <v>5</v>
      </c>
      <c r="S128" s="91"/>
      <c r="T128" s="1062"/>
      <c r="U128" s="1072"/>
      <c r="V128" s="1073"/>
      <c r="W128" s="1062"/>
      <c r="X128" s="1072"/>
      <c r="Y128" s="91"/>
      <c r="Z128" s="1037"/>
      <c r="AA128" s="1040"/>
      <c r="AB128" s="1040"/>
      <c r="AC128" s="1040"/>
      <c r="AD128" s="1040"/>
      <c r="AE128" s="1041"/>
      <c r="AF128" s="1041">
        <f>SUM(AF129:AF129)</f>
        <v>150000</v>
      </c>
      <c r="AG128" s="1041"/>
      <c r="AH128" s="1370"/>
      <c r="AI128" s="1041">
        <f>SUM(AI129:AI129)</f>
        <v>150000</v>
      </c>
      <c r="AJ128" s="1041">
        <f>SUM(AJ129:AJ129)</f>
        <v>0</v>
      </c>
      <c r="AK128" s="1041">
        <f>SUM(AK129:AK129)</f>
        <v>150000</v>
      </c>
      <c r="AL128" s="1464"/>
      <c r="AM128" s="1041">
        <f t="shared" ref="AM128:BU128" si="329">SUM(AM129:AM129)</f>
        <v>30000</v>
      </c>
      <c r="AN128" s="1041">
        <f t="shared" si="329"/>
        <v>30000</v>
      </c>
      <c r="AO128" s="1041">
        <f t="shared" si="329"/>
        <v>30000</v>
      </c>
      <c r="AP128" s="1041">
        <f t="shared" si="329"/>
        <v>30000</v>
      </c>
      <c r="AQ128" s="1041">
        <f t="shared" si="329"/>
        <v>30000</v>
      </c>
      <c r="AR128" s="1041">
        <f t="shared" si="329"/>
        <v>150000</v>
      </c>
      <c r="AS128" s="1464">
        <f t="shared" si="199"/>
        <v>0</v>
      </c>
      <c r="AT128" s="1041">
        <f t="shared" si="329"/>
        <v>0</v>
      </c>
      <c r="AU128" s="1041">
        <f t="shared" si="329"/>
        <v>0</v>
      </c>
      <c r="AV128" s="1041">
        <f t="shared" si="329"/>
        <v>0</v>
      </c>
      <c r="AW128" s="1041">
        <f t="shared" si="329"/>
        <v>0</v>
      </c>
      <c r="AX128" s="1041">
        <f t="shared" si="329"/>
        <v>0</v>
      </c>
      <c r="AY128" s="1041">
        <f t="shared" si="329"/>
        <v>0</v>
      </c>
      <c r="AZ128" s="1464"/>
      <c r="BA128" s="1041">
        <f t="shared" si="200"/>
        <v>30000</v>
      </c>
      <c r="BB128" s="1041">
        <f t="shared" si="201"/>
        <v>30000</v>
      </c>
      <c r="BC128" s="1041">
        <f t="shared" si="202"/>
        <v>30000</v>
      </c>
      <c r="BD128" s="1041">
        <f t="shared" si="203"/>
        <v>30000</v>
      </c>
      <c r="BE128" s="1041">
        <f t="shared" si="204"/>
        <v>30000</v>
      </c>
      <c r="BF128" s="1041">
        <f t="shared" si="205"/>
        <v>150000</v>
      </c>
      <c r="BG128" s="1464">
        <f t="shared" si="315"/>
        <v>0</v>
      </c>
      <c r="BH128" s="1041">
        <f t="shared" si="329"/>
        <v>0</v>
      </c>
      <c r="BI128" s="1041">
        <f t="shared" si="329"/>
        <v>30000</v>
      </c>
      <c r="BJ128" s="1041">
        <f t="shared" si="329"/>
        <v>30000</v>
      </c>
      <c r="BK128" s="1041">
        <f t="shared" si="329"/>
        <v>30000</v>
      </c>
      <c r="BL128" s="1041">
        <f t="shared" si="329"/>
        <v>30000</v>
      </c>
      <c r="BM128" s="1041">
        <f t="shared" si="329"/>
        <v>30000</v>
      </c>
      <c r="BN128" s="1041">
        <f>SUM(BH128:BM128)</f>
        <v>150000</v>
      </c>
      <c r="BO128" s="1538">
        <f t="shared" si="196"/>
        <v>0</v>
      </c>
      <c r="BP128" s="1041">
        <f t="shared" si="329"/>
        <v>0</v>
      </c>
      <c r="BQ128" s="1041">
        <f t="shared" si="329"/>
        <v>0</v>
      </c>
      <c r="BR128" s="1041">
        <f t="shared" si="329"/>
        <v>0</v>
      </c>
      <c r="BS128" s="1041">
        <f t="shared" si="329"/>
        <v>0</v>
      </c>
      <c r="BT128" s="1041">
        <f t="shared" si="329"/>
        <v>0</v>
      </c>
      <c r="BU128" s="1041">
        <f t="shared" si="329"/>
        <v>0</v>
      </c>
      <c r="BV128" s="1041">
        <f>SUM(BP128:BU128)</f>
        <v>0</v>
      </c>
      <c r="BW128" s="1538">
        <f t="shared" si="179"/>
        <v>0</v>
      </c>
      <c r="BX128" s="1041">
        <f t="shared" si="180"/>
        <v>0</v>
      </c>
      <c r="BY128" s="1041">
        <f t="shared" si="181"/>
        <v>30000</v>
      </c>
      <c r="BZ128" s="1041">
        <f t="shared" si="182"/>
        <v>30000</v>
      </c>
      <c r="CA128" s="1041">
        <f t="shared" si="183"/>
        <v>30000</v>
      </c>
      <c r="CB128" s="1041">
        <f t="shared" si="184"/>
        <v>30000</v>
      </c>
      <c r="CC128" s="1041">
        <f t="shared" si="185"/>
        <v>30000</v>
      </c>
      <c r="CD128" s="1041">
        <f t="shared" si="186"/>
        <v>150000</v>
      </c>
      <c r="CE128" s="1538">
        <f t="shared" si="187"/>
        <v>0</v>
      </c>
      <c r="CF128" s="1337"/>
      <c r="CG128" s="1041"/>
      <c r="CH128" s="1787">
        <f t="shared" ref="CH128" si="330">SUM(CH129:CH129)</f>
        <v>0</v>
      </c>
      <c r="CI128" s="1804">
        <f t="shared" si="188"/>
        <v>0</v>
      </c>
      <c r="CJ128" s="1787">
        <f t="shared" si="328"/>
        <v>0</v>
      </c>
      <c r="CK128" s="1337">
        <f t="shared" si="274"/>
        <v>0</v>
      </c>
      <c r="CL128" s="1338">
        <f t="shared" si="327"/>
        <v>0</v>
      </c>
      <c r="CM128" s="92"/>
      <c r="CN128" s="92"/>
      <c r="CO128" s="92"/>
      <c r="CP128" s="92"/>
    </row>
    <row r="129" spans="1:94" s="105" customFormat="1" ht="31.5" customHeight="1" outlineLevel="1">
      <c r="A129" s="96" t="s">
        <v>1352</v>
      </c>
      <c r="B129" s="101" t="s">
        <v>1350</v>
      </c>
      <c r="C129" s="1422"/>
      <c r="D129" s="1422"/>
      <c r="E129" s="1240" t="s">
        <v>1308</v>
      </c>
      <c r="F129" s="1240" t="s">
        <v>1475</v>
      </c>
      <c r="G129" s="1239" t="s">
        <v>651</v>
      </c>
      <c r="H129" s="1240" t="s">
        <v>1308</v>
      </c>
      <c r="I129" s="1234" t="s">
        <v>1310</v>
      </c>
      <c r="J129" s="890"/>
      <c r="K129" s="47"/>
      <c r="L129" s="1383"/>
      <c r="M129" s="928" t="s">
        <v>1027</v>
      </c>
      <c r="N129" s="928" t="s">
        <v>1027</v>
      </c>
      <c r="O129" s="928" t="s">
        <v>1027</v>
      </c>
      <c r="P129" s="928" t="s">
        <v>1027</v>
      </c>
      <c r="Q129" s="928" t="s">
        <v>1027</v>
      </c>
      <c r="R129" s="928"/>
      <c r="S129" s="985"/>
      <c r="T129" s="1075" t="s">
        <v>1125</v>
      </c>
      <c r="U129" s="1075" t="s">
        <v>13</v>
      </c>
      <c r="V129" s="1079" t="s">
        <v>651</v>
      </c>
      <c r="W129" s="1056">
        <f>+'9.3.1_Det. PA'!E84</f>
        <v>30</v>
      </c>
      <c r="X129" s="986"/>
      <c r="Y129" s="985"/>
      <c r="Z129" s="110" t="s">
        <v>907</v>
      </c>
      <c r="AA129" s="99">
        <v>1</v>
      </c>
      <c r="AB129" s="99"/>
      <c r="AC129" s="99"/>
      <c r="AD129" s="99"/>
      <c r="AE129" s="647">
        <v>150000</v>
      </c>
      <c r="AF129" s="112">
        <f>+AA129*AE129</f>
        <v>150000</v>
      </c>
      <c r="AG129" s="113"/>
      <c r="AH129" s="1373"/>
      <c r="AI129" s="692">
        <f>+AF129</f>
        <v>150000</v>
      </c>
      <c r="AJ129" s="692"/>
      <c r="AK129" s="114">
        <f t="shared" ref="AK129" si="331">SUM(AI129:AJ129)</f>
        <v>150000</v>
      </c>
      <c r="AL129" s="1464"/>
      <c r="AM129" s="114">
        <f>+$AK$129*20%</f>
        <v>30000</v>
      </c>
      <c r="AN129" s="114">
        <f t="shared" ref="AN129:AQ129" si="332">+$AK$129*20%</f>
        <v>30000</v>
      </c>
      <c r="AO129" s="114">
        <f t="shared" si="332"/>
        <v>30000</v>
      </c>
      <c r="AP129" s="114">
        <f t="shared" si="332"/>
        <v>30000</v>
      </c>
      <c r="AQ129" s="114">
        <f t="shared" si="332"/>
        <v>30000</v>
      </c>
      <c r="AR129" s="865">
        <f t="shared" ref="AR129" si="333">SUM(AM129:AQ129)</f>
        <v>150000</v>
      </c>
      <c r="AS129" s="1464">
        <f t="shared" si="199"/>
        <v>0</v>
      </c>
      <c r="AT129" s="114"/>
      <c r="AU129" s="114"/>
      <c r="AV129" s="114"/>
      <c r="AW129" s="114"/>
      <c r="AX129" s="114"/>
      <c r="AY129" s="865">
        <f t="shared" ref="AY129" si="334">SUM(AT129:AX129)</f>
        <v>0</v>
      </c>
      <c r="AZ129" s="1464"/>
      <c r="BA129" s="114">
        <f t="shared" si="200"/>
        <v>30000</v>
      </c>
      <c r="BB129" s="114">
        <f t="shared" si="201"/>
        <v>30000</v>
      </c>
      <c r="BC129" s="114">
        <f t="shared" si="202"/>
        <v>30000</v>
      </c>
      <c r="BD129" s="114">
        <f t="shared" si="203"/>
        <v>30000</v>
      </c>
      <c r="BE129" s="114">
        <f t="shared" si="204"/>
        <v>30000</v>
      </c>
      <c r="BF129" s="865">
        <f t="shared" si="205"/>
        <v>150000</v>
      </c>
      <c r="BG129" s="1464">
        <f t="shared" si="315"/>
        <v>0</v>
      </c>
      <c r="BH129" s="112"/>
      <c r="BI129" s="114">
        <f>+$AI$129*20%</f>
        <v>30000</v>
      </c>
      <c r="BJ129" s="114">
        <f t="shared" ref="BJ129:BM129" si="335">+$AI$129*20%</f>
        <v>30000</v>
      </c>
      <c r="BK129" s="114">
        <f t="shared" si="335"/>
        <v>30000</v>
      </c>
      <c r="BL129" s="114">
        <f t="shared" si="335"/>
        <v>30000</v>
      </c>
      <c r="BM129" s="114">
        <f t="shared" si="335"/>
        <v>30000</v>
      </c>
      <c r="BN129" s="865">
        <f>SUM(BH129:BM129)</f>
        <v>150000</v>
      </c>
      <c r="BO129" s="1538">
        <f t="shared" si="196"/>
        <v>0</v>
      </c>
      <c r="BP129" s="112"/>
      <c r="BQ129" s="114"/>
      <c r="BR129" s="114"/>
      <c r="BS129" s="114"/>
      <c r="BT129" s="114"/>
      <c r="BU129" s="114"/>
      <c r="BV129" s="865">
        <f>SUM(BP129:BU129)</f>
        <v>0</v>
      </c>
      <c r="BW129" s="1538">
        <f t="shared" si="179"/>
        <v>0</v>
      </c>
      <c r="BX129" s="112">
        <f t="shared" si="180"/>
        <v>0</v>
      </c>
      <c r="BY129" s="114">
        <f t="shared" si="181"/>
        <v>30000</v>
      </c>
      <c r="BZ129" s="114">
        <f t="shared" si="182"/>
        <v>30000</v>
      </c>
      <c r="CA129" s="114">
        <f t="shared" si="183"/>
        <v>30000</v>
      </c>
      <c r="CB129" s="114">
        <f t="shared" si="184"/>
        <v>30000</v>
      </c>
      <c r="CC129" s="114">
        <f t="shared" si="185"/>
        <v>30000</v>
      </c>
      <c r="CD129" s="865">
        <f t="shared" si="186"/>
        <v>150000</v>
      </c>
      <c r="CE129" s="1538">
        <f t="shared" si="187"/>
        <v>0</v>
      </c>
      <c r="CF129" s="1340"/>
      <c r="CG129" s="114"/>
      <c r="CH129" s="1789"/>
      <c r="CI129" s="1805">
        <f t="shared" si="188"/>
        <v>0</v>
      </c>
      <c r="CJ129" s="1789">
        <f t="shared" si="328"/>
        <v>0</v>
      </c>
      <c r="CK129" s="1344">
        <f t="shared" si="274"/>
        <v>0</v>
      </c>
      <c r="CL129" s="1345">
        <f t="shared" si="327"/>
        <v>0</v>
      </c>
      <c r="CM129" s="75"/>
      <c r="CN129" s="75"/>
      <c r="CO129" s="75"/>
      <c r="CP129" s="75"/>
    </row>
    <row r="130" spans="1:94" s="93" customFormat="1" ht="31.5" customHeight="1">
      <c r="A130" s="1036" t="s">
        <v>1347</v>
      </c>
      <c r="B130" s="1037" t="s">
        <v>1545</v>
      </c>
      <c r="C130" s="1037"/>
      <c r="D130" s="1037" t="s">
        <v>41</v>
      </c>
      <c r="E130" s="1197"/>
      <c r="F130" s="1197"/>
      <c r="G130" s="1197"/>
      <c r="H130" s="1197"/>
      <c r="I130" s="1197"/>
      <c r="J130" s="870"/>
      <c r="K130" s="1038" t="s">
        <v>1357</v>
      </c>
      <c r="L130" s="1380"/>
      <c r="M130" s="1039">
        <v>2</v>
      </c>
      <c r="N130" s="1039"/>
      <c r="O130" s="1039">
        <v>1</v>
      </c>
      <c r="P130" s="1039"/>
      <c r="Q130" s="1039"/>
      <c r="R130" s="1039">
        <f>SUM(L130:Q130)</f>
        <v>3</v>
      </c>
      <c r="S130" s="91"/>
      <c r="T130" s="1062"/>
      <c r="U130" s="1072"/>
      <c r="V130" s="1073"/>
      <c r="W130" s="1062"/>
      <c r="X130" s="1072"/>
      <c r="Y130" s="91"/>
      <c r="Z130" s="1037"/>
      <c r="AA130" s="1040"/>
      <c r="AB130" s="1040"/>
      <c r="AC130" s="1040"/>
      <c r="AD130" s="1040"/>
      <c r="AE130" s="1041"/>
      <c r="AF130" s="1041">
        <f>+AF131</f>
        <v>145000</v>
      </c>
      <c r="AG130" s="1041"/>
      <c r="AH130" s="1370"/>
      <c r="AI130" s="1041">
        <f t="shared" ref="AI130:AR130" si="336">+AI131</f>
        <v>145000</v>
      </c>
      <c r="AJ130" s="1041">
        <f t="shared" si="336"/>
        <v>0</v>
      </c>
      <c r="AK130" s="1041">
        <f t="shared" si="336"/>
        <v>145000</v>
      </c>
      <c r="AL130" s="1464"/>
      <c r="AM130" s="1041">
        <f>+AM131</f>
        <v>14500</v>
      </c>
      <c r="AN130" s="1041">
        <f t="shared" si="336"/>
        <v>0</v>
      </c>
      <c r="AO130" s="1041">
        <f t="shared" si="336"/>
        <v>130500</v>
      </c>
      <c r="AP130" s="1041">
        <f t="shared" si="336"/>
        <v>0</v>
      </c>
      <c r="AQ130" s="1041">
        <f t="shared" si="336"/>
        <v>0</v>
      </c>
      <c r="AR130" s="1041">
        <f t="shared" si="336"/>
        <v>145000</v>
      </c>
      <c r="AS130" s="1464">
        <f t="shared" si="199"/>
        <v>0</v>
      </c>
      <c r="AT130" s="1041">
        <f>+AT131</f>
        <v>0</v>
      </c>
      <c r="AU130" s="1041">
        <f t="shared" ref="AU130:AY130" si="337">+AU131</f>
        <v>0</v>
      </c>
      <c r="AV130" s="1041">
        <f t="shared" si="337"/>
        <v>0</v>
      </c>
      <c r="AW130" s="1041">
        <f t="shared" si="337"/>
        <v>0</v>
      </c>
      <c r="AX130" s="1041">
        <f t="shared" si="337"/>
        <v>0</v>
      </c>
      <c r="AY130" s="1041">
        <f t="shared" si="337"/>
        <v>0</v>
      </c>
      <c r="AZ130" s="1464"/>
      <c r="BA130" s="1041">
        <f t="shared" si="200"/>
        <v>14500</v>
      </c>
      <c r="BB130" s="1041">
        <f t="shared" si="201"/>
        <v>0</v>
      </c>
      <c r="BC130" s="1041">
        <f t="shared" si="202"/>
        <v>130500</v>
      </c>
      <c r="BD130" s="1041">
        <f t="shared" si="203"/>
        <v>0</v>
      </c>
      <c r="BE130" s="1041">
        <f t="shared" si="204"/>
        <v>0</v>
      </c>
      <c r="BF130" s="1041">
        <f t="shared" si="205"/>
        <v>145000</v>
      </c>
      <c r="BG130" s="1464">
        <f t="shared" si="315"/>
        <v>0</v>
      </c>
      <c r="BH130" s="1041">
        <f>+BH131</f>
        <v>0</v>
      </c>
      <c r="BI130" s="1041">
        <f t="shared" ref="BI130:BM130" si="338">+BI131</f>
        <v>87000</v>
      </c>
      <c r="BJ130" s="1041">
        <f t="shared" si="338"/>
        <v>0</v>
      </c>
      <c r="BK130" s="1041">
        <f t="shared" si="338"/>
        <v>58000</v>
      </c>
      <c r="BL130" s="1041">
        <f t="shared" si="338"/>
        <v>0</v>
      </c>
      <c r="BM130" s="1041">
        <f t="shared" si="338"/>
        <v>0</v>
      </c>
      <c r="BN130" s="1041">
        <f>SUM(BH130:BM130)</f>
        <v>145000</v>
      </c>
      <c r="BO130" s="1538">
        <f t="shared" si="196"/>
        <v>0</v>
      </c>
      <c r="BP130" s="1041">
        <f>+BP131</f>
        <v>0</v>
      </c>
      <c r="BQ130" s="1041">
        <f t="shared" ref="BQ130:BU130" si="339">+BQ131</f>
        <v>0</v>
      </c>
      <c r="BR130" s="1041">
        <f t="shared" si="339"/>
        <v>0</v>
      </c>
      <c r="BS130" s="1041">
        <f t="shared" si="339"/>
        <v>0</v>
      </c>
      <c r="BT130" s="1041">
        <f t="shared" si="339"/>
        <v>0</v>
      </c>
      <c r="BU130" s="1041">
        <f t="shared" si="339"/>
        <v>0</v>
      </c>
      <c r="BV130" s="1041">
        <f>SUM(BP130:BU130)</f>
        <v>0</v>
      </c>
      <c r="BW130" s="1538">
        <f t="shared" si="179"/>
        <v>0</v>
      </c>
      <c r="BX130" s="1041">
        <f t="shared" si="180"/>
        <v>0</v>
      </c>
      <c r="BY130" s="1041">
        <f t="shared" si="181"/>
        <v>87000</v>
      </c>
      <c r="BZ130" s="1041">
        <f t="shared" si="182"/>
        <v>0</v>
      </c>
      <c r="CA130" s="1041">
        <f t="shared" si="183"/>
        <v>58000</v>
      </c>
      <c r="CB130" s="1041">
        <f t="shared" si="184"/>
        <v>0</v>
      </c>
      <c r="CC130" s="1041">
        <f t="shared" si="185"/>
        <v>0</v>
      </c>
      <c r="CD130" s="1041">
        <f t="shared" si="186"/>
        <v>145000</v>
      </c>
      <c r="CE130" s="1538">
        <f t="shared" si="187"/>
        <v>0</v>
      </c>
      <c r="CF130" s="1337"/>
      <c r="CG130" s="1041"/>
      <c r="CH130" s="1787"/>
      <c r="CI130" s="1804">
        <f t="shared" si="188"/>
        <v>0</v>
      </c>
      <c r="CJ130" s="1787">
        <f t="shared" si="328"/>
        <v>0</v>
      </c>
      <c r="CK130" s="1337">
        <f t="shared" si="274"/>
        <v>0</v>
      </c>
      <c r="CL130" s="1338">
        <f t="shared" si="327"/>
        <v>0</v>
      </c>
      <c r="CM130" s="92"/>
      <c r="CN130" s="92"/>
      <c r="CO130" s="92"/>
      <c r="CP130" s="92"/>
    </row>
    <row r="131" spans="1:94" s="105" customFormat="1" ht="30.75" customHeight="1" outlineLevel="1">
      <c r="A131" s="96" t="s">
        <v>1353</v>
      </c>
      <c r="B131" s="97" t="s">
        <v>1124</v>
      </c>
      <c r="C131" s="1434"/>
      <c r="D131" s="1434"/>
      <c r="E131" s="1240" t="s">
        <v>1308</v>
      </c>
      <c r="F131" s="1240" t="s">
        <v>1475</v>
      </c>
      <c r="G131" s="1239" t="s">
        <v>651</v>
      </c>
      <c r="H131" s="1240" t="s">
        <v>1308</v>
      </c>
      <c r="I131" s="1234" t="s">
        <v>1310</v>
      </c>
      <c r="J131" s="890"/>
      <c r="K131" s="47"/>
      <c r="L131" s="47"/>
      <c r="M131" s="928" t="s">
        <v>1027</v>
      </c>
      <c r="N131" s="928"/>
      <c r="O131" s="928" t="s">
        <v>1027</v>
      </c>
      <c r="P131" s="995"/>
      <c r="Q131" s="995"/>
      <c r="R131" s="994"/>
      <c r="S131" s="985"/>
      <c r="T131" s="1075" t="s">
        <v>1125</v>
      </c>
      <c r="U131" s="1075" t="s">
        <v>13</v>
      </c>
      <c r="V131" s="1079" t="s">
        <v>651</v>
      </c>
      <c r="W131" s="1290">
        <f>+'9.3.1_Det. PA'!E84</f>
        <v>30</v>
      </c>
      <c r="X131" s="986"/>
      <c r="Y131" s="985"/>
      <c r="Z131" s="110" t="s">
        <v>261</v>
      </c>
      <c r="AA131" s="99">
        <v>1</v>
      </c>
      <c r="AB131" s="99"/>
      <c r="AC131" s="99"/>
      <c r="AD131" s="99"/>
      <c r="AE131" s="647">
        <v>145000</v>
      </c>
      <c r="AF131" s="112">
        <f>+AA131*AE131</f>
        <v>145000</v>
      </c>
      <c r="AG131" s="113"/>
      <c r="AH131" s="1373"/>
      <c r="AI131" s="692">
        <f>+AF131</f>
        <v>145000</v>
      </c>
      <c r="AJ131" s="692"/>
      <c r="AK131" s="1262">
        <f>SUM(AI131:AJ131)</f>
        <v>145000</v>
      </c>
      <c r="AL131" s="1464"/>
      <c r="AM131" s="114">
        <f>+$AK$131*10%</f>
        <v>14500</v>
      </c>
      <c r="AN131" s="114"/>
      <c r="AO131" s="114">
        <f>+$AK$131*90%</f>
        <v>130500</v>
      </c>
      <c r="AP131" s="114"/>
      <c r="AQ131" s="114"/>
      <c r="AR131" s="865">
        <f>SUM(AM131:AQ131)</f>
        <v>145000</v>
      </c>
      <c r="AS131" s="1464">
        <f t="shared" si="199"/>
        <v>0</v>
      </c>
      <c r="AT131" s="114"/>
      <c r="AU131" s="114"/>
      <c r="AV131" s="114"/>
      <c r="AW131" s="114"/>
      <c r="AX131" s="114"/>
      <c r="AY131" s="865">
        <f>SUM(AT131:AX131)</f>
        <v>0</v>
      </c>
      <c r="AZ131" s="1464"/>
      <c r="BA131" s="114">
        <f t="shared" si="200"/>
        <v>14500</v>
      </c>
      <c r="BB131" s="114">
        <f t="shared" si="201"/>
        <v>0</v>
      </c>
      <c r="BC131" s="114">
        <f t="shared" si="202"/>
        <v>130500</v>
      </c>
      <c r="BD131" s="114">
        <f t="shared" si="203"/>
        <v>0</v>
      </c>
      <c r="BE131" s="114">
        <f t="shared" si="204"/>
        <v>0</v>
      </c>
      <c r="BF131" s="865">
        <f t="shared" si="205"/>
        <v>145000</v>
      </c>
      <c r="BG131" s="1464">
        <f t="shared" si="315"/>
        <v>0</v>
      </c>
      <c r="BH131" s="112"/>
      <c r="BI131" s="114">
        <f>+$AI$131*60%</f>
        <v>87000</v>
      </c>
      <c r="BJ131" s="114"/>
      <c r="BK131" s="114">
        <f>+$AI$131*40%</f>
        <v>58000</v>
      </c>
      <c r="BL131" s="114"/>
      <c r="BM131" s="114"/>
      <c r="BN131" s="865">
        <f>SUM(BH131:BL131)</f>
        <v>145000</v>
      </c>
      <c r="BO131" s="1538">
        <f t="shared" si="196"/>
        <v>0</v>
      </c>
      <c r="BP131" s="112"/>
      <c r="BQ131" s="114"/>
      <c r="BR131" s="114"/>
      <c r="BS131" s="114"/>
      <c r="BT131" s="114"/>
      <c r="BU131" s="114"/>
      <c r="BV131" s="865">
        <f>SUM(BP131:BT131)</f>
        <v>0</v>
      </c>
      <c r="BW131" s="1538">
        <f t="shared" si="179"/>
        <v>0</v>
      </c>
      <c r="BX131" s="112">
        <f t="shared" si="180"/>
        <v>0</v>
      </c>
      <c r="BY131" s="114">
        <f t="shared" si="181"/>
        <v>87000</v>
      </c>
      <c r="BZ131" s="114">
        <f t="shared" si="182"/>
        <v>0</v>
      </c>
      <c r="CA131" s="114">
        <f t="shared" si="183"/>
        <v>58000</v>
      </c>
      <c r="CB131" s="114">
        <f t="shared" si="184"/>
        <v>0</v>
      </c>
      <c r="CC131" s="114">
        <f t="shared" si="185"/>
        <v>0</v>
      </c>
      <c r="CD131" s="865">
        <f t="shared" si="186"/>
        <v>145000</v>
      </c>
      <c r="CE131" s="1538">
        <f t="shared" si="187"/>
        <v>0</v>
      </c>
      <c r="CF131" s="1340"/>
      <c r="CG131" s="114"/>
      <c r="CH131" s="1789"/>
      <c r="CI131" s="1805">
        <f t="shared" si="188"/>
        <v>0</v>
      </c>
      <c r="CJ131" s="1789">
        <f t="shared" si="328"/>
        <v>0</v>
      </c>
      <c r="CK131" s="1344">
        <f t="shared" si="274"/>
        <v>0</v>
      </c>
      <c r="CL131" s="1345">
        <f t="shared" si="327"/>
        <v>0</v>
      </c>
      <c r="CM131" s="75"/>
      <c r="CN131" s="75"/>
      <c r="CO131" s="75"/>
      <c r="CP131" s="75"/>
    </row>
    <row r="132" spans="1:94" s="93" customFormat="1" ht="21" customHeight="1">
      <c r="A132" s="1036" t="s">
        <v>1348</v>
      </c>
      <c r="B132" s="1037" t="s">
        <v>1583</v>
      </c>
      <c r="C132" s="1037"/>
      <c r="D132" s="1037" t="s">
        <v>41</v>
      </c>
      <c r="E132" s="1197"/>
      <c r="F132" s="1197"/>
      <c r="G132" s="1197"/>
      <c r="H132" s="1197"/>
      <c r="I132" s="1197"/>
      <c r="J132" s="870"/>
      <c r="K132" s="1038" t="s">
        <v>1361</v>
      </c>
      <c r="L132" s="1380"/>
      <c r="M132" s="1039"/>
      <c r="N132" s="1039"/>
      <c r="O132" s="1039">
        <v>1</v>
      </c>
      <c r="P132" s="1039"/>
      <c r="Q132" s="1039"/>
      <c r="R132" s="1039">
        <f>SUM(L132:Q132)</f>
        <v>1</v>
      </c>
      <c r="S132" s="91"/>
      <c r="T132" s="1062"/>
      <c r="U132" s="1072"/>
      <c r="V132" s="1073"/>
      <c r="W132" s="1062"/>
      <c r="X132" s="1072"/>
      <c r="Y132" s="91"/>
      <c r="Z132" s="1037"/>
      <c r="AA132" s="1040"/>
      <c r="AB132" s="1040"/>
      <c r="AC132" s="1040"/>
      <c r="AD132" s="1040"/>
      <c r="AE132" s="1041"/>
      <c r="AF132" s="1041">
        <f>SUM(AF133:AF134)</f>
        <v>1000000</v>
      </c>
      <c r="AG132" s="1041"/>
      <c r="AH132" s="1370"/>
      <c r="AI132" s="1041">
        <f t="shared" ref="AI132:AK132" si="340">SUM(AI133:AI134)</f>
        <v>1000000</v>
      </c>
      <c r="AJ132" s="1041">
        <f t="shared" si="340"/>
        <v>0</v>
      </c>
      <c r="AK132" s="1041">
        <f t="shared" si="340"/>
        <v>1000000</v>
      </c>
      <c r="AL132" s="1510"/>
      <c r="AM132" s="1041">
        <f t="shared" ref="AM132:AQ132" si="341">SUM(AM133:AM134)</f>
        <v>300000</v>
      </c>
      <c r="AN132" s="1041">
        <f t="shared" si="341"/>
        <v>350000</v>
      </c>
      <c r="AO132" s="1041">
        <f t="shared" si="341"/>
        <v>350000</v>
      </c>
      <c r="AP132" s="1041">
        <f t="shared" si="341"/>
        <v>0</v>
      </c>
      <c r="AQ132" s="1041">
        <f t="shared" si="341"/>
        <v>0</v>
      </c>
      <c r="AR132" s="1041">
        <f>SUM(AR133:AR134)</f>
        <v>1000000</v>
      </c>
      <c r="AS132" s="1464">
        <f t="shared" si="199"/>
        <v>0</v>
      </c>
      <c r="AT132" s="1041">
        <f t="shared" ref="AT132:AX132" si="342">SUM(AT133:AT134)</f>
        <v>0</v>
      </c>
      <c r="AU132" s="1041">
        <f t="shared" si="342"/>
        <v>0</v>
      </c>
      <c r="AV132" s="1041">
        <f t="shared" si="342"/>
        <v>0</v>
      </c>
      <c r="AW132" s="1041">
        <f t="shared" si="342"/>
        <v>0</v>
      </c>
      <c r="AX132" s="1041">
        <f t="shared" si="342"/>
        <v>0</v>
      </c>
      <c r="AY132" s="1041">
        <f>SUM(AY133:AY134)</f>
        <v>0</v>
      </c>
      <c r="AZ132" s="1464"/>
      <c r="BA132" s="1041">
        <f t="shared" si="200"/>
        <v>300000</v>
      </c>
      <c r="BB132" s="1041">
        <f t="shared" si="201"/>
        <v>350000</v>
      </c>
      <c r="BC132" s="1041">
        <f t="shared" si="202"/>
        <v>350000</v>
      </c>
      <c r="BD132" s="1041">
        <f t="shared" si="203"/>
        <v>0</v>
      </c>
      <c r="BE132" s="1041">
        <f t="shared" si="204"/>
        <v>0</v>
      </c>
      <c r="BF132" s="1041">
        <f t="shared" si="205"/>
        <v>1000000</v>
      </c>
      <c r="BG132" s="1464">
        <f t="shared" si="315"/>
        <v>0</v>
      </c>
      <c r="BH132" s="1041">
        <f t="shared" ref="BH132:BM132" si="343">SUM(BH133:BH134)</f>
        <v>0</v>
      </c>
      <c r="BI132" s="1041">
        <f t="shared" si="343"/>
        <v>250000</v>
      </c>
      <c r="BJ132" s="1041">
        <f t="shared" si="343"/>
        <v>500000</v>
      </c>
      <c r="BK132" s="1041">
        <f t="shared" si="343"/>
        <v>250000</v>
      </c>
      <c r="BL132" s="1041">
        <f t="shared" si="343"/>
        <v>0</v>
      </c>
      <c r="BM132" s="1041">
        <f t="shared" si="343"/>
        <v>0</v>
      </c>
      <c r="BN132" s="1041">
        <f>SUM(BH132:BM132)</f>
        <v>1000000</v>
      </c>
      <c r="BO132" s="1538">
        <f t="shared" si="196"/>
        <v>0</v>
      </c>
      <c r="BP132" s="1041">
        <f t="shared" ref="BP132:BU132" si="344">SUM(BP133:BP134)</f>
        <v>0</v>
      </c>
      <c r="BQ132" s="1041">
        <f t="shared" si="344"/>
        <v>0</v>
      </c>
      <c r="BR132" s="1041">
        <f t="shared" si="344"/>
        <v>0</v>
      </c>
      <c r="BS132" s="1041">
        <f t="shared" si="344"/>
        <v>0</v>
      </c>
      <c r="BT132" s="1041">
        <f t="shared" si="344"/>
        <v>0</v>
      </c>
      <c r="BU132" s="1041">
        <f t="shared" si="344"/>
        <v>0</v>
      </c>
      <c r="BV132" s="1041">
        <f>SUM(BP132:BU132)</f>
        <v>0</v>
      </c>
      <c r="BW132" s="1538">
        <f t="shared" si="179"/>
        <v>0</v>
      </c>
      <c r="BX132" s="1041">
        <f t="shared" si="180"/>
        <v>0</v>
      </c>
      <c r="BY132" s="1041">
        <f t="shared" si="181"/>
        <v>250000</v>
      </c>
      <c r="BZ132" s="1041">
        <f t="shared" si="182"/>
        <v>500000</v>
      </c>
      <c r="CA132" s="1041">
        <f t="shared" si="183"/>
        <v>250000</v>
      </c>
      <c r="CB132" s="1041">
        <f t="shared" si="184"/>
        <v>0</v>
      </c>
      <c r="CC132" s="1041">
        <f t="shared" si="185"/>
        <v>0</v>
      </c>
      <c r="CD132" s="1041">
        <f t="shared" si="186"/>
        <v>1000000</v>
      </c>
      <c r="CE132" s="1538">
        <f t="shared" si="187"/>
        <v>0</v>
      </c>
      <c r="CF132" s="1337"/>
      <c r="CG132" s="1041"/>
      <c r="CH132" s="1787"/>
      <c r="CI132" s="1804">
        <f t="shared" si="188"/>
        <v>0</v>
      </c>
      <c r="CJ132" s="1787">
        <f t="shared" si="328"/>
        <v>0</v>
      </c>
      <c r="CK132" s="1337">
        <f t="shared" si="274"/>
        <v>0</v>
      </c>
      <c r="CL132" s="1338">
        <f t="shared" si="327"/>
        <v>0</v>
      </c>
      <c r="CM132" s="92"/>
      <c r="CN132" s="92"/>
      <c r="CO132" s="92"/>
      <c r="CP132" s="92"/>
    </row>
    <row r="133" spans="1:94" s="105" customFormat="1" ht="30" customHeight="1" outlineLevel="1">
      <c r="A133" s="96" t="s">
        <v>1354</v>
      </c>
      <c r="B133" s="97" t="s">
        <v>1462</v>
      </c>
      <c r="C133" s="1434"/>
      <c r="D133" s="1450"/>
      <c r="E133" s="1234" t="s">
        <v>1310</v>
      </c>
      <c r="F133" s="1234" t="s">
        <v>1310</v>
      </c>
      <c r="G133" s="1239" t="s">
        <v>1321</v>
      </c>
      <c r="H133" s="1240" t="s">
        <v>1308</v>
      </c>
      <c r="I133" s="1234" t="s">
        <v>1310</v>
      </c>
      <c r="J133" s="890"/>
      <c r="K133" s="47"/>
      <c r="L133" s="47"/>
      <c r="M133" s="928" t="s">
        <v>1027</v>
      </c>
      <c r="N133" s="928"/>
      <c r="O133" s="928"/>
      <c r="P133" s="995"/>
      <c r="Q133" s="995"/>
      <c r="R133" s="994"/>
      <c r="S133" s="985"/>
      <c r="T133" s="1452" t="str">
        <f>+'9.3.1_Det. PA'!$D$19</f>
        <v>LPI</v>
      </c>
      <c r="U133" s="1366" t="s">
        <v>13</v>
      </c>
      <c r="V133" s="1366" t="s">
        <v>263</v>
      </c>
      <c r="W133" s="971">
        <f>+'9.3.1_Det. PA'!$F$19</f>
        <v>5</v>
      </c>
      <c r="X133" s="1366" t="s">
        <v>1450</v>
      </c>
      <c r="Y133" s="985"/>
      <c r="Z133" s="110" t="s">
        <v>261</v>
      </c>
      <c r="AA133" s="99">
        <v>1</v>
      </c>
      <c r="AB133" s="99"/>
      <c r="AC133" s="99"/>
      <c r="AD133" s="99"/>
      <c r="AE133" s="647">
        <v>950000</v>
      </c>
      <c r="AF133" s="112">
        <v>950000</v>
      </c>
      <c r="AG133" s="113"/>
      <c r="AH133" s="1373"/>
      <c r="AI133" s="692">
        <f t="shared" ref="AI133:AI134" si="345">+AF133</f>
        <v>950000</v>
      </c>
      <c r="AJ133" s="692"/>
      <c r="AK133" s="1262">
        <f t="shared" ref="AK133:AK134" si="346">SUM(AI133:AJ133)</f>
        <v>950000</v>
      </c>
      <c r="AL133" s="1509"/>
      <c r="AM133" s="114">
        <f>300000*95%</f>
        <v>285000</v>
      </c>
      <c r="AN133" s="114">
        <f>+($AI$133-AM133)/2</f>
        <v>332500</v>
      </c>
      <c r="AO133" s="114">
        <f>+($AI$133-AM133)/2</f>
        <v>332500</v>
      </c>
      <c r="AP133" s="114"/>
      <c r="AQ133" s="114"/>
      <c r="AR133" s="865">
        <f t="shared" ref="AR133:AR134" si="347">SUM(AM133:AQ133)</f>
        <v>950000</v>
      </c>
      <c r="AS133" s="1464">
        <f t="shared" si="199"/>
        <v>0</v>
      </c>
      <c r="AT133" s="114"/>
      <c r="AU133" s="114"/>
      <c r="AV133" s="114"/>
      <c r="AW133" s="114"/>
      <c r="AX133" s="114"/>
      <c r="AY133" s="865">
        <f t="shared" ref="AY133:AY134" si="348">SUM(AT133:AX133)</f>
        <v>0</v>
      </c>
      <c r="AZ133" s="1464"/>
      <c r="BA133" s="114">
        <f t="shared" si="200"/>
        <v>285000</v>
      </c>
      <c r="BB133" s="114">
        <f t="shared" si="201"/>
        <v>332500</v>
      </c>
      <c r="BC133" s="114">
        <f t="shared" si="202"/>
        <v>332500</v>
      </c>
      <c r="BD133" s="114">
        <f t="shared" si="203"/>
        <v>0</v>
      </c>
      <c r="BE133" s="114">
        <f t="shared" si="204"/>
        <v>0</v>
      </c>
      <c r="BF133" s="865">
        <f t="shared" si="205"/>
        <v>950000</v>
      </c>
      <c r="BG133" s="1464">
        <f t="shared" si="315"/>
        <v>0</v>
      </c>
      <c r="BH133" s="112"/>
      <c r="BI133" s="114">
        <f>+$AI$133*25%</f>
        <v>237500</v>
      </c>
      <c r="BJ133" s="114">
        <f>+$AI$133*50%</f>
        <v>475000</v>
      </c>
      <c r="BK133" s="114">
        <f>+$AI$133*25%</f>
        <v>237500</v>
      </c>
      <c r="BL133" s="114"/>
      <c r="BM133" s="114"/>
      <c r="BN133" s="865">
        <f>SUM(BH133:BL133)</f>
        <v>950000</v>
      </c>
      <c r="BO133" s="1538">
        <f t="shared" si="196"/>
        <v>0</v>
      </c>
      <c r="BP133" s="112"/>
      <c r="BQ133" s="114"/>
      <c r="BR133" s="114"/>
      <c r="BS133" s="114"/>
      <c r="BT133" s="114"/>
      <c r="BU133" s="114"/>
      <c r="BV133" s="865">
        <f>SUM(BP133:BT133)</f>
        <v>0</v>
      </c>
      <c r="BW133" s="1538">
        <f t="shared" si="179"/>
        <v>0</v>
      </c>
      <c r="BX133" s="112">
        <f t="shared" si="180"/>
        <v>0</v>
      </c>
      <c r="BY133" s="114">
        <f t="shared" si="181"/>
        <v>237500</v>
      </c>
      <c r="BZ133" s="114">
        <f t="shared" si="182"/>
        <v>475000</v>
      </c>
      <c r="CA133" s="114">
        <f t="shared" si="183"/>
        <v>237500</v>
      </c>
      <c r="CB133" s="114">
        <f t="shared" si="184"/>
        <v>0</v>
      </c>
      <c r="CC133" s="114">
        <f t="shared" si="185"/>
        <v>0</v>
      </c>
      <c r="CD133" s="865">
        <f t="shared" si="186"/>
        <v>950000</v>
      </c>
      <c r="CE133" s="1538">
        <f t="shared" si="187"/>
        <v>0</v>
      </c>
      <c r="CF133" s="1340"/>
      <c r="CG133" s="114"/>
      <c r="CH133" s="1789"/>
      <c r="CI133" s="1805">
        <f t="shared" si="188"/>
        <v>0</v>
      </c>
      <c r="CJ133" s="1789">
        <f t="shared" si="328"/>
        <v>0</v>
      </c>
      <c r="CK133" s="1344">
        <f t="shared" si="274"/>
        <v>0</v>
      </c>
      <c r="CL133" s="1345">
        <f t="shared" si="327"/>
        <v>0</v>
      </c>
      <c r="CM133" s="75"/>
      <c r="CN133" s="75"/>
      <c r="CO133" s="75"/>
      <c r="CP133" s="75"/>
    </row>
    <row r="134" spans="1:94" s="105" customFormat="1" ht="30" customHeight="1" outlineLevel="1">
      <c r="A134" s="96" t="s">
        <v>1584</v>
      </c>
      <c r="B134" s="97" t="s">
        <v>1453</v>
      </c>
      <c r="C134" s="1434"/>
      <c r="D134" s="1450"/>
      <c r="E134" s="1234" t="s">
        <v>1310</v>
      </c>
      <c r="F134" s="1234" t="s">
        <v>1310</v>
      </c>
      <c r="G134" s="1239" t="s">
        <v>1312</v>
      </c>
      <c r="H134" s="1240" t="s">
        <v>1308</v>
      </c>
      <c r="I134" s="1234" t="s">
        <v>1310</v>
      </c>
      <c r="J134" s="890"/>
      <c r="K134" s="47"/>
      <c r="L134" s="47"/>
      <c r="M134" s="928"/>
      <c r="N134" s="928"/>
      <c r="O134" s="928"/>
      <c r="P134" s="995"/>
      <c r="Q134" s="995"/>
      <c r="R134" s="994"/>
      <c r="S134" s="985"/>
      <c r="T134" s="1452" t="str">
        <f>+'9.3.1_Det. PA'!$D$63</f>
        <v>SBCC</v>
      </c>
      <c r="U134" s="1366" t="s">
        <v>13</v>
      </c>
      <c r="V134" s="1366" t="s">
        <v>646</v>
      </c>
      <c r="W134" s="971">
        <f>+'9.3.1_Det. PA'!$E$63</f>
        <v>19</v>
      </c>
      <c r="X134" s="1366" t="s">
        <v>1450</v>
      </c>
      <c r="Y134" s="985"/>
      <c r="Z134" s="110" t="s">
        <v>1452</v>
      </c>
      <c r="AA134" s="1590">
        <v>5.2631999999999998E-2</v>
      </c>
      <c r="AB134" s="99"/>
      <c r="AC134" s="99"/>
      <c r="AD134" s="99"/>
      <c r="AE134" s="647">
        <f>+AF133*AA134</f>
        <v>50000.4</v>
      </c>
      <c r="AF134" s="112">
        <v>50000</v>
      </c>
      <c r="AG134" s="1589"/>
      <c r="AH134" s="1373"/>
      <c r="AI134" s="692">
        <f t="shared" si="345"/>
        <v>50000</v>
      </c>
      <c r="AJ134" s="692"/>
      <c r="AK134" s="1262">
        <f t="shared" si="346"/>
        <v>50000</v>
      </c>
      <c r="AL134" s="1509"/>
      <c r="AM134" s="114">
        <f>300000*5%</f>
        <v>15000</v>
      </c>
      <c r="AN134" s="114">
        <f>+($AI$134-AM134)/2</f>
        <v>17500</v>
      </c>
      <c r="AO134" s="114">
        <f>+($AI$134-AM134)/2</f>
        <v>17500</v>
      </c>
      <c r="AP134" s="114"/>
      <c r="AQ134" s="114"/>
      <c r="AR134" s="865">
        <f t="shared" si="347"/>
        <v>50000</v>
      </c>
      <c r="AS134" s="1464">
        <f t="shared" si="199"/>
        <v>0</v>
      </c>
      <c r="AT134" s="114"/>
      <c r="AU134" s="114"/>
      <c r="AV134" s="114"/>
      <c r="AW134" s="114"/>
      <c r="AX134" s="114"/>
      <c r="AY134" s="865">
        <f t="shared" si="348"/>
        <v>0</v>
      </c>
      <c r="AZ134" s="1464"/>
      <c r="BA134" s="114">
        <f t="shared" si="200"/>
        <v>15000</v>
      </c>
      <c r="BB134" s="114">
        <f t="shared" si="201"/>
        <v>17500</v>
      </c>
      <c r="BC134" s="114">
        <f t="shared" si="202"/>
        <v>17500</v>
      </c>
      <c r="BD134" s="114">
        <f t="shared" si="203"/>
        <v>0</v>
      </c>
      <c r="BE134" s="114">
        <f t="shared" si="204"/>
        <v>0</v>
      </c>
      <c r="BF134" s="865">
        <f t="shared" si="205"/>
        <v>50000</v>
      </c>
      <c r="BG134" s="1464">
        <f t="shared" si="315"/>
        <v>0</v>
      </c>
      <c r="BH134" s="112"/>
      <c r="BI134" s="114">
        <f>+$AI$134*25%</f>
        <v>12500</v>
      </c>
      <c r="BJ134" s="114">
        <f>+$AI$134*50%</f>
        <v>25000</v>
      </c>
      <c r="BK134" s="114">
        <f>+$AI$134*25%</f>
        <v>12500</v>
      </c>
      <c r="BL134" s="114"/>
      <c r="BM134" s="114"/>
      <c r="BN134" s="865">
        <f>SUM(BH134:BL134)</f>
        <v>50000</v>
      </c>
      <c r="BO134" s="1538">
        <f t="shared" si="196"/>
        <v>0</v>
      </c>
      <c r="BP134" s="112"/>
      <c r="BQ134" s="114"/>
      <c r="BR134" s="114"/>
      <c r="BS134" s="114"/>
      <c r="BT134" s="114"/>
      <c r="BU134" s="114"/>
      <c r="BV134" s="865">
        <f>SUM(BP134:BT134)</f>
        <v>0</v>
      </c>
      <c r="BW134" s="1538">
        <f t="shared" si="179"/>
        <v>0</v>
      </c>
      <c r="BX134" s="112">
        <f t="shared" si="180"/>
        <v>0</v>
      </c>
      <c r="BY134" s="114">
        <f t="shared" si="181"/>
        <v>12500</v>
      </c>
      <c r="BZ134" s="114">
        <f t="shared" si="182"/>
        <v>25000</v>
      </c>
      <c r="CA134" s="114">
        <f t="shared" si="183"/>
        <v>12500</v>
      </c>
      <c r="CB134" s="114">
        <f t="shared" si="184"/>
        <v>0</v>
      </c>
      <c r="CC134" s="114">
        <f t="shared" si="185"/>
        <v>0</v>
      </c>
      <c r="CD134" s="865">
        <f t="shared" si="186"/>
        <v>50000</v>
      </c>
      <c r="CE134" s="1538">
        <f t="shared" si="187"/>
        <v>0</v>
      </c>
      <c r="CF134" s="1340"/>
      <c r="CG134" s="114"/>
      <c r="CH134" s="1789"/>
      <c r="CI134" s="1805">
        <f t="shared" si="188"/>
        <v>0</v>
      </c>
      <c r="CJ134" s="1789">
        <f t="shared" si="328"/>
        <v>0</v>
      </c>
      <c r="CK134" s="1344">
        <f t="shared" si="274"/>
        <v>0</v>
      </c>
      <c r="CL134" s="1345">
        <f t="shared" si="327"/>
        <v>0</v>
      </c>
      <c r="CM134" s="75"/>
      <c r="CN134" s="75"/>
      <c r="CO134" s="75"/>
      <c r="CP134" s="75"/>
    </row>
    <row r="135" spans="1:94" s="1043" customFormat="1" ht="16.5" customHeight="1">
      <c r="A135" s="82">
        <v>4</v>
      </c>
      <c r="B135" s="83" t="s">
        <v>242</v>
      </c>
      <c r="C135" s="83"/>
      <c r="D135" s="83"/>
      <c r="E135" s="1202"/>
      <c r="F135" s="1202"/>
      <c r="G135" s="1202"/>
      <c r="H135" s="1202"/>
      <c r="I135" s="1202"/>
      <c r="J135" s="1206"/>
      <c r="K135" s="83"/>
      <c r="L135" s="83"/>
      <c r="M135" s="83"/>
      <c r="N135" s="83"/>
      <c r="O135" s="83"/>
      <c r="P135" s="83"/>
      <c r="Q135" s="83"/>
      <c r="R135" s="83"/>
      <c r="S135" s="1042"/>
      <c r="T135" s="1245"/>
      <c r="U135" s="1059"/>
      <c r="V135" s="1059"/>
      <c r="W135" s="1245"/>
      <c r="X135" s="1059"/>
      <c r="Y135" s="1042"/>
      <c r="Z135" s="83"/>
      <c r="AA135" s="1246"/>
      <c r="AB135" s="1246"/>
      <c r="AC135" s="1246"/>
      <c r="AD135" s="1246"/>
      <c r="AE135" s="83"/>
      <c r="AF135" s="1247">
        <f>+AF136+AF150+AF152</f>
        <v>5600000</v>
      </c>
      <c r="AG135" s="1247"/>
      <c r="AH135" s="1372"/>
      <c r="AI135" s="1247">
        <f>+AI136+AI150+AI152</f>
        <v>4400000</v>
      </c>
      <c r="AJ135" s="1247">
        <f>+AJ136+AJ150+AJ152</f>
        <v>1200000</v>
      </c>
      <c r="AK135" s="1247">
        <f>+AK136+AK150+AK152</f>
        <v>5600000</v>
      </c>
      <c r="AL135" s="1464"/>
      <c r="AM135" s="1247">
        <f t="shared" ref="AM135:AR135" si="349">+AM136+AM150+AM152</f>
        <v>185505</v>
      </c>
      <c r="AN135" s="1247">
        <f t="shared" si="349"/>
        <v>896970</v>
      </c>
      <c r="AO135" s="1247">
        <f t="shared" si="349"/>
        <v>926970</v>
      </c>
      <c r="AP135" s="1247">
        <f t="shared" si="349"/>
        <v>802020</v>
      </c>
      <c r="AQ135" s="1247">
        <f t="shared" si="349"/>
        <v>1588535</v>
      </c>
      <c r="AR135" s="1247">
        <f t="shared" si="349"/>
        <v>4400000</v>
      </c>
      <c r="AS135" s="1464">
        <f t="shared" si="199"/>
        <v>0</v>
      </c>
      <c r="AT135" s="1247">
        <f t="shared" ref="AT135:AY135" si="350">+AT136+AT150+AT152</f>
        <v>132000</v>
      </c>
      <c r="AU135" s="1247">
        <f t="shared" si="350"/>
        <v>240000</v>
      </c>
      <c r="AV135" s="1247">
        <f t="shared" si="350"/>
        <v>240000</v>
      </c>
      <c r="AW135" s="1247">
        <f t="shared" si="350"/>
        <v>240000</v>
      </c>
      <c r="AX135" s="1247">
        <f t="shared" si="350"/>
        <v>348000</v>
      </c>
      <c r="AY135" s="1247">
        <f t="shared" si="350"/>
        <v>1200000</v>
      </c>
      <c r="AZ135" s="1464"/>
      <c r="BA135" s="1247">
        <f t="shared" si="200"/>
        <v>317505</v>
      </c>
      <c r="BB135" s="1247">
        <f t="shared" si="201"/>
        <v>1136970</v>
      </c>
      <c r="BC135" s="1247">
        <f t="shared" si="202"/>
        <v>1166970</v>
      </c>
      <c r="BD135" s="1247">
        <f t="shared" si="203"/>
        <v>1042020</v>
      </c>
      <c r="BE135" s="1247">
        <f t="shared" si="204"/>
        <v>1936535</v>
      </c>
      <c r="BF135" s="1247">
        <f t="shared" si="205"/>
        <v>5600000</v>
      </c>
      <c r="BG135" s="1464">
        <f t="shared" si="315"/>
        <v>0</v>
      </c>
      <c r="BH135" s="1247">
        <f t="shared" ref="BH135:BN135" si="351">+BH136+BH150+BH152</f>
        <v>185505</v>
      </c>
      <c r="BI135" s="1247">
        <f t="shared" si="351"/>
        <v>877980</v>
      </c>
      <c r="BJ135" s="1247">
        <f t="shared" si="351"/>
        <v>877980</v>
      </c>
      <c r="BK135" s="1247">
        <f t="shared" si="351"/>
        <v>870000</v>
      </c>
      <c r="BL135" s="1247">
        <f t="shared" si="351"/>
        <v>802020</v>
      </c>
      <c r="BM135" s="1247">
        <f t="shared" si="351"/>
        <v>786515</v>
      </c>
      <c r="BN135" s="1247">
        <f t="shared" si="351"/>
        <v>4400000</v>
      </c>
      <c r="BO135" s="1538">
        <f t="shared" si="196"/>
        <v>0</v>
      </c>
      <c r="BP135" s="1247">
        <f t="shared" ref="BP135:BV135" si="352">+BP136+BP150+BP152</f>
        <v>144000</v>
      </c>
      <c r="BQ135" s="1247">
        <f t="shared" si="352"/>
        <v>240000</v>
      </c>
      <c r="BR135" s="1247">
        <f t="shared" si="352"/>
        <v>240000</v>
      </c>
      <c r="BS135" s="1247">
        <f t="shared" si="352"/>
        <v>240000</v>
      </c>
      <c r="BT135" s="1247">
        <f t="shared" si="352"/>
        <v>240000</v>
      </c>
      <c r="BU135" s="1247">
        <f t="shared" si="352"/>
        <v>96000</v>
      </c>
      <c r="BV135" s="1247">
        <f t="shared" si="352"/>
        <v>1200000</v>
      </c>
      <c r="BW135" s="1538">
        <f t="shared" si="179"/>
        <v>0</v>
      </c>
      <c r="BX135" s="1247">
        <f t="shared" si="180"/>
        <v>329505</v>
      </c>
      <c r="BY135" s="1247">
        <f t="shared" si="181"/>
        <v>1117980</v>
      </c>
      <c r="BZ135" s="1247">
        <f t="shared" si="182"/>
        <v>1117980</v>
      </c>
      <c r="CA135" s="1247">
        <f t="shared" si="183"/>
        <v>1110000</v>
      </c>
      <c r="CB135" s="1247">
        <f t="shared" si="184"/>
        <v>1042020</v>
      </c>
      <c r="CC135" s="1247">
        <f t="shared" si="185"/>
        <v>882515</v>
      </c>
      <c r="CD135" s="1247">
        <f t="shared" si="186"/>
        <v>5600000</v>
      </c>
      <c r="CE135" s="1538">
        <f t="shared" si="187"/>
        <v>0</v>
      </c>
      <c r="CF135" s="1333">
        <f t="shared" ref="CF135:CG135" si="353">+CF136+CF150+CF152</f>
        <v>622435</v>
      </c>
      <c r="CG135" s="1247">
        <f t="shared" si="353"/>
        <v>331826</v>
      </c>
      <c r="CH135" s="1785">
        <f>+CH136+CH150+CH152</f>
        <v>954261</v>
      </c>
      <c r="CI135" s="1811">
        <f t="shared" si="188"/>
        <v>185505</v>
      </c>
      <c r="CJ135" s="1785">
        <f t="shared" si="328"/>
        <v>436930</v>
      </c>
      <c r="CK135" s="1333">
        <f t="shared" si="274"/>
        <v>144000</v>
      </c>
      <c r="CL135" s="1334">
        <f t="shared" si="327"/>
        <v>187826</v>
      </c>
    </row>
    <row r="136" spans="1:94" s="93" customFormat="1" ht="18.75" customHeight="1" collapsed="1">
      <c r="A136" s="88" t="s">
        <v>297</v>
      </c>
      <c r="B136" s="89" t="s">
        <v>867</v>
      </c>
      <c r="C136" s="89"/>
      <c r="D136" s="89"/>
      <c r="E136" s="1203"/>
      <c r="F136" s="1203"/>
      <c r="G136" s="1203"/>
      <c r="H136" s="1203"/>
      <c r="I136" s="1203"/>
      <c r="J136" s="1206"/>
      <c r="K136" s="89"/>
      <c r="L136" s="89"/>
      <c r="M136" s="89"/>
      <c r="N136" s="89"/>
      <c r="O136" s="89"/>
      <c r="P136" s="89"/>
      <c r="Q136" s="89"/>
      <c r="R136" s="89"/>
      <c r="S136" s="1042"/>
      <c r="T136" s="1277"/>
      <c r="U136" s="1099"/>
      <c r="V136" s="1100"/>
      <c r="W136" s="1277"/>
      <c r="X136" s="1100"/>
      <c r="Y136" s="1042"/>
      <c r="Z136" s="89"/>
      <c r="AA136" s="1278"/>
      <c r="AB136" s="1278"/>
      <c r="AC136" s="1278"/>
      <c r="AD136" s="1278"/>
      <c r="AE136" s="89"/>
      <c r="AF136" s="1279">
        <f>SUM(AF137:AF144)</f>
        <v>5200000</v>
      </c>
      <c r="AG136" s="1279"/>
      <c r="AH136" s="1370"/>
      <c r="AI136" s="1279">
        <f>SUM(AI137:AI144)</f>
        <v>4000000</v>
      </c>
      <c r="AJ136" s="1279">
        <f t="shared" ref="AJ136" si="354">SUM(AJ137:AJ144)</f>
        <v>1200000</v>
      </c>
      <c r="AK136" s="1279">
        <f>SUM(AK137:AK144)</f>
        <v>5200000</v>
      </c>
      <c r="AL136" s="1464"/>
      <c r="AM136" s="1279">
        <f t="shared" ref="AM136:AR136" si="355">SUM(AM137:AM143)</f>
        <v>185505</v>
      </c>
      <c r="AN136" s="1279">
        <f t="shared" si="355"/>
        <v>856970</v>
      </c>
      <c r="AO136" s="1279">
        <f t="shared" si="355"/>
        <v>856970</v>
      </c>
      <c r="AP136" s="1279">
        <f t="shared" si="355"/>
        <v>762020</v>
      </c>
      <c r="AQ136" s="1279">
        <f t="shared" si="355"/>
        <v>1338535</v>
      </c>
      <c r="AR136" s="1279">
        <f t="shared" si="355"/>
        <v>4000000</v>
      </c>
      <c r="AS136" s="1464">
        <f t="shared" si="199"/>
        <v>0</v>
      </c>
      <c r="AT136" s="1279">
        <f>SUM(AT137:AT144)</f>
        <v>132000</v>
      </c>
      <c r="AU136" s="1279">
        <f t="shared" ref="AU136:AY136" si="356">SUM(AU137:AU144)</f>
        <v>240000</v>
      </c>
      <c r="AV136" s="1279">
        <f t="shared" si="356"/>
        <v>240000</v>
      </c>
      <c r="AW136" s="1279">
        <f t="shared" si="356"/>
        <v>240000</v>
      </c>
      <c r="AX136" s="1279">
        <f t="shared" si="356"/>
        <v>348000</v>
      </c>
      <c r="AY136" s="1279">
        <f t="shared" si="356"/>
        <v>1200000</v>
      </c>
      <c r="AZ136" s="1464"/>
      <c r="BA136" s="1279">
        <f t="shared" si="200"/>
        <v>317505</v>
      </c>
      <c r="BB136" s="1279">
        <f t="shared" si="201"/>
        <v>1096970</v>
      </c>
      <c r="BC136" s="1279">
        <f t="shared" si="202"/>
        <v>1096970</v>
      </c>
      <c r="BD136" s="1279">
        <f t="shared" si="203"/>
        <v>1002020</v>
      </c>
      <c r="BE136" s="1279">
        <f t="shared" si="204"/>
        <v>1686535</v>
      </c>
      <c r="BF136" s="1279">
        <f t="shared" si="205"/>
        <v>5200000</v>
      </c>
      <c r="BG136" s="1464">
        <f t="shared" si="315"/>
        <v>0</v>
      </c>
      <c r="BH136" s="1279">
        <f>SUM(BH137:BH144)</f>
        <v>185505</v>
      </c>
      <c r="BI136" s="1279">
        <f t="shared" ref="BI136:BN136" si="357">SUM(BI137:BI144)</f>
        <v>837980</v>
      </c>
      <c r="BJ136" s="1279">
        <f t="shared" si="357"/>
        <v>837980</v>
      </c>
      <c r="BK136" s="1279">
        <f t="shared" si="357"/>
        <v>800000</v>
      </c>
      <c r="BL136" s="1279">
        <f t="shared" si="357"/>
        <v>762020</v>
      </c>
      <c r="BM136" s="1279">
        <f t="shared" si="357"/>
        <v>576515</v>
      </c>
      <c r="BN136" s="1279">
        <f t="shared" si="357"/>
        <v>4000000</v>
      </c>
      <c r="BO136" s="1538">
        <f t="shared" ref="BO136:BO167" si="358">+AI136-BN136</f>
        <v>0</v>
      </c>
      <c r="BP136" s="1279">
        <f>SUM(BP137:BP144)</f>
        <v>144000</v>
      </c>
      <c r="BQ136" s="1279">
        <f t="shared" ref="BQ136:BV136" si="359">SUM(BQ137:BQ144)</f>
        <v>240000</v>
      </c>
      <c r="BR136" s="1279">
        <f t="shared" si="359"/>
        <v>240000</v>
      </c>
      <c r="BS136" s="1279">
        <f t="shared" si="359"/>
        <v>240000</v>
      </c>
      <c r="BT136" s="1279">
        <f t="shared" si="359"/>
        <v>240000</v>
      </c>
      <c r="BU136" s="1279">
        <f t="shared" si="359"/>
        <v>96000</v>
      </c>
      <c r="BV136" s="1279">
        <f t="shared" si="359"/>
        <v>1200000</v>
      </c>
      <c r="BW136" s="1538">
        <f t="shared" ref="BW136:BW167" si="360">+BV136-AJ136</f>
        <v>0</v>
      </c>
      <c r="BX136" s="1279">
        <f t="shared" ref="BX136:BX167" si="361">+BH136+BP136</f>
        <v>329505</v>
      </c>
      <c r="BY136" s="1279">
        <f t="shared" ref="BY136:BY167" si="362">+BI136+BQ136</f>
        <v>1077980</v>
      </c>
      <c r="BZ136" s="1279">
        <f t="shared" ref="BZ136:BZ167" si="363">+BJ136+BR136</f>
        <v>1077980</v>
      </c>
      <c r="CA136" s="1279">
        <f t="shared" ref="CA136:CA167" si="364">+BK136+BS136</f>
        <v>1040000</v>
      </c>
      <c r="CB136" s="1279">
        <f t="shared" ref="CB136:CB167" si="365">+BL136+BT136</f>
        <v>1002020</v>
      </c>
      <c r="CC136" s="1279">
        <f t="shared" ref="CC136:CC167" si="366">+BM136+BU136</f>
        <v>672515</v>
      </c>
      <c r="CD136" s="1279">
        <f t="shared" ref="CD136:CD167" si="367">SUM(BX136:CC136)</f>
        <v>5200000</v>
      </c>
      <c r="CE136" s="1538">
        <f t="shared" ref="CE136:CE167" si="368">+CD136-AK136</f>
        <v>0</v>
      </c>
      <c r="CF136" s="1354">
        <f>SUM(CF137:CF149)</f>
        <v>622435</v>
      </c>
      <c r="CG136" s="1279">
        <f t="shared" ref="CG136:CH136" si="369">SUM(CG137:CG149)</f>
        <v>331826</v>
      </c>
      <c r="CH136" s="1800">
        <f t="shared" si="369"/>
        <v>954261</v>
      </c>
      <c r="CI136" s="1812">
        <f t="shared" ref="CI136:CI167" si="370">+BH136</f>
        <v>185505</v>
      </c>
      <c r="CJ136" s="1800">
        <f t="shared" si="328"/>
        <v>436930</v>
      </c>
      <c r="CK136" s="1354">
        <f>+BP136</f>
        <v>144000</v>
      </c>
      <c r="CL136" s="1355">
        <f t="shared" si="327"/>
        <v>187826</v>
      </c>
      <c r="CM136" s="92"/>
      <c r="CN136" s="92"/>
      <c r="CO136" s="92"/>
      <c r="CP136" s="92"/>
    </row>
    <row r="137" spans="1:94" s="75" customFormat="1" ht="15.75" customHeight="1" outlineLevel="1">
      <c r="A137" s="96" t="s">
        <v>868</v>
      </c>
      <c r="B137" s="101" t="s">
        <v>1553</v>
      </c>
      <c r="C137" s="101"/>
      <c r="D137" s="101"/>
      <c r="E137" s="1242" t="s">
        <v>1307</v>
      </c>
      <c r="F137" s="1241" t="s">
        <v>41</v>
      </c>
      <c r="G137" s="1239" t="s">
        <v>651</v>
      </c>
      <c r="H137" s="1241" t="s">
        <v>41</v>
      </c>
      <c r="I137" s="1199" t="s">
        <v>1311</v>
      </c>
      <c r="J137" s="46"/>
      <c r="K137" s="46"/>
      <c r="L137" s="46"/>
      <c r="M137" s="994" t="s">
        <v>1027</v>
      </c>
      <c r="N137" s="994" t="s">
        <v>1027</v>
      </c>
      <c r="O137" s="994" t="s">
        <v>1027</v>
      </c>
      <c r="P137" s="994" t="s">
        <v>1027</v>
      </c>
      <c r="Q137" s="994" t="s">
        <v>1027</v>
      </c>
      <c r="R137" s="1101"/>
      <c r="S137" s="987"/>
      <c r="T137" s="890"/>
      <c r="U137" s="890" t="s">
        <v>160</v>
      </c>
      <c r="V137" s="1065" t="s">
        <v>651</v>
      </c>
      <c r="W137" s="971">
        <f>+'9.3.1_Det. PA'!E86</f>
        <v>31</v>
      </c>
      <c r="X137" s="1093"/>
      <c r="Y137" s="987"/>
      <c r="Z137" s="110" t="s">
        <v>277</v>
      </c>
      <c r="AA137" s="104">
        <v>1</v>
      </c>
      <c r="AB137" s="104">
        <v>60</v>
      </c>
      <c r="AC137" s="104"/>
      <c r="AD137" s="104"/>
      <c r="AE137" s="647">
        <v>4000</v>
      </c>
      <c r="AF137" s="112">
        <f>+AA137*AB137*AE137</f>
        <v>240000</v>
      </c>
      <c r="AG137" s="113"/>
      <c r="AH137" s="1373"/>
      <c r="AI137" s="112"/>
      <c r="AJ137" s="112">
        <f>+AF137</f>
        <v>240000</v>
      </c>
      <c r="AK137" s="112">
        <f t="shared" ref="AK137:AK141" si="371">SUM(AI137:AJ137)</f>
        <v>240000</v>
      </c>
      <c r="AL137" s="1464"/>
      <c r="AM137" s="112"/>
      <c r="AN137" s="112"/>
      <c r="AO137" s="112"/>
      <c r="AP137" s="112"/>
      <c r="AQ137" s="112"/>
      <c r="AR137" s="865">
        <f>SUM(AM137:AQ137)</f>
        <v>0</v>
      </c>
      <c r="AS137" s="1464">
        <f t="shared" si="199"/>
        <v>0</v>
      </c>
      <c r="AT137" s="112">
        <f>+$AJ$137*5%</f>
        <v>12000</v>
      </c>
      <c r="AU137" s="112">
        <f>+$AJ$137*20%</f>
        <v>48000</v>
      </c>
      <c r="AV137" s="112">
        <f>+$AJ$137*20%</f>
        <v>48000</v>
      </c>
      <c r="AW137" s="112">
        <f>+$AJ$137*20%</f>
        <v>48000</v>
      </c>
      <c r="AX137" s="112">
        <f>+$AJ$137*35%</f>
        <v>84000</v>
      </c>
      <c r="AY137" s="865">
        <f>SUM(AT137:AX137)</f>
        <v>240000</v>
      </c>
      <c r="AZ137" s="1464"/>
      <c r="BA137" s="112">
        <f t="shared" si="200"/>
        <v>12000</v>
      </c>
      <c r="BB137" s="112">
        <f t="shared" si="201"/>
        <v>48000</v>
      </c>
      <c r="BC137" s="112">
        <f t="shared" si="202"/>
        <v>48000</v>
      </c>
      <c r="BD137" s="112">
        <f t="shared" si="203"/>
        <v>48000</v>
      </c>
      <c r="BE137" s="112">
        <f t="shared" si="204"/>
        <v>84000</v>
      </c>
      <c r="BF137" s="865">
        <f t="shared" si="205"/>
        <v>240000</v>
      </c>
      <c r="BG137" s="1464">
        <f t="shared" si="315"/>
        <v>0</v>
      </c>
      <c r="BH137" s="112"/>
      <c r="BI137" s="112"/>
      <c r="BJ137" s="112"/>
      <c r="BK137" s="112"/>
      <c r="BL137" s="112"/>
      <c r="BM137" s="112"/>
      <c r="BN137" s="865">
        <f t="shared" ref="BN137:BN144" si="372">SUM(BH137:BM137)</f>
        <v>0</v>
      </c>
      <c r="BO137" s="1538">
        <f t="shared" si="358"/>
        <v>0</v>
      </c>
      <c r="BP137" s="112">
        <f>+($AJ$137/60)*4</f>
        <v>16000</v>
      </c>
      <c r="BQ137" s="112">
        <f>+($AJ$137/60)*12</f>
        <v>48000</v>
      </c>
      <c r="BR137" s="112">
        <f t="shared" ref="BR137:BT137" si="373">+($AJ$137/60)*12</f>
        <v>48000</v>
      </c>
      <c r="BS137" s="112">
        <f t="shared" si="373"/>
        <v>48000</v>
      </c>
      <c r="BT137" s="112">
        <f t="shared" si="373"/>
        <v>48000</v>
      </c>
      <c r="BU137" s="112">
        <f>+($AJ$137/60)*8</f>
        <v>32000</v>
      </c>
      <c r="BV137" s="865">
        <f t="shared" ref="BV137:BV144" si="374">SUM(BP137:BU137)</f>
        <v>240000</v>
      </c>
      <c r="BW137" s="1538">
        <f t="shared" si="360"/>
        <v>0</v>
      </c>
      <c r="BX137" s="112">
        <f t="shared" si="361"/>
        <v>16000</v>
      </c>
      <c r="BY137" s="112">
        <f t="shared" si="362"/>
        <v>48000</v>
      </c>
      <c r="BZ137" s="112">
        <f t="shared" si="363"/>
        <v>48000</v>
      </c>
      <c r="CA137" s="112">
        <f t="shared" si="364"/>
        <v>48000</v>
      </c>
      <c r="CB137" s="112">
        <f t="shared" si="365"/>
        <v>48000</v>
      </c>
      <c r="CC137" s="112">
        <f t="shared" si="366"/>
        <v>32000</v>
      </c>
      <c r="CD137" s="865">
        <f t="shared" si="367"/>
        <v>240000</v>
      </c>
      <c r="CE137" s="1538">
        <f t="shared" si="368"/>
        <v>0</v>
      </c>
      <c r="CF137" s="1339">
        <v>56348</v>
      </c>
      <c r="CG137" s="112"/>
      <c r="CH137" s="1788">
        <f>SUM(CF137:CG137)</f>
        <v>56348</v>
      </c>
      <c r="CI137" s="1341">
        <f t="shared" si="370"/>
        <v>0</v>
      </c>
      <c r="CJ137" s="1788">
        <f t="shared" si="328"/>
        <v>56348</v>
      </c>
      <c r="CK137" s="1773">
        <f t="shared" ref="CK137:CK166" si="375">+BP137</f>
        <v>16000</v>
      </c>
      <c r="CL137" s="1769">
        <f t="shared" si="327"/>
        <v>-16000</v>
      </c>
    </row>
    <row r="138" spans="1:94" s="669" customFormat="1" ht="25.5" outlineLevel="1">
      <c r="A138" s="96" t="s">
        <v>299</v>
      </c>
      <c r="B138" s="664" t="s">
        <v>1552</v>
      </c>
      <c r="C138" s="664"/>
      <c r="D138" s="664"/>
      <c r="E138" s="1242" t="s">
        <v>1307</v>
      </c>
      <c r="F138" s="1241" t="s">
        <v>41</v>
      </c>
      <c r="G138" s="1239" t="s">
        <v>651</v>
      </c>
      <c r="H138" s="1234" t="s">
        <v>1310</v>
      </c>
      <c r="I138" s="1199" t="s">
        <v>1311</v>
      </c>
      <c r="J138" s="664"/>
      <c r="K138" s="664"/>
      <c r="L138" s="664"/>
      <c r="M138" s="994" t="s">
        <v>1027</v>
      </c>
      <c r="N138" s="994" t="s">
        <v>1027</v>
      </c>
      <c r="O138" s="994" t="s">
        <v>1027</v>
      </c>
      <c r="P138" s="994" t="s">
        <v>1027</v>
      </c>
      <c r="Q138" s="994" t="s">
        <v>1027</v>
      </c>
      <c r="R138" s="1101"/>
      <c r="S138" s="665"/>
      <c r="T138" s="664"/>
      <c r="U138" s="890" t="s">
        <v>160</v>
      </c>
      <c r="V138" s="1102" t="s">
        <v>651</v>
      </c>
      <c r="W138" s="1103">
        <f>+'9.3.1_Det. PA'!E87</f>
        <v>32</v>
      </c>
      <c r="X138" s="1104"/>
      <c r="Y138" s="665"/>
      <c r="Z138" s="666" t="s">
        <v>852</v>
      </c>
      <c r="AA138" s="111">
        <v>1</v>
      </c>
      <c r="AB138" s="667">
        <v>60</v>
      </c>
      <c r="AC138" s="668"/>
      <c r="AD138" s="668"/>
      <c r="AE138" s="654">
        <v>3000</v>
      </c>
      <c r="AF138" s="112">
        <f>+AE138*AB138*AA138</f>
        <v>180000</v>
      </c>
      <c r="AG138" s="868"/>
      <c r="AH138" s="1378"/>
      <c r="AI138" s="112"/>
      <c r="AJ138" s="112">
        <f t="shared" ref="AJ138:AJ140" si="376">+AF138</f>
        <v>180000</v>
      </c>
      <c r="AK138" s="112">
        <f t="shared" si="371"/>
        <v>180000</v>
      </c>
      <c r="AL138" s="1464"/>
      <c r="AM138" s="112"/>
      <c r="AN138" s="112"/>
      <c r="AO138" s="112"/>
      <c r="AP138" s="112"/>
      <c r="AQ138" s="112"/>
      <c r="AR138" s="865">
        <f t="shared" ref="AR138:AR143" si="377">SUM(AM138:AQ138)</f>
        <v>0</v>
      </c>
      <c r="AS138" s="1464">
        <f t="shared" si="199"/>
        <v>0</v>
      </c>
      <c r="AT138" s="112">
        <f>+$AJ$138*5%</f>
        <v>9000</v>
      </c>
      <c r="AU138" s="112">
        <f>+$AJ$138*20%</f>
        <v>36000</v>
      </c>
      <c r="AV138" s="112">
        <f>+$AJ$138*20%</f>
        <v>36000</v>
      </c>
      <c r="AW138" s="112">
        <f>+$AJ$138*20%</f>
        <v>36000</v>
      </c>
      <c r="AX138" s="112">
        <f>+$AJ$138*35%</f>
        <v>62999.999999999993</v>
      </c>
      <c r="AY138" s="865">
        <f t="shared" ref="AY138:AY144" si="378">SUM(AT138:AX138)</f>
        <v>180000</v>
      </c>
      <c r="AZ138" s="1464"/>
      <c r="BA138" s="112">
        <f t="shared" si="200"/>
        <v>9000</v>
      </c>
      <c r="BB138" s="112">
        <f t="shared" si="201"/>
        <v>36000</v>
      </c>
      <c r="BC138" s="112">
        <f t="shared" si="202"/>
        <v>36000</v>
      </c>
      <c r="BD138" s="112">
        <f t="shared" si="203"/>
        <v>36000</v>
      </c>
      <c r="BE138" s="112">
        <f t="shared" si="204"/>
        <v>62999.999999999993</v>
      </c>
      <c r="BF138" s="865">
        <f t="shared" si="205"/>
        <v>180000</v>
      </c>
      <c r="BG138" s="1464">
        <f t="shared" si="315"/>
        <v>0</v>
      </c>
      <c r="BH138" s="112"/>
      <c r="BI138" s="112"/>
      <c r="BJ138" s="112"/>
      <c r="BK138" s="112"/>
      <c r="BL138" s="112"/>
      <c r="BM138" s="112"/>
      <c r="BN138" s="865">
        <f t="shared" si="372"/>
        <v>0</v>
      </c>
      <c r="BO138" s="1538">
        <f t="shared" si="358"/>
        <v>0</v>
      </c>
      <c r="BP138" s="112">
        <f>+($AJ$138/60)*4</f>
        <v>12000</v>
      </c>
      <c r="BQ138" s="112">
        <f>+($AJ$138/60)*12</f>
        <v>36000</v>
      </c>
      <c r="BR138" s="112">
        <f t="shared" ref="BR138:BT138" si="379">+($AJ$138/60)*12</f>
        <v>36000</v>
      </c>
      <c r="BS138" s="112">
        <f t="shared" si="379"/>
        <v>36000</v>
      </c>
      <c r="BT138" s="112">
        <f t="shared" si="379"/>
        <v>36000</v>
      </c>
      <c r="BU138" s="112">
        <f>+($AJ$138/60)*8</f>
        <v>24000</v>
      </c>
      <c r="BV138" s="865">
        <f t="shared" si="374"/>
        <v>180000</v>
      </c>
      <c r="BW138" s="1538">
        <f t="shared" si="360"/>
        <v>0</v>
      </c>
      <c r="BX138" s="112">
        <f t="shared" si="361"/>
        <v>12000</v>
      </c>
      <c r="BY138" s="112">
        <f t="shared" si="362"/>
        <v>36000</v>
      </c>
      <c r="BZ138" s="112">
        <f t="shared" si="363"/>
        <v>36000</v>
      </c>
      <c r="CA138" s="112">
        <f t="shared" si="364"/>
        <v>36000</v>
      </c>
      <c r="CB138" s="112">
        <f t="shared" si="365"/>
        <v>36000</v>
      </c>
      <c r="CC138" s="112">
        <f t="shared" si="366"/>
        <v>24000</v>
      </c>
      <c r="CD138" s="865">
        <f t="shared" si="367"/>
        <v>180000</v>
      </c>
      <c r="CE138" s="1538">
        <f t="shared" si="368"/>
        <v>0</v>
      </c>
      <c r="CF138" s="1339">
        <v>37565</v>
      </c>
      <c r="CG138" s="112"/>
      <c r="CH138" s="1788">
        <f t="shared" ref="CH138:CH143" si="380">SUM(CF138:CG138)</f>
        <v>37565</v>
      </c>
      <c r="CI138" s="1341">
        <f t="shared" si="370"/>
        <v>0</v>
      </c>
      <c r="CJ138" s="1788">
        <f>+CF138-CI138</f>
        <v>37565</v>
      </c>
      <c r="CK138" s="1773">
        <f t="shared" si="375"/>
        <v>12000</v>
      </c>
      <c r="CL138" s="1769">
        <f t="shared" si="327"/>
        <v>-12000</v>
      </c>
    </row>
    <row r="139" spans="1:94" s="75" customFormat="1" ht="25.5" outlineLevel="1">
      <c r="A139" s="96" t="s">
        <v>1221</v>
      </c>
      <c r="B139" s="101" t="s">
        <v>1165</v>
      </c>
      <c r="C139" s="101"/>
      <c r="D139" s="101"/>
      <c r="E139" s="1242" t="s">
        <v>1307</v>
      </c>
      <c r="F139" s="1241" t="s">
        <v>41</v>
      </c>
      <c r="G139" s="1239" t="s">
        <v>651</v>
      </c>
      <c r="H139" s="1234" t="s">
        <v>1310</v>
      </c>
      <c r="I139" s="1199" t="s">
        <v>1311</v>
      </c>
      <c r="J139" s="46"/>
      <c r="K139" s="46"/>
      <c r="L139" s="46"/>
      <c r="M139" s="994" t="s">
        <v>1027</v>
      </c>
      <c r="N139" s="994" t="s">
        <v>1027</v>
      </c>
      <c r="O139" s="994" t="s">
        <v>1027</v>
      </c>
      <c r="P139" s="994" t="s">
        <v>1027</v>
      </c>
      <c r="Q139" s="994" t="s">
        <v>1027</v>
      </c>
      <c r="R139" s="1101"/>
      <c r="S139" s="987"/>
      <c r="T139" s="890"/>
      <c r="U139" s="890" t="s">
        <v>160</v>
      </c>
      <c r="V139" s="1065" t="s">
        <v>651</v>
      </c>
      <c r="W139" s="935">
        <f>+'9.3.1_Det. PA'!E88</f>
        <v>33</v>
      </c>
      <c r="X139" s="1093"/>
      <c r="Y139" s="987"/>
      <c r="Z139" s="110" t="s">
        <v>277</v>
      </c>
      <c r="AA139" s="104">
        <v>1</v>
      </c>
      <c r="AB139" s="104">
        <v>60</v>
      </c>
      <c r="AC139" s="104"/>
      <c r="AD139" s="104"/>
      <c r="AE139" s="647">
        <v>2500</v>
      </c>
      <c r="AF139" s="112">
        <f t="shared" ref="AF139:AF140" si="381">+AA139*AB139*AE139</f>
        <v>150000</v>
      </c>
      <c r="AG139" s="113"/>
      <c r="AH139" s="1373"/>
      <c r="AI139" s="112"/>
      <c r="AJ139" s="112">
        <f t="shared" si="376"/>
        <v>150000</v>
      </c>
      <c r="AK139" s="112">
        <f t="shared" si="371"/>
        <v>150000</v>
      </c>
      <c r="AL139" s="1464"/>
      <c r="AM139" s="112"/>
      <c r="AN139" s="112"/>
      <c r="AO139" s="112"/>
      <c r="AP139" s="112"/>
      <c r="AQ139" s="112"/>
      <c r="AR139" s="865">
        <f t="shared" si="377"/>
        <v>0</v>
      </c>
      <c r="AS139" s="1464">
        <f t="shared" si="199"/>
        <v>0</v>
      </c>
      <c r="AT139" s="112">
        <f>+$AJ$139*5%</f>
        <v>7500</v>
      </c>
      <c r="AU139" s="112">
        <f>+$AJ$139*20%</f>
        <v>30000</v>
      </c>
      <c r="AV139" s="112">
        <f>+$AJ$139*20%</f>
        <v>30000</v>
      </c>
      <c r="AW139" s="112">
        <f>+$AJ$139*20%</f>
        <v>30000</v>
      </c>
      <c r="AX139" s="112">
        <f>+$AJ$139*35%</f>
        <v>52500</v>
      </c>
      <c r="AY139" s="865">
        <f t="shared" si="378"/>
        <v>150000</v>
      </c>
      <c r="AZ139" s="1464"/>
      <c r="BA139" s="112">
        <f t="shared" si="200"/>
        <v>7500</v>
      </c>
      <c r="BB139" s="112">
        <f t="shared" si="201"/>
        <v>30000</v>
      </c>
      <c r="BC139" s="112">
        <f t="shared" si="202"/>
        <v>30000</v>
      </c>
      <c r="BD139" s="112">
        <f t="shared" si="203"/>
        <v>30000</v>
      </c>
      <c r="BE139" s="112">
        <f t="shared" si="204"/>
        <v>52500</v>
      </c>
      <c r="BF139" s="865">
        <f t="shared" si="205"/>
        <v>150000</v>
      </c>
      <c r="BG139" s="1464">
        <f t="shared" si="315"/>
        <v>0</v>
      </c>
      <c r="BH139" s="112"/>
      <c r="BI139" s="112"/>
      <c r="BJ139" s="112"/>
      <c r="BK139" s="112"/>
      <c r="BL139" s="112"/>
      <c r="BM139" s="112"/>
      <c r="BN139" s="865">
        <f t="shared" si="372"/>
        <v>0</v>
      </c>
      <c r="BO139" s="1538">
        <f t="shared" si="358"/>
        <v>0</v>
      </c>
      <c r="BP139" s="112">
        <f>+($AJ$139/60)*4</f>
        <v>10000</v>
      </c>
      <c r="BQ139" s="112">
        <f>+($AJ$139/60)*12</f>
        <v>30000</v>
      </c>
      <c r="BR139" s="112">
        <f t="shared" ref="BR139:BT139" si="382">+($AJ$139/60)*12</f>
        <v>30000</v>
      </c>
      <c r="BS139" s="112">
        <f t="shared" si="382"/>
        <v>30000</v>
      </c>
      <c r="BT139" s="112">
        <f t="shared" si="382"/>
        <v>30000</v>
      </c>
      <c r="BU139" s="112">
        <f>+($AJ$139/60)*8</f>
        <v>20000</v>
      </c>
      <c r="BV139" s="865">
        <f t="shared" si="374"/>
        <v>150000</v>
      </c>
      <c r="BW139" s="1538">
        <f t="shared" si="360"/>
        <v>0</v>
      </c>
      <c r="BX139" s="112">
        <f t="shared" si="361"/>
        <v>10000</v>
      </c>
      <c r="BY139" s="112">
        <f t="shared" si="362"/>
        <v>30000</v>
      </c>
      <c r="BZ139" s="112">
        <f t="shared" si="363"/>
        <v>30000</v>
      </c>
      <c r="CA139" s="112">
        <f t="shared" si="364"/>
        <v>30000</v>
      </c>
      <c r="CB139" s="112">
        <f t="shared" si="365"/>
        <v>30000</v>
      </c>
      <c r="CC139" s="112">
        <f t="shared" si="366"/>
        <v>20000</v>
      </c>
      <c r="CD139" s="865">
        <f t="shared" si="367"/>
        <v>150000</v>
      </c>
      <c r="CE139" s="1538">
        <f t="shared" si="368"/>
        <v>0</v>
      </c>
      <c r="CF139" s="1339"/>
      <c r="CG139" s="112"/>
      <c r="CH139" s="1788">
        <f t="shared" si="380"/>
        <v>0</v>
      </c>
      <c r="CI139" s="1341">
        <f t="shared" si="370"/>
        <v>0</v>
      </c>
      <c r="CJ139" s="1788">
        <f t="shared" si="328"/>
        <v>0</v>
      </c>
      <c r="CK139" s="1773">
        <f t="shared" si="375"/>
        <v>10000</v>
      </c>
      <c r="CL139" s="1769">
        <f t="shared" si="327"/>
        <v>-10000</v>
      </c>
    </row>
    <row r="140" spans="1:94" s="95" customFormat="1" ht="24" customHeight="1" outlineLevel="1">
      <c r="A140" s="96" t="s">
        <v>1222</v>
      </c>
      <c r="B140" s="101" t="s">
        <v>298</v>
      </c>
      <c r="C140" s="101"/>
      <c r="D140" s="101"/>
      <c r="E140" s="1242" t="s">
        <v>1307</v>
      </c>
      <c r="F140" s="1241" t="s">
        <v>41</v>
      </c>
      <c r="G140" s="1239" t="s">
        <v>651</v>
      </c>
      <c r="H140" s="1234" t="s">
        <v>1310</v>
      </c>
      <c r="I140" s="1199" t="s">
        <v>1311</v>
      </c>
      <c r="J140" s="101"/>
      <c r="K140" s="101"/>
      <c r="L140" s="101"/>
      <c r="M140" s="994" t="s">
        <v>1027</v>
      </c>
      <c r="N140" s="994" t="s">
        <v>1027</v>
      </c>
      <c r="O140" s="994" t="s">
        <v>1027</v>
      </c>
      <c r="P140" s="994" t="s">
        <v>1027</v>
      </c>
      <c r="Q140" s="994" t="s">
        <v>1027</v>
      </c>
      <c r="R140" s="1280"/>
      <c r="S140" s="1076"/>
      <c r="T140" s="890"/>
      <c r="U140" s="890" t="s">
        <v>160</v>
      </c>
      <c r="V140" s="928" t="s">
        <v>651</v>
      </c>
      <c r="W140" s="971">
        <f>+'9.3.1_Det. PA'!E89</f>
        <v>34</v>
      </c>
      <c r="X140" s="1093"/>
      <c r="Y140" s="1076"/>
      <c r="Z140" s="110" t="s">
        <v>277</v>
      </c>
      <c r="AA140" s="104">
        <v>1</v>
      </c>
      <c r="AB140" s="104">
        <v>60</v>
      </c>
      <c r="AC140" s="104"/>
      <c r="AD140" s="104"/>
      <c r="AE140" s="647">
        <v>2500</v>
      </c>
      <c r="AF140" s="112">
        <f t="shared" si="381"/>
        <v>150000</v>
      </c>
      <c r="AG140" s="113"/>
      <c r="AH140" s="1373"/>
      <c r="AI140" s="112"/>
      <c r="AJ140" s="112">
        <f t="shared" si="376"/>
        <v>150000</v>
      </c>
      <c r="AK140" s="112">
        <f t="shared" si="371"/>
        <v>150000</v>
      </c>
      <c r="AL140" s="1464"/>
      <c r="AM140" s="112"/>
      <c r="AN140" s="112"/>
      <c r="AO140" s="112"/>
      <c r="AP140" s="112"/>
      <c r="AQ140" s="112"/>
      <c r="AR140" s="865">
        <f t="shared" si="377"/>
        <v>0</v>
      </c>
      <c r="AS140" s="1464">
        <f t="shared" si="199"/>
        <v>0</v>
      </c>
      <c r="AT140" s="112">
        <f>+$AJ$140*5%</f>
        <v>7500</v>
      </c>
      <c r="AU140" s="112">
        <f>+$AJ$140*20%</f>
        <v>30000</v>
      </c>
      <c r="AV140" s="112">
        <f>+$AJ$140*20%</f>
        <v>30000</v>
      </c>
      <c r="AW140" s="112">
        <f>+$AJ$140*20%</f>
        <v>30000</v>
      </c>
      <c r="AX140" s="112">
        <f>+$AJ$140*35%</f>
        <v>52500</v>
      </c>
      <c r="AY140" s="865">
        <f t="shared" si="378"/>
        <v>150000</v>
      </c>
      <c r="AZ140" s="1464"/>
      <c r="BA140" s="112">
        <f t="shared" si="200"/>
        <v>7500</v>
      </c>
      <c r="BB140" s="112">
        <f t="shared" si="201"/>
        <v>30000</v>
      </c>
      <c r="BC140" s="112">
        <f t="shared" si="202"/>
        <v>30000</v>
      </c>
      <c r="BD140" s="112">
        <f t="shared" si="203"/>
        <v>30000</v>
      </c>
      <c r="BE140" s="112">
        <f t="shared" si="204"/>
        <v>52500</v>
      </c>
      <c r="BF140" s="865">
        <f t="shared" si="205"/>
        <v>150000</v>
      </c>
      <c r="BG140" s="1464">
        <f t="shared" si="315"/>
        <v>0</v>
      </c>
      <c r="BH140" s="112"/>
      <c r="BI140" s="112"/>
      <c r="BJ140" s="112"/>
      <c r="BK140" s="112"/>
      <c r="BL140" s="112"/>
      <c r="BM140" s="112"/>
      <c r="BN140" s="865">
        <f t="shared" si="372"/>
        <v>0</v>
      </c>
      <c r="BO140" s="1538">
        <f t="shared" si="358"/>
        <v>0</v>
      </c>
      <c r="BP140" s="112">
        <f>+($AJ$140/60)*4</f>
        <v>10000</v>
      </c>
      <c r="BQ140" s="112">
        <f>+($AJ$140/60)*12</f>
        <v>30000</v>
      </c>
      <c r="BR140" s="112">
        <f t="shared" ref="BR140:BT140" si="383">+($AJ$140/60)*12</f>
        <v>30000</v>
      </c>
      <c r="BS140" s="112">
        <f t="shared" si="383"/>
        <v>30000</v>
      </c>
      <c r="BT140" s="112">
        <f t="shared" si="383"/>
        <v>30000</v>
      </c>
      <c r="BU140" s="112">
        <f>+($AJ$140/60)*8</f>
        <v>20000</v>
      </c>
      <c r="BV140" s="865">
        <f t="shared" si="374"/>
        <v>150000</v>
      </c>
      <c r="BW140" s="1538">
        <f t="shared" si="360"/>
        <v>0</v>
      </c>
      <c r="BX140" s="112">
        <f t="shared" si="361"/>
        <v>10000</v>
      </c>
      <c r="BY140" s="112">
        <f t="shared" si="362"/>
        <v>30000</v>
      </c>
      <c r="BZ140" s="112">
        <f t="shared" si="363"/>
        <v>30000</v>
      </c>
      <c r="CA140" s="112">
        <f t="shared" si="364"/>
        <v>30000</v>
      </c>
      <c r="CB140" s="112">
        <f t="shared" si="365"/>
        <v>30000</v>
      </c>
      <c r="CC140" s="112">
        <f t="shared" si="366"/>
        <v>20000</v>
      </c>
      <c r="CD140" s="865">
        <f t="shared" si="367"/>
        <v>150000</v>
      </c>
      <c r="CE140" s="1538">
        <f t="shared" si="368"/>
        <v>0</v>
      </c>
      <c r="CF140" s="1339">
        <v>25043</v>
      </c>
      <c r="CG140" s="112"/>
      <c r="CH140" s="1788">
        <f t="shared" si="380"/>
        <v>25043</v>
      </c>
      <c r="CI140" s="1341">
        <f t="shared" si="370"/>
        <v>0</v>
      </c>
      <c r="CJ140" s="1788">
        <f t="shared" si="328"/>
        <v>25043</v>
      </c>
      <c r="CK140" s="1773">
        <f t="shared" si="375"/>
        <v>10000</v>
      </c>
      <c r="CL140" s="1769">
        <f t="shared" si="327"/>
        <v>-10000</v>
      </c>
    </row>
    <row r="141" spans="1:94" s="95" customFormat="1" ht="23.25" customHeight="1" outlineLevel="1">
      <c r="A141" s="96" t="s">
        <v>903</v>
      </c>
      <c r="B141" s="101" t="s">
        <v>1308</v>
      </c>
      <c r="C141" s="101"/>
      <c r="D141" s="101"/>
      <c r="E141" s="1242" t="s">
        <v>1307</v>
      </c>
      <c r="F141" s="1242" t="s">
        <v>1307</v>
      </c>
      <c r="G141" s="1239" t="s">
        <v>1312</v>
      </c>
      <c r="H141" s="1234" t="s">
        <v>1310</v>
      </c>
      <c r="I141" s="1199" t="s">
        <v>1311</v>
      </c>
      <c r="J141" s="101"/>
      <c r="K141" s="101"/>
      <c r="L141" s="101"/>
      <c r="M141" s="994" t="s">
        <v>1027</v>
      </c>
      <c r="N141" s="994" t="s">
        <v>1027</v>
      </c>
      <c r="O141" s="994" t="s">
        <v>1027</v>
      </c>
      <c r="P141" s="994" t="s">
        <v>1027</v>
      </c>
      <c r="Q141" s="994" t="s">
        <v>1027</v>
      </c>
      <c r="R141" s="1280"/>
      <c r="S141" s="1076"/>
      <c r="T141" s="890" t="s">
        <v>83</v>
      </c>
      <c r="U141" s="110" t="s">
        <v>13</v>
      </c>
      <c r="V141" s="890" t="s">
        <v>646</v>
      </c>
      <c r="W141" s="971">
        <f>+'9.3.1_Det. PA'!E70</f>
        <v>21</v>
      </c>
      <c r="X141" s="1093"/>
      <c r="Y141" s="1076"/>
      <c r="Z141" s="110" t="s">
        <v>261</v>
      </c>
      <c r="AA141" s="104">
        <v>1</v>
      </c>
      <c r="AB141" s="104"/>
      <c r="AC141" s="104"/>
      <c r="AD141" s="104"/>
      <c r="AE141" s="647">
        <f>4500000-789900</f>
        <v>3710100</v>
      </c>
      <c r="AF141" s="112">
        <f>+AA141*AE141</f>
        <v>3710100</v>
      </c>
      <c r="AG141" s="113"/>
      <c r="AH141" s="1373"/>
      <c r="AI141" s="112">
        <f t="shared" ref="AI141" si="384">+AF141</f>
        <v>3710100</v>
      </c>
      <c r="AJ141" s="112"/>
      <c r="AK141" s="112">
        <f t="shared" si="371"/>
        <v>3710100</v>
      </c>
      <c r="AL141" s="1464"/>
      <c r="AM141" s="112">
        <f>+$AK$141*5%</f>
        <v>185505</v>
      </c>
      <c r="AN141" s="112">
        <f>+$AK$141*20%</f>
        <v>742020</v>
      </c>
      <c r="AO141" s="112">
        <f>+$AK$141*20%</f>
        <v>742020</v>
      </c>
      <c r="AP141" s="112">
        <f>+$AK$141*20%</f>
        <v>742020</v>
      </c>
      <c r="AQ141" s="112">
        <f>+$AK$141*35%</f>
        <v>1298535</v>
      </c>
      <c r="AR141" s="865">
        <f t="shared" si="377"/>
        <v>3710100</v>
      </c>
      <c r="AS141" s="1464">
        <f t="shared" si="199"/>
        <v>0</v>
      </c>
      <c r="AT141" s="112"/>
      <c r="AU141" s="112"/>
      <c r="AV141" s="112"/>
      <c r="AW141" s="112"/>
      <c r="AX141" s="112"/>
      <c r="AY141" s="865">
        <f t="shared" si="378"/>
        <v>0</v>
      </c>
      <c r="AZ141" s="1464"/>
      <c r="BA141" s="112">
        <f t="shared" si="200"/>
        <v>185505</v>
      </c>
      <c r="BB141" s="112">
        <f t="shared" si="201"/>
        <v>742020</v>
      </c>
      <c r="BC141" s="112">
        <f t="shared" si="202"/>
        <v>742020</v>
      </c>
      <c r="BD141" s="112">
        <f t="shared" si="203"/>
        <v>742020</v>
      </c>
      <c r="BE141" s="112">
        <f t="shared" si="204"/>
        <v>1298535</v>
      </c>
      <c r="BF141" s="865">
        <f t="shared" si="205"/>
        <v>3710100</v>
      </c>
      <c r="BG141" s="1464">
        <f t="shared" si="315"/>
        <v>0</v>
      </c>
      <c r="BH141" s="112">
        <f>+$AI$141*5%</f>
        <v>185505</v>
      </c>
      <c r="BI141" s="112">
        <f>+$AI$141*20%</f>
        <v>742020</v>
      </c>
      <c r="BJ141" s="112">
        <f t="shared" ref="BJ141:BL141" si="385">+$AI$141*20%</f>
        <v>742020</v>
      </c>
      <c r="BK141" s="112">
        <f t="shared" si="385"/>
        <v>742020</v>
      </c>
      <c r="BL141" s="112">
        <f t="shared" si="385"/>
        <v>742020</v>
      </c>
      <c r="BM141" s="112">
        <f>+$AI$141*15%</f>
        <v>556515</v>
      </c>
      <c r="BN141" s="865">
        <f t="shared" si="372"/>
        <v>3710100</v>
      </c>
      <c r="BO141" s="1538">
        <f t="shared" si="358"/>
        <v>0</v>
      </c>
      <c r="BP141" s="112"/>
      <c r="BQ141" s="112"/>
      <c r="BR141" s="112"/>
      <c r="BS141" s="112"/>
      <c r="BT141" s="112"/>
      <c r="BU141" s="112"/>
      <c r="BV141" s="865">
        <f t="shared" si="374"/>
        <v>0</v>
      </c>
      <c r="BW141" s="1538">
        <f t="shared" si="360"/>
        <v>0</v>
      </c>
      <c r="BX141" s="112">
        <f t="shared" si="361"/>
        <v>185505</v>
      </c>
      <c r="BY141" s="112">
        <f t="shared" si="362"/>
        <v>742020</v>
      </c>
      <c r="BZ141" s="112">
        <f t="shared" si="363"/>
        <v>742020</v>
      </c>
      <c r="CA141" s="112">
        <f t="shared" si="364"/>
        <v>742020</v>
      </c>
      <c r="CB141" s="112">
        <f t="shared" si="365"/>
        <v>742020</v>
      </c>
      <c r="CC141" s="112">
        <f t="shared" si="366"/>
        <v>556515</v>
      </c>
      <c r="CD141" s="865">
        <f t="shared" si="367"/>
        <v>3710100</v>
      </c>
      <c r="CE141" s="1538">
        <f t="shared" si="368"/>
        <v>0</v>
      </c>
      <c r="CF141" s="1339"/>
      <c r="CG141" s="112"/>
      <c r="CH141" s="1788">
        <f t="shared" si="380"/>
        <v>0</v>
      </c>
      <c r="CI141" s="1341">
        <f t="shared" si="370"/>
        <v>185505</v>
      </c>
      <c r="CJ141" s="1814">
        <f t="shared" si="328"/>
        <v>-185505</v>
      </c>
      <c r="CK141" s="1773">
        <f t="shared" si="375"/>
        <v>0</v>
      </c>
      <c r="CL141" s="1357">
        <f t="shared" si="327"/>
        <v>0</v>
      </c>
    </row>
    <row r="142" spans="1:94" s="95" customFormat="1" ht="23.25" customHeight="1" outlineLevel="1">
      <c r="A142" s="96" t="s">
        <v>904</v>
      </c>
      <c r="B142" s="101" t="s">
        <v>905</v>
      </c>
      <c r="C142" s="1422"/>
      <c r="D142" s="1422"/>
      <c r="E142" s="1240" t="s">
        <v>1308</v>
      </c>
      <c r="F142" s="1240" t="s">
        <v>1308</v>
      </c>
      <c r="G142" s="1239" t="s">
        <v>1320</v>
      </c>
      <c r="H142" s="1240" t="s">
        <v>1308</v>
      </c>
      <c r="I142" s="1234" t="s">
        <v>1310</v>
      </c>
      <c r="J142" s="101"/>
      <c r="K142" s="101"/>
      <c r="L142" s="101"/>
      <c r="M142" s="994" t="s">
        <v>1027</v>
      </c>
      <c r="N142" s="994" t="s">
        <v>1027</v>
      </c>
      <c r="O142" s="994" t="s">
        <v>1027</v>
      </c>
      <c r="P142" s="994" t="s">
        <v>1027</v>
      </c>
      <c r="Q142" s="994" t="s">
        <v>1027</v>
      </c>
      <c r="R142" s="1280"/>
      <c r="S142" s="1076"/>
      <c r="T142" s="890" t="s">
        <v>23</v>
      </c>
      <c r="U142" s="110" t="s">
        <v>13</v>
      </c>
      <c r="V142" s="928" t="s">
        <v>148</v>
      </c>
      <c r="W142" s="971">
        <f>+'9.3.1_Det. PA'!F28</f>
        <v>6</v>
      </c>
      <c r="X142" s="1093"/>
      <c r="Y142" s="1076"/>
      <c r="Z142" s="110" t="s">
        <v>261</v>
      </c>
      <c r="AA142" s="104">
        <v>1</v>
      </c>
      <c r="AB142" s="104"/>
      <c r="AC142" s="104"/>
      <c r="AD142" s="104"/>
      <c r="AE142" s="647">
        <v>100000</v>
      </c>
      <c r="AF142" s="112">
        <f t="shared" ref="AF142:AF143" si="386">+AA142*AE142</f>
        <v>100000</v>
      </c>
      <c r="AG142" s="113"/>
      <c r="AH142" s="1373"/>
      <c r="AI142" s="112">
        <f>+AF142</f>
        <v>100000</v>
      </c>
      <c r="AJ142" s="112"/>
      <c r="AK142" s="112">
        <f t="shared" ref="AK142:AK144" si="387">SUM(AI142:AJ142)</f>
        <v>100000</v>
      </c>
      <c r="AL142" s="1464"/>
      <c r="AM142" s="112"/>
      <c r="AN142" s="112">
        <f>+$AK$142*20%</f>
        <v>20000</v>
      </c>
      <c r="AO142" s="112">
        <f>+$AK$142*20%</f>
        <v>20000</v>
      </c>
      <c r="AP142" s="112">
        <f>+$AK$142*20%</f>
        <v>20000</v>
      </c>
      <c r="AQ142" s="112">
        <f>+$AK$142*40%</f>
        <v>40000</v>
      </c>
      <c r="AR142" s="865">
        <f t="shared" si="377"/>
        <v>100000</v>
      </c>
      <c r="AS142" s="1464">
        <f t="shared" si="199"/>
        <v>0</v>
      </c>
      <c r="AT142" s="112"/>
      <c r="AU142" s="112"/>
      <c r="AV142" s="112"/>
      <c r="AW142" s="112"/>
      <c r="AX142" s="112"/>
      <c r="AY142" s="865">
        <f t="shared" si="378"/>
        <v>0</v>
      </c>
      <c r="AZ142" s="1464"/>
      <c r="BA142" s="112">
        <f t="shared" si="200"/>
        <v>0</v>
      </c>
      <c r="BB142" s="112">
        <f t="shared" si="201"/>
        <v>20000</v>
      </c>
      <c r="BC142" s="112">
        <f t="shared" si="202"/>
        <v>20000</v>
      </c>
      <c r="BD142" s="112">
        <f t="shared" si="203"/>
        <v>20000</v>
      </c>
      <c r="BE142" s="112">
        <f t="shared" si="204"/>
        <v>40000</v>
      </c>
      <c r="BF142" s="865">
        <f t="shared" si="205"/>
        <v>100000</v>
      </c>
      <c r="BG142" s="1464">
        <f t="shared" si="315"/>
        <v>0</v>
      </c>
      <c r="BH142" s="112"/>
      <c r="BI142" s="112">
        <f>+$AI$142*20%</f>
        <v>20000</v>
      </c>
      <c r="BJ142" s="112">
        <f t="shared" ref="BJ142:BM142" si="388">+$AI$142*20%</f>
        <v>20000</v>
      </c>
      <c r="BK142" s="112">
        <f t="shared" si="388"/>
        <v>20000</v>
      </c>
      <c r="BL142" s="112">
        <f t="shared" si="388"/>
        <v>20000</v>
      </c>
      <c r="BM142" s="112">
        <f t="shared" si="388"/>
        <v>20000</v>
      </c>
      <c r="BN142" s="865">
        <f t="shared" si="372"/>
        <v>100000</v>
      </c>
      <c r="BO142" s="1538">
        <f t="shared" si="358"/>
        <v>0</v>
      </c>
      <c r="BP142" s="112"/>
      <c r="BQ142" s="112"/>
      <c r="BR142" s="112"/>
      <c r="BS142" s="112"/>
      <c r="BT142" s="112"/>
      <c r="BU142" s="112"/>
      <c r="BV142" s="865">
        <f t="shared" si="374"/>
        <v>0</v>
      </c>
      <c r="BW142" s="1538">
        <f t="shared" si="360"/>
        <v>0</v>
      </c>
      <c r="BX142" s="112">
        <f t="shared" si="361"/>
        <v>0</v>
      </c>
      <c r="BY142" s="112">
        <f t="shared" si="362"/>
        <v>20000</v>
      </c>
      <c r="BZ142" s="112">
        <f t="shared" si="363"/>
        <v>20000</v>
      </c>
      <c r="CA142" s="112">
        <f t="shared" si="364"/>
        <v>20000</v>
      </c>
      <c r="CB142" s="112">
        <f t="shared" si="365"/>
        <v>20000</v>
      </c>
      <c r="CC142" s="112">
        <f t="shared" si="366"/>
        <v>20000</v>
      </c>
      <c r="CD142" s="865">
        <f t="shared" si="367"/>
        <v>100000</v>
      </c>
      <c r="CE142" s="1538">
        <f t="shared" si="368"/>
        <v>0</v>
      </c>
      <c r="CF142" s="1339"/>
      <c r="CG142" s="112"/>
      <c r="CH142" s="1788">
        <f t="shared" si="380"/>
        <v>0</v>
      </c>
      <c r="CI142" s="1806">
        <f t="shared" si="370"/>
        <v>0</v>
      </c>
      <c r="CJ142" s="1788">
        <f t="shared" si="328"/>
        <v>0</v>
      </c>
      <c r="CK142" s="1773">
        <f t="shared" si="375"/>
        <v>0</v>
      </c>
      <c r="CL142" s="1357">
        <f t="shared" si="327"/>
        <v>0</v>
      </c>
    </row>
    <row r="143" spans="1:94" s="95" customFormat="1" ht="31.5" customHeight="1" outlineLevel="1">
      <c r="A143" s="1421" t="s">
        <v>993</v>
      </c>
      <c r="B143" s="1422" t="s">
        <v>906</v>
      </c>
      <c r="C143" s="1422"/>
      <c r="D143" s="1422"/>
      <c r="J143" s="101"/>
      <c r="K143" s="101"/>
      <c r="L143" s="101"/>
      <c r="M143" s="994" t="s">
        <v>1027</v>
      </c>
      <c r="N143" s="994" t="s">
        <v>1027</v>
      </c>
      <c r="O143" s="115"/>
      <c r="P143" s="115"/>
      <c r="Q143" s="115"/>
      <c r="R143" s="1280"/>
      <c r="S143" s="1076"/>
      <c r="T143" s="890" t="s">
        <v>997</v>
      </c>
      <c r="U143" s="110"/>
      <c r="V143" s="1025"/>
      <c r="W143" s="103"/>
      <c r="X143" s="1093"/>
      <c r="Y143" s="1076"/>
      <c r="Z143" s="110" t="s">
        <v>261</v>
      </c>
      <c r="AA143" s="104">
        <v>1</v>
      </c>
      <c r="AB143" s="104"/>
      <c r="AC143" s="104"/>
      <c r="AD143" s="104"/>
      <c r="AE143" s="647">
        <f>92500+55000+62400-20000</f>
        <v>189900</v>
      </c>
      <c r="AF143" s="112">
        <f t="shared" si="386"/>
        <v>189900</v>
      </c>
      <c r="AG143" s="113"/>
      <c r="AH143" s="1373"/>
      <c r="AI143" s="112">
        <f>+AF143</f>
        <v>189900</v>
      </c>
      <c r="AJ143" s="112"/>
      <c r="AK143" s="112">
        <f t="shared" si="387"/>
        <v>189900</v>
      </c>
      <c r="AL143" s="1464"/>
      <c r="AM143" s="112"/>
      <c r="AN143" s="112">
        <f>+$AI$143*50%</f>
        <v>94950</v>
      </c>
      <c r="AO143" s="112">
        <f>+$AI$143*50%</f>
        <v>94950</v>
      </c>
      <c r="AP143" s="112"/>
      <c r="AQ143" s="112"/>
      <c r="AR143" s="865">
        <f t="shared" si="377"/>
        <v>189900</v>
      </c>
      <c r="AS143" s="1464">
        <f t="shared" ref="AS143:AS167" si="389">+AI143-AR143</f>
        <v>0</v>
      </c>
      <c r="AT143" s="112"/>
      <c r="AU143" s="112"/>
      <c r="AV143" s="112"/>
      <c r="AW143" s="112"/>
      <c r="AX143" s="112"/>
      <c r="AY143" s="865">
        <f t="shared" si="378"/>
        <v>0</v>
      </c>
      <c r="AZ143" s="1464"/>
      <c r="BA143" s="112">
        <f t="shared" ref="BA143:BA167" si="390">+AM143+AT143</f>
        <v>0</v>
      </c>
      <c r="BB143" s="112">
        <f t="shared" ref="BB143:BB167" si="391">+AN143+AU143</f>
        <v>94950</v>
      </c>
      <c r="BC143" s="112">
        <f t="shared" ref="BC143:BC167" si="392">+AO143+AV143</f>
        <v>94950</v>
      </c>
      <c r="BD143" s="112">
        <f t="shared" ref="BD143:BD167" si="393">+AP143+AW143</f>
        <v>0</v>
      </c>
      <c r="BE143" s="112">
        <f t="shared" ref="BE143:BE167" si="394">+AQ143+AX143</f>
        <v>0</v>
      </c>
      <c r="BF143" s="865">
        <f t="shared" ref="BF143:BF167" si="395">+AR143+AY143</f>
        <v>189900</v>
      </c>
      <c r="BG143" s="1464">
        <f t="shared" si="315"/>
        <v>0</v>
      </c>
      <c r="BH143" s="112"/>
      <c r="BI143" s="112">
        <f>+$AI$143*40%</f>
        <v>75960</v>
      </c>
      <c r="BJ143" s="112">
        <f>+$AI$143*40%</f>
        <v>75960</v>
      </c>
      <c r="BK143" s="112">
        <f>+$AI$143*20%</f>
        <v>37980</v>
      </c>
      <c r="BL143" s="112"/>
      <c r="BM143" s="112"/>
      <c r="BN143" s="865">
        <f t="shared" si="372"/>
        <v>189900</v>
      </c>
      <c r="BO143" s="1538">
        <f t="shared" si="358"/>
        <v>0</v>
      </c>
      <c r="BP143" s="112"/>
      <c r="BQ143" s="112"/>
      <c r="BR143" s="112"/>
      <c r="BS143" s="112"/>
      <c r="BT143" s="112"/>
      <c r="BU143" s="112"/>
      <c r="BV143" s="865">
        <f t="shared" si="374"/>
        <v>0</v>
      </c>
      <c r="BW143" s="1538">
        <f t="shared" si="360"/>
        <v>0</v>
      </c>
      <c r="BX143" s="112">
        <f t="shared" si="361"/>
        <v>0</v>
      </c>
      <c r="BY143" s="112">
        <f t="shared" si="362"/>
        <v>75960</v>
      </c>
      <c r="BZ143" s="112">
        <f t="shared" si="363"/>
        <v>75960</v>
      </c>
      <c r="CA143" s="112">
        <f t="shared" si="364"/>
        <v>37980</v>
      </c>
      <c r="CB143" s="112">
        <f t="shared" si="365"/>
        <v>0</v>
      </c>
      <c r="CC143" s="112">
        <f t="shared" si="366"/>
        <v>0</v>
      </c>
      <c r="CD143" s="865">
        <f t="shared" si="367"/>
        <v>189900</v>
      </c>
      <c r="CE143" s="1538">
        <f t="shared" si="368"/>
        <v>0</v>
      </c>
      <c r="CF143" s="1339"/>
      <c r="CG143" s="112"/>
      <c r="CH143" s="1788">
        <f t="shared" si="380"/>
        <v>0</v>
      </c>
      <c r="CI143" s="1806">
        <f t="shared" si="370"/>
        <v>0</v>
      </c>
      <c r="CJ143" s="1788">
        <f t="shared" si="328"/>
        <v>0</v>
      </c>
      <c r="CK143" s="1773">
        <f t="shared" si="375"/>
        <v>0</v>
      </c>
      <c r="CL143" s="1357">
        <f t="shared" si="327"/>
        <v>0</v>
      </c>
    </row>
    <row r="144" spans="1:94" s="95" customFormat="1" ht="31.5" customHeight="1" outlineLevel="1">
      <c r="A144" s="1421" t="s">
        <v>1581</v>
      </c>
      <c r="B144" s="1422" t="s">
        <v>1582</v>
      </c>
      <c r="C144" s="1422"/>
      <c r="D144" s="1422"/>
      <c r="J144" s="101"/>
      <c r="K144" s="101"/>
      <c r="L144" s="101"/>
      <c r="M144" s="994"/>
      <c r="N144" s="994"/>
      <c r="O144" s="115"/>
      <c r="P144" s="115"/>
      <c r="Q144" s="115"/>
      <c r="R144" s="1280"/>
      <c r="S144" s="1076"/>
      <c r="T144" s="890"/>
      <c r="U144" s="110"/>
      <c r="V144" s="1025"/>
      <c r="W144" s="103"/>
      <c r="X144" s="1093"/>
      <c r="Y144" s="1076"/>
      <c r="Z144" s="110" t="s">
        <v>261</v>
      </c>
      <c r="AA144" s="104">
        <v>1</v>
      </c>
      <c r="AB144" s="104"/>
      <c r="AC144" s="104"/>
      <c r="AD144" s="104"/>
      <c r="AE144" s="647">
        <v>480000</v>
      </c>
      <c r="AF144" s="112">
        <f>+AE144*AA144</f>
        <v>480000</v>
      </c>
      <c r="AG144" s="113"/>
      <c r="AH144" s="1373"/>
      <c r="AI144" s="112"/>
      <c r="AJ144" s="112">
        <f>+AF144</f>
        <v>480000</v>
      </c>
      <c r="AK144" s="112">
        <f t="shared" si="387"/>
        <v>480000</v>
      </c>
      <c r="AL144" s="1464"/>
      <c r="AM144" s="112"/>
      <c r="AN144" s="112"/>
      <c r="AO144" s="112"/>
      <c r="AP144" s="112"/>
      <c r="AQ144" s="112"/>
      <c r="AR144" s="865"/>
      <c r="AS144" s="1464">
        <f t="shared" si="389"/>
        <v>0</v>
      </c>
      <c r="AT144" s="112">
        <f>+$AJ$144/5</f>
        <v>96000</v>
      </c>
      <c r="AU144" s="112">
        <f t="shared" ref="AU144:AX144" si="396">+$AJ$144/5</f>
        <v>96000</v>
      </c>
      <c r="AV144" s="112">
        <f t="shared" si="396"/>
        <v>96000</v>
      </c>
      <c r="AW144" s="112">
        <f t="shared" si="396"/>
        <v>96000</v>
      </c>
      <c r="AX144" s="112">
        <f t="shared" si="396"/>
        <v>96000</v>
      </c>
      <c r="AY144" s="865">
        <f t="shared" si="378"/>
        <v>480000</v>
      </c>
      <c r="AZ144" s="1464"/>
      <c r="BA144" s="112">
        <f>+AM144+AT144</f>
        <v>96000</v>
      </c>
      <c r="BB144" s="112">
        <f t="shared" si="391"/>
        <v>96000</v>
      </c>
      <c r="BC144" s="112">
        <f t="shared" si="392"/>
        <v>96000</v>
      </c>
      <c r="BD144" s="112">
        <f t="shared" si="393"/>
        <v>96000</v>
      </c>
      <c r="BE144" s="112">
        <f t="shared" si="394"/>
        <v>96000</v>
      </c>
      <c r="BF144" s="865">
        <f t="shared" si="395"/>
        <v>480000</v>
      </c>
      <c r="BG144" s="1464">
        <f t="shared" si="315"/>
        <v>0</v>
      </c>
      <c r="BH144" s="112"/>
      <c r="BI144" s="112"/>
      <c r="BJ144" s="112"/>
      <c r="BK144" s="112"/>
      <c r="BL144" s="112"/>
      <c r="BM144" s="112"/>
      <c r="BN144" s="865">
        <f t="shared" si="372"/>
        <v>0</v>
      </c>
      <c r="BO144" s="1538">
        <f t="shared" si="358"/>
        <v>0</v>
      </c>
      <c r="BP144" s="112">
        <f>+$AJ$144/5</f>
        <v>96000</v>
      </c>
      <c r="BQ144" s="112">
        <f t="shared" ref="BQ144:BT144" si="397">+$AJ$144/5</f>
        <v>96000</v>
      </c>
      <c r="BR144" s="112">
        <f t="shared" si="397"/>
        <v>96000</v>
      </c>
      <c r="BS144" s="112">
        <f t="shared" si="397"/>
        <v>96000</v>
      </c>
      <c r="BT144" s="112">
        <f t="shared" si="397"/>
        <v>96000</v>
      </c>
      <c r="BU144" s="112"/>
      <c r="BV144" s="865">
        <f t="shared" si="374"/>
        <v>480000</v>
      </c>
      <c r="BW144" s="1538">
        <f t="shared" si="360"/>
        <v>0</v>
      </c>
      <c r="BX144" s="112">
        <f t="shared" si="361"/>
        <v>96000</v>
      </c>
      <c r="BY144" s="112">
        <f t="shared" si="362"/>
        <v>96000</v>
      </c>
      <c r="BZ144" s="112">
        <f t="shared" si="363"/>
        <v>96000</v>
      </c>
      <c r="CA144" s="112">
        <f t="shared" si="364"/>
        <v>96000</v>
      </c>
      <c r="CB144" s="112">
        <f t="shared" si="365"/>
        <v>96000</v>
      </c>
      <c r="CC144" s="112">
        <f t="shared" si="366"/>
        <v>0</v>
      </c>
      <c r="CD144" s="865">
        <f t="shared" si="367"/>
        <v>480000</v>
      </c>
      <c r="CE144" s="1538">
        <f t="shared" si="368"/>
        <v>0</v>
      </c>
      <c r="CF144" s="1339"/>
      <c r="CG144" s="112"/>
      <c r="CH144" s="1788"/>
      <c r="CI144" s="1806">
        <f t="shared" si="370"/>
        <v>0</v>
      </c>
      <c r="CJ144" s="1788">
        <f t="shared" si="328"/>
        <v>0</v>
      </c>
      <c r="CK144" s="1773">
        <f t="shared" si="375"/>
        <v>96000</v>
      </c>
      <c r="CL144" s="1769">
        <f t="shared" si="327"/>
        <v>-96000</v>
      </c>
    </row>
    <row r="145" spans="1:94" s="95" customFormat="1" ht="42.75" customHeight="1" outlineLevel="1">
      <c r="A145" s="1308"/>
      <c r="B145" s="1309" t="s">
        <v>1346</v>
      </c>
      <c r="C145" s="1309"/>
      <c r="D145" s="1309"/>
      <c r="E145" s="1323"/>
      <c r="F145" s="1323"/>
      <c r="G145" s="1323"/>
      <c r="H145" s="1323"/>
      <c r="I145" s="1423"/>
      <c r="J145" s="101"/>
      <c r="K145" s="1309"/>
      <c r="L145" s="1309"/>
      <c r="M145" s="1310"/>
      <c r="N145" s="1310"/>
      <c r="O145" s="1310"/>
      <c r="P145" s="1310"/>
      <c r="Q145" s="1310"/>
      <c r="R145" s="1311"/>
      <c r="S145" s="1076"/>
      <c r="T145" s="1312"/>
      <c r="U145" s="1313"/>
      <c r="V145" s="1314"/>
      <c r="W145" s="1315"/>
      <c r="X145" s="1316"/>
      <c r="Y145" s="1076"/>
      <c r="Z145" s="1317"/>
      <c r="AA145" s="1318"/>
      <c r="AB145" s="1318"/>
      <c r="AC145" s="1318"/>
      <c r="AD145" s="1318"/>
      <c r="AE145" s="1319"/>
      <c r="AF145" s="1320"/>
      <c r="AG145" s="1321"/>
      <c r="AH145" s="1373"/>
      <c r="AI145" s="1320"/>
      <c r="AJ145" s="1320"/>
      <c r="AK145" s="1320"/>
      <c r="AL145" s="1464"/>
      <c r="AM145" s="1320"/>
      <c r="AN145" s="1320"/>
      <c r="AO145" s="1320"/>
      <c r="AP145" s="1320"/>
      <c r="AQ145" s="1320"/>
      <c r="AR145" s="1322"/>
      <c r="AS145" s="1464">
        <f t="shared" si="389"/>
        <v>0</v>
      </c>
      <c r="AT145" s="1320"/>
      <c r="AU145" s="1320"/>
      <c r="AV145" s="1320"/>
      <c r="AW145" s="1320"/>
      <c r="AX145" s="1320"/>
      <c r="AY145" s="1322"/>
      <c r="AZ145" s="1464"/>
      <c r="BA145" s="1320">
        <f t="shared" si="390"/>
        <v>0</v>
      </c>
      <c r="BB145" s="1320">
        <f t="shared" si="391"/>
        <v>0</v>
      </c>
      <c r="BC145" s="1320">
        <f t="shared" si="392"/>
        <v>0</v>
      </c>
      <c r="BD145" s="1320">
        <f t="shared" si="393"/>
        <v>0</v>
      </c>
      <c r="BE145" s="1320">
        <f t="shared" si="394"/>
        <v>0</v>
      </c>
      <c r="BF145" s="1322">
        <f t="shared" si="395"/>
        <v>0</v>
      </c>
      <c r="BG145" s="1464">
        <f t="shared" si="315"/>
        <v>0</v>
      </c>
      <c r="BH145" s="1320"/>
      <c r="BI145" s="1320"/>
      <c r="BJ145" s="1320"/>
      <c r="BK145" s="1320"/>
      <c r="BL145" s="1320"/>
      <c r="BM145" s="1320"/>
      <c r="BN145" s="1322"/>
      <c r="BO145" s="1538">
        <f t="shared" si="358"/>
        <v>0</v>
      </c>
      <c r="BP145" s="1320"/>
      <c r="BQ145" s="1320"/>
      <c r="BR145" s="1320"/>
      <c r="BS145" s="1320"/>
      <c r="BT145" s="1320"/>
      <c r="BU145" s="1320"/>
      <c r="BV145" s="1322"/>
      <c r="BW145" s="1538">
        <f t="shared" si="360"/>
        <v>0</v>
      </c>
      <c r="BX145" s="1320">
        <f t="shared" si="361"/>
        <v>0</v>
      </c>
      <c r="BY145" s="1320">
        <f t="shared" si="362"/>
        <v>0</v>
      </c>
      <c r="BZ145" s="1320">
        <f t="shared" si="363"/>
        <v>0</v>
      </c>
      <c r="CA145" s="1320">
        <f t="shared" si="364"/>
        <v>0</v>
      </c>
      <c r="CB145" s="1320">
        <f t="shared" si="365"/>
        <v>0</v>
      </c>
      <c r="CC145" s="1320">
        <f t="shared" si="366"/>
        <v>0</v>
      </c>
      <c r="CD145" s="1322">
        <f t="shared" si="367"/>
        <v>0</v>
      </c>
      <c r="CE145" s="1538">
        <f t="shared" si="368"/>
        <v>0</v>
      </c>
      <c r="CF145" s="1777"/>
      <c r="CG145" s="1772">
        <v>331826</v>
      </c>
      <c r="CH145" s="1801">
        <f>SUM(CF145:CG145)</f>
        <v>331826</v>
      </c>
      <c r="CI145" s="1356">
        <f t="shared" si="370"/>
        <v>0</v>
      </c>
      <c r="CJ145" s="1801">
        <f>+CF145-CI145</f>
        <v>0</v>
      </c>
      <c r="CK145" s="1777">
        <f t="shared" si="375"/>
        <v>0</v>
      </c>
      <c r="CL145" s="1359">
        <f t="shared" si="327"/>
        <v>331826</v>
      </c>
    </row>
    <row r="146" spans="1:94" s="95" customFormat="1" ht="19.5" customHeight="1" outlineLevel="1">
      <c r="A146" s="1308"/>
      <c r="B146" s="1309" t="s">
        <v>1343</v>
      </c>
      <c r="C146" s="1309"/>
      <c r="D146" s="1309"/>
      <c r="E146" s="1323"/>
      <c r="F146" s="1323"/>
      <c r="G146" s="1323"/>
      <c r="H146" s="1323"/>
      <c r="I146" s="1423"/>
      <c r="J146" s="101"/>
      <c r="K146" s="1309"/>
      <c r="L146" s="1309"/>
      <c r="M146" s="1310"/>
      <c r="N146" s="1310"/>
      <c r="O146" s="1310"/>
      <c r="P146" s="1310"/>
      <c r="Q146" s="1310"/>
      <c r="R146" s="1311"/>
      <c r="S146" s="1076"/>
      <c r="T146" s="1312"/>
      <c r="U146" s="1313"/>
      <c r="V146" s="1314"/>
      <c r="W146" s="1315"/>
      <c r="X146" s="1316"/>
      <c r="Y146" s="1076"/>
      <c r="Z146" s="1317"/>
      <c r="AA146" s="1318"/>
      <c r="AB146" s="1318"/>
      <c r="AC146" s="1318"/>
      <c r="AD146" s="1318"/>
      <c r="AE146" s="1319"/>
      <c r="AF146" s="1320"/>
      <c r="AG146" s="1321"/>
      <c r="AH146" s="1373"/>
      <c r="AI146" s="1320"/>
      <c r="AJ146" s="1320"/>
      <c r="AK146" s="1320"/>
      <c r="AL146" s="1464"/>
      <c r="AM146" s="1320"/>
      <c r="AN146" s="1320"/>
      <c r="AO146" s="1320"/>
      <c r="AP146" s="1320"/>
      <c r="AQ146" s="1320"/>
      <c r="AR146" s="1322"/>
      <c r="AS146" s="1464">
        <f t="shared" si="389"/>
        <v>0</v>
      </c>
      <c r="AT146" s="1320"/>
      <c r="AU146" s="1320"/>
      <c r="AV146" s="1320"/>
      <c r="AW146" s="1320"/>
      <c r="AX146" s="1320"/>
      <c r="AY146" s="1322"/>
      <c r="AZ146" s="1464"/>
      <c r="BA146" s="1320">
        <f t="shared" si="390"/>
        <v>0</v>
      </c>
      <c r="BB146" s="1320">
        <f t="shared" si="391"/>
        <v>0</v>
      </c>
      <c r="BC146" s="1320">
        <f t="shared" si="392"/>
        <v>0</v>
      </c>
      <c r="BD146" s="1320">
        <f t="shared" si="393"/>
        <v>0</v>
      </c>
      <c r="BE146" s="1320">
        <f t="shared" si="394"/>
        <v>0</v>
      </c>
      <c r="BF146" s="1322">
        <f t="shared" si="395"/>
        <v>0</v>
      </c>
      <c r="BG146" s="1464">
        <f t="shared" si="315"/>
        <v>0</v>
      </c>
      <c r="BH146" s="1320"/>
      <c r="BI146" s="1320"/>
      <c r="BJ146" s="1320"/>
      <c r="BK146" s="1320"/>
      <c r="BL146" s="1320"/>
      <c r="BM146" s="1320"/>
      <c r="BN146" s="1322"/>
      <c r="BO146" s="1538">
        <f t="shared" si="358"/>
        <v>0</v>
      </c>
      <c r="BP146" s="1320"/>
      <c r="BQ146" s="1320"/>
      <c r="BR146" s="1320"/>
      <c r="BS146" s="1320"/>
      <c r="BT146" s="1320"/>
      <c r="BU146" s="1320"/>
      <c r="BV146" s="1322"/>
      <c r="BW146" s="1538">
        <f t="shared" si="360"/>
        <v>0</v>
      </c>
      <c r="BX146" s="1320">
        <f t="shared" si="361"/>
        <v>0</v>
      </c>
      <c r="BY146" s="1320">
        <f t="shared" si="362"/>
        <v>0</v>
      </c>
      <c r="BZ146" s="1320">
        <f t="shared" si="363"/>
        <v>0</v>
      </c>
      <c r="CA146" s="1320">
        <f t="shared" si="364"/>
        <v>0</v>
      </c>
      <c r="CB146" s="1320">
        <f t="shared" si="365"/>
        <v>0</v>
      </c>
      <c r="CC146" s="1320">
        <f t="shared" si="366"/>
        <v>0</v>
      </c>
      <c r="CD146" s="1322">
        <f t="shared" si="367"/>
        <v>0</v>
      </c>
      <c r="CE146" s="1538">
        <f t="shared" si="368"/>
        <v>0</v>
      </c>
      <c r="CF146" s="1777">
        <v>156522</v>
      </c>
      <c r="CG146" s="1772"/>
      <c r="CH146" s="1801">
        <f t="shared" ref="CH146:CH149" si="398">SUM(CF146:CG146)</f>
        <v>156522</v>
      </c>
      <c r="CI146" s="1356">
        <f t="shared" si="370"/>
        <v>0</v>
      </c>
      <c r="CJ146" s="1801">
        <f t="shared" si="328"/>
        <v>156522</v>
      </c>
      <c r="CK146" s="1777">
        <f t="shared" si="375"/>
        <v>0</v>
      </c>
      <c r="CL146" s="1359">
        <f t="shared" si="327"/>
        <v>0</v>
      </c>
    </row>
    <row r="147" spans="1:94" s="95" customFormat="1" ht="19.5" customHeight="1" outlineLevel="1">
      <c r="A147" s="1308"/>
      <c r="B147" s="1309" t="s">
        <v>1344</v>
      </c>
      <c r="C147" s="1309"/>
      <c r="D147" s="1309"/>
      <c r="E147" s="1323"/>
      <c r="F147" s="1323"/>
      <c r="G147" s="1323"/>
      <c r="H147" s="1323"/>
      <c r="I147" s="1423"/>
      <c r="J147" s="101"/>
      <c r="K147" s="1309"/>
      <c r="L147" s="1309"/>
      <c r="M147" s="1310"/>
      <c r="N147" s="1310"/>
      <c r="O147" s="1310"/>
      <c r="P147" s="1310"/>
      <c r="Q147" s="1310"/>
      <c r="R147" s="1311"/>
      <c r="S147" s="1076"/>
      <c r="T147" s="1312"/>
      <c r="U147" s="1313"/>
      <c r="V147" s="1314"/>
      <c r="W147" s="1315"/>
      <c r="X147" s="1316"/>
      <c r="Y147" s="1076"/>
      <c r="Z147" s="1317"/>
      <c r="AA147" s="1318"/>
      <c r="AB147" s="1318"/>
      <c r="AC147" s="1318"/>
      <c r="AD147" s="1318"/>
      <c r="AE147" s="1319"/>
      <c r="AF147" s="1320"/>
      <c r="AG147" s="1321"/>
      <c r="AH147" s="1373"/>
      <c r="AI147" s="1320"/>
      <c r="AJ147" s="1320"/>
      <c r="AK147" s="1320"/>
      <c r="AL147" s="1464"/>
      <c r="AM147" s="1320"/>
      <c r="AN147" s="1320"/>
      <c r="AO147" s="1320"/>
      <c r="AP147" s="1320"/>
      <c r="AQ147" s="1320"/>
      <c r="AR147" s="1322"/>
      <c r="AS147" s="1464">
        <f t="shared" si="389"/>
        <v>0</v>
      </c>
      <c r="AT147" s="1320"/>
      <c r="AU147" s="1320"/>
      <c r="AV147" s="1320"/>
      <c r="AW147" s="1320"/>
      <c r="AX147" s="1320"/>
      <c r="AY147" s="1322"/>
      <c r="AZ147" s="1464"/>
      <c r="BA147" s="1320">
        <f t="shared" si="390"/>
        <v>0</v>
      </c>
      <c r="BB147" s="1320">
        <f t="shared" si="391"/>
        <v>0</v>
      </c>
      <c r="BC147" s="1320">
        <f t="shared" si="392"/>
        <v>0</v>
      </c>
      <c r="BD147" s="1320">
        <f t="shared" si="393"/>
        <v>0</v>
      </c>
      <c r="BE147" s="1320">
        <f t="shared" si="394"/>
        <v>0</v>
      </c>
      <c r="BF147" s="1322">
        <f t="shared" si="395"/>
        <v>0</v>
      </c>
      <c r="BG147" s="1464">
        <f t="shared" si="315"/>
        <v>0</v>
      </c>
      <c r="BH147" s="1320"/>
      <c r="BI147" s="1320"/>
      <c r="BJ147" s="1320"/>
      <c r="BK147" s="1320"/>
      <c r="BL147" s="1320"/>
      <c r="BM147" s="1320"/>
      <c r="BN147" s="1322"/>
      <c r="BO147" s="1538">
        <f t="shared" si="358"/>
        <v>0</v>
      </c>
      <c r="BP147" s="1320"/>
      <c r="BQ147" s="1320"/>
      <c r="BR147" s="1320"/>
      <c r="BS147" s="1320"/>
      <c r="BT147" s="1320"/>
      <c r="BU147" s="1320"/>
      <c r="BV147" s="1322"/>
      <c r="BW147" s="1538">
        <f t="shared" si="360"/>
        <v>0</v>
      </c>
      <c r="BX147" s="1320">
        <f t="shared" si="361"/>
        <v>0</v>
      </c>
      <c r="BY147" s="1320">
        <f t="shared" si="362"/>
        <v>0</v>
      </c>
      <c r="BZ147" s="1320">
        <f t="shared" si="363"/>
        <v>0</v>
      </c>
      <c r="CA147" s="1320">
        <f t="shared" si="364"/>
        <v>0</v>
      </c>
      <c r="CB147" s="1320">
        <f t="shared" si="365"/>
        <v>0</v>
      </c>
      <c r="CC147" s="1320">
        <f t="shared" si="366"/>
        <v>0</v>
      </c>
      <c r="CD147" s="1322">
        <f t="shared" si="367"/>
        <v>0</v>
      </c>
      <c r="CE147" s="1538">
        <f t="shared" si="368"/>
        <v>0</v>
      </c>
      <c r="CF147" s="1777">
        <v>37565</v>
      </c>
      <c r="CG147" s="1772"/>
      <c r="CH147" s="1801">
        <f t="shared" si="398"/>
        <v>37565</v>
      </c>
      <c r="CI147" s="1356">
        <f t="shared" si="370"/>
        <v>0</v>
      </c>
      <c r="CJ147" s="1801">
        <f t="shared" si="328"/>
        <v>37565</v>
      </c>
      <c r="CK147" s="1777">
        <f t="shared" si="375"/>
        <v>0</v>
      </c>
      <c r="CL147" s="1359">
        <f t="shared" si="327"/>
        <v>0</v>
      </c>
    </row>
    <row r="148" spans="1:94" s="95" customFormat="1" ht="19.5" customHeight="1" outlineLevel="1">
      <c r="A148" s="1308"/>
      <c r="B148" s="1309" t="s">
        <v>1345</v>
      </c>
      <c r="C148" s="1309"/>
      <c r="D148" s="1309"/>
      <c r="E148" s="1323"/>
      <c r="F148" s="1323"/>
      <c r="G148" s="1323"/>
      <c r="H148" s="1323"/>
      <c r="I148" s="1423"/>
      <c r="J148" s="101"/>
      <c r="K148" s="1309"/>
      <c r="L148" s="1309"/>
      <c r="M148" s="1310"/>
      <c r="N148" s="1310"/>
      <c r="O148" s="1310"/>
      <c r="P148" s="1310"/>
      <c r="Q148" s="1310"/>
      <c r="R148" s="1311"/>
      <c r="S148" s="1076"/>
      <c r="T148" s="1312"/>
      <c r="U148" s="1313"/>
      <c r="V148" s="1314"/>
      <c r="W148" s="1315"/>
      <c r="X148" s="1316"/>
      <c r="Y148" s="1076"/>
      <c r="Z148" s="1317"/>
      <c r="AA148" s="1318"/>
      <c r="AB148" s="1318"/>
      <c r="AC148" s="1318"/>
      <c r="AD148" s="1318"/>
      <c r="AE148" s="1319"/>
      <c r="AF148" s="1320"/>
      <c r="AG148" s="1321"/>
      <c r="AH148" s="1373"/>
      <c r="AI148" s="1320"/>
      <c r="AJ148" s="1320"/>
      <c r="AK148" s="1320"/>
      <c r="AL148" s="1464"/>
      <c r="AM148" s="1320"/>
      <c r="AN148" s="1320"/>
      <c r="AO148" s="1320"/>
      <c r="AP148" s="1320"/>
      <c r="AQ148" s="1320"/>
      <c r="AR148" s="1322"/>
      <c r="AS148" s="1464">
        <f t="shared" si="389"/>
        <v>0</v>
      </c>
      <c r="AT148" s="1320"/>
      <c r="AU148" s="1320"/>
      <c r="AV148" s="1320"/>
      <c r="AW148" s="1320"/>
      <c r="AX148" s="1320"/>
      <c r="AY148" s="1322"/>
      <c r="AZ148" s="1464"/>
      <c r="BA148" s="1320">
        <f t="shared" si="390"/>
        <v>0</v>
      </c>
      <c r="BB148" s="1320">
        <f t="shared" si="391"/>
        <v>0</v>
      </c>
      <c r="BC148" s="1320">
        <f t="shared" si="392"/>
        <v>0</v>
      </c>
      <c r="BD148" s="1320">
        <f t="shared" si="393"/>
        <v>0</v>
      </c>
      <c r="BE148" s="1320">
        <f t="shared" si="394"/>
        <v>0</v>
      </c>
      <c r="BF148" s="1322">
        <f t="shared" si="395"/>
        <v>0</v>
      </c>
      <c r="BG148" s="1464">
        <f t="shared" si="315"/>
        <v>0</v>
      </c>
      <c r="BH148" s="1320"/>
      <c r="BI148" s="1320"/>
      <c r="BJ148" s="1320"/>
      <c r="BK148" s="1320"/>
      <c r="BL148" s="1320"/>
      <c r="BM148" s="1320"/>
      <c r="BN148" s="1322"/>
      <c r="BO148" s="1538">
        <f t="shared" si="358"/>
        <v>0</v>
      </c>
      <c r="BP148" s="1320"/>
      <c r="BQ148" s="1320"/>
      <c r="BR148" s="1320"/>
      <c r="BS148" s="1320"/>
      <c r="BT148" s="1320"/>
      <c r="BU148" s="1320"/>
      <c r="BV148" s="1322"/>
      <c r="BW148" s="1538">
        <f t="shared" si="360"/>
        <v>0</v>
      </c>
      <c r="BX148" s="1320">
        <f t="shared" si="361"/>
        <v>0</v>
      </c>
      <c r="BY148" s="1320">
        <f t="shared" si="362"/>
        <v>0</v>
      </c>
      <c r="BZ148" s="1320">
        <f t="shared" si="363"/>
        <v>0</v>
      </c>
      <c r="CA148" s="1320">
        <f t="shared" si="364"/>
        <v>0</v>
      </c>
      <c r="CB148" s="1320">
        <f t="shared" si="365"/>
        <v>0</v>
      </c>
      <c r="CC148" s="1320">
        <f t="shared" si="366"/>
        <v>0</v>
      </c>
      <c r="CD148" s="1322">
        <f t="shared" si="367"/>
        <v>0</v>
      </c>
      <c r="CE148" s="1538">
        <f t="shared" si="368"/>
        <v>0</v>
      </c>
      <c r="CF148" s="1777">
        <v>9392</v>
      </c>
      <c r="CG148" s="1772"/>
      <c r="CH148" s="1801">
        <f t="shared" si="398"/>
        <v>9392</v>
      </c>
      <c r="CI148" s="1356">
        <f t="shared" si="370"/>
        <v>0</v>
      </c>
      <c r="CJ148" s="1801">
        <f t="shared" si="328"/>
        <v>9392</v>
      </c>
      <c r="CK148" s="1777">
        <f t="shared" si="375"/>
        <v>0</v>
      </c>
      <c r="CL148" s="1359">
        <f t="shared" si="327"/>
        <v>0</v>
      </c>
    </row>
    <row r="149" spans="1:94" s="95" customFormat="1" ht="19.5" customHeight="1" outlineLevel="1">
      <c r="A149" s="1308"/>
      <c r="B149" s="1309" t="s">
        <v>303</v>
      </c>
      <c r="C149" s="1309"/>
      <c r="D149" s="1309"/>
      <c r="E149" s="1323"/>
      <c r="F149" s="1323"/>
      <c r="G149" s="1323"/>
      <c r="H149" s="1323"/>
      <c r="I149" s="1423"/>
      <c r="J149" s="101"/>
      <c r="K149" s="1309"/>
      <c r="L149" s="1309"/>
      <c r="M149" s="1310"/>
      <c r="N149" s="1310"/>
      <c r="O149" s="1310"/>
      <c r="P149" s="1310"/>
      <c r="Q149" s="1310"/>
      <c r="R149" s="1311"/>
      <c r="S149" s="1076"/>
      <c r="T149" s="1312"/>
      <c r="U149" s="1313"/>
      <c r="V149" s="1314"/>
      <c r="W149" s="1315"/>
      <c r="X149" s="1316"/>
      <c r="Y149" s="1076"/>
      <c r="Z149" s="1317"/>
      <c r="AA149" s="1318"/>
      <c r="AB149" s="1318"/>
      <c r="AC149" s="1318"/>
      <c r="AD149" s="1318"/>
      <c r="AE149" s="1319"/>
      <c r="AF149" s="1320"/>
      <c r="AG149" s="1321"/>
      <c r="AH149" s="1373"/>
      <c r="AI149" s="1320"/>
      <c r="AJ149" s="1320"/>
      <c r="AK149" s="1320"/>
      <c r="AL149" s="1464"/>
      <c r="AM149" s="1320"/>
      <c r="AN149" s="1320"/>
      <c r="AO149" s="1320"/>
      <c r="AP149" s="1320"/>
      <c r="AQ149" s="1320"/>
      <c r="AR149" s="1322"/>
      <c r="AS149" s="1464">
        <f t="shared" si="389"/>
        <v>0</v>
      </c>
      <c r="AT149" s="1320"/>
      <c r="AU149" s="1320"/>
      <c r="AV149" s="1320"/>
      <c r="AW149" s="1320"/>
      <c r="AX149" s="1320"/>
      <c r="AY149" s="1322"/>
      <c r="AZ149" s="1464"/>
      <c r="BA149" s="1320">
        <f t="shared" si="390"/>
        <v>0</v>
      </c>
      <c r="BB149" s="1320">
        <f t="shared" si="391"/>
        <v>0</v>
      </c>
      <c r="BC149" s="1320">
        <f t="shared" si="392"/>
        <v>0</v>
      </c>
      <c r="BD149" s="1320">
        <f t="shared" si="393"/>
        <v>0</v>
      </c>
      <c r="BE149" s="1320">
        <f t="shared" si="394"/>
        <v>0</v>
      </c>
      <c r="BF149" s="1322">
        <f t="shared" si="395"/>
        <v>0</v>
      </c>
      <c r="BG149" s="1464">
        <f t="shared" si="315"/>
        <v>0</v>
      </c>
      <c r="BH149" s="1320"/>
      <c r="BI149" s="1320"/>
      <c r="BJ149" s="1320"/>
      <c r="BK149" s="1320"/>
      <c r="BL149" s="1320"/>
      <c r="BM149" s="1320"/>
      <c r="BN149" s="1322"/>
      <c r="BO149" s="1538">
        <f t="shared" si="358"/>
        <v>0</v>
      </c>
      <c r="BP149" s="1320"/>
      <c r="BQ149" s="1320"/>
      <c r="BR149" s="1320"/>
      <c r="BS149" s="1320"/>
      <c r="BT149" s="1320"/>
      <c r="BU149" s="1320"/>
      <c r="BV149" s="1322"/>
      <c r="BW149" s="1538">
        <f t="shared" si="360"/>
        <v>0</v>
      </c>
      <c r="BX149" s="1320">
        <f t="shared" si="361"/>
        <v>0</v>
      </c>
      <c r="BY149" s="1320">
        <f t="shared" si="362"/>
        <v>0</v>
      </c>
      <c r="BZ149" s="1320">
        <f t="shared" si="363"/>
        <v>0</v>
      </c>
      <c r="CA149" s="1320">
        <f t="shared" si="364"/>
        <v>0</v>
      </c>
      <c r="CB149" s="1320">
        <f t="shared" si="365"/>
        <v>0</v>
      </c>
      <c r="CC149" s="1320">
        <f t="shared" si="366"/>
        <v>0</v>
      </c>
      <c r="CD149" s="1322">
        <f t="shared" si="367"/>
        <v>0</v>
      </c>
      <c r="CE149" s="1538">
        <f t="shared" si="368"/>
        <v>0</v>
      </c>
      <c r="CF149" s="1777">
        <v>300000</v>
      </c>
      <c r="CG149" s="1772"/>
      <c r="CH149" s="1801">
        <f t="shared" si="398"/>
        <v>300000</v>
      </c>
      <c r="CI149" s="1356">
        <f t="shared" si="370"/>
        <v>0</v>
      </c>
      <c r="CJ149" s="1801">
        <f t="shared" si="328"/>
        <v>300000</v>
      </c>
      <c r="CK149" s="1777">
        <f>+BP149</f>
        <v>0</v>
      </c>
      <c r="CL149" s="1359">
        <f t="shared" si="327"/>
        <v>0</v>
      </c>
    </row>
    <row r="150" spans="1:94" s="93" customFormat="1" ht="22.5" customHeight="1">
      <c r="A150" s="88" t="s">
        <v>869</v>
      </c>
      <c r="B150" s="89" t="s">
        <v>243</v>
      </c>
      <c r="C150" s="89"/>
      <c r="D150" s="89"/>
      <c r="E150" s="1203"/>
      <c r="F150" s="1203"/>
      <c r="G150" s="1203"/>
      <c r="H150" s="1203"/>
      <c r="I150" s="1203"/>
      <c r="J150" s="1206"/>
      <c r="K150" s="89"/>
      <c r="L150" s="89"/>
      <c r="M150" s="89"/>
      <c r="N150" s="89"/>
      <c r="O150" s="89"/>
      <c r="P150" s="89"/>
      <c r="Q150" s="89"/>
      <c r="R150" s="89"/>
      <c r="S150" s="1042"/>
      <c r="T150" s="1277"/>
      <c r="U150" s="1099"/>
      <c r="V150" s="1100"/>
      <c r="W150" s="1277"/>
      <c r="X150" s="1100"/>
      <c r="Y150" s="1042"/>
      <c r="Z150" s="89"/>
      <c r="AA150" s="1278"/>
      <c r="AB150" s="1278"/>
      <c r="AC150" s="1278"/>
      <c r="AD150" s="1278"/>
      <c r="AE150" s="89"/>
      <c r="AF150" s="1279">
        <f>+AF151</f>
        <v>200000</v>
      </c>
      <c r="AG150" s="1279"/>
      <c r="AH150" s="1370"/>
      <c r="AI150" s="1279">
        <f t="shared" ref="AI150:AQ150" si="399">+AI151</f>
        <v>200000</v>
      </c>
      <c r="AJ150" s="1279">
        <f t="shared" si="399"/>
        <v>0</v>
      </c>
      <c r="AK150" s="1279">
        <f t="shared" si="399"/>
        <v>200000</v>
      </c>
      <c r="AL150" s="1464"/>
      <c r="AM150" s="1279">
        <f t="shared" si="399"/>
        <v>0</v>
      </c>
      <c r="AN150" s="1279">
        <f t="shared" si="399"/>
        <v>40000</v>
      </c>
      <c r="AO150" s="1279">
        <f t="shared" si="399"/>
        <v>40000</v>
      </c>
      <c r="AP150" s="1279">
        <f t="shared" si="399"/>
        <v>40000</v>
      </c>
      <c r="AQ150" s="1279">
        <f t="shared" si="399"/>
        <v>80000</v>
      </c>
      <c r="AR150" s="1279">
        <f t="shared" ref="AR150" si="400">+AR151</f>
        <v>200000</v>
      </c>
      <c r="AS150" s="1464">
        <f t="shared" si="389"/>
        <v>0</v>
      </c>
      <c r="AT150" s="1279">
        <f t="shared" ref="AT150:AY150" si="401">+AT151</f>
        <v>0</v>
      </c>
      <c r="AU150" s="1279">
        <f t="shared" si="401"/>
        <v>0</v>
      </c>
      <c r="AV150" s="1279">
        <f t="shared" si="401"/>
        <v>0</v>
      </c>
      <c r="AW150" s="1279">
        <f t="shared" si="401"/>
        <v>0</v>
      </c>
      <c r="AX150" s="1279">
        <f t="shared" si="401"/>
        <v>0</v>
      </c>
      <c r="AY150" s="1279">
        <f t="shared" si="401"/>
        <v>0</v>
      </c>
      <c r="AZ150" s="1464"/>
      <c r="BA150" s="1279">
        <f t="shared" si="390"/>
        <v>0</v>
      </c>
      <c r="BB150" s="1279">
        <f t="shared" si="391"/>
        <v>40000</v>
      </c>
      <c r="BC150" s="1279">
        <f t="shared" si="392"/>
        <v>40000</v>
      </c>
      <c r="BD150" s="1279">
        <f t="shared" si="393"/>
        <v>40000</v>
      </c>
      <c r="BE150" s="1279">
        <f t="shared" si="394"/>
        <v>80000</v>
      </c>
      <c r="BF150" s="1279">
        <f t="shared" si="395"/>
        <v>200000</v>
      </c>
      <c r="BG150" s="1464">
        <f t="shared" si="315"/>
        <v>0</v>
      </c>
      <c r="BH150" s="1279">
        <f t="shared" ref="BH150:BN150" si="402">+BH151</f>
        <v>0</v>
      </c>
      <c r="BI150" s="1279">
        <f t="shared" si="402"/>
        <v>40000</v>
      </c>
      <c r="BJ150" s="1279">
        <f t="shared" si="402"/>
        <v>40000</v>
      </c>
      <c r="BK150" s="1279">
        <f t="shared" si="402"/>
        <v>40000</v>
      </c>
      <c r="BL150" s="1279">
        <f t="shared" si="402"/>
        <v>40000</v>
      </c>
      <c r="BM150" s="1279">
        <f t="shared" si="402"/>
        <v>40000</v>
      </c>
      <c r="BN150" s="1279">
        <f t="shared" si="402"/>
        <v>200000</v>
      </c>
      <c r="BO150" s="1538">
        <f t="shared" si="358"/>
        <v>0</v>
      </c>
      <c r="BP150" s="1279">
        <f t="shared" ref="BP150:BV150" si="403">+BP151</f>
        <v>0</v>
      </c>
      <c r="BQ150" s="1279">
        <f t="shared" si="403"/>
        <v>0</v>
      </c>
      <c r="BR150" s="1279">
        <f t="shared" si="403"/>
        <v>0</v>
      </c>
      <c r="BS150" s="1279">
        <f t="shared" si="403"/>
        <v>0</v>
      </c>
      <c r="BT150" s="1279">
        <f t="shared" si="403"/>
        <v>0</v>
      </c>
      <c r="BU150" s="1279">
        <f t="shared" si="403"/>
        <v>0</v>
      </c>
      <c r="BV150" s="1279">
        <f t="shared" si="403"/>
        <v>0</v>
      </c>
      <c r="BW150" s="1538">
        <f t="shared" si="360"/>
        <v>0</v>
      </c>
      <c r="BX150" s="1279">
        <f t="shared" si="361"/>
        <v>0</v>
      </c>
      <c r="BY150" s="1279">
        <f t="shared" si="362"/>
        <v>40000</v>
      </c>
      <c r="BZ150" s="1279">
        <f t="shared" si="363"/>
        <v>40000</v>
      </c>
      <c r="CA150" s="1279">
        <f t="shared" si="364"/>
        <v>40000</v>
      </c>
      <c r="CB150" s="1279">
        <f t="shared" si="365"/>
        <v>40000</v>
      </c>
      <c r="CC150" s="1279">
        <f t="shared" si="366"/>
        <v>40000</v>
      </c>
      <c r="CD150" s="1279">
        <f t="shared" si="367"/>
        <v>200000</v>
      </c>
      <c r="CE150" s="1538">
        <f t="shared" si="368"/>
        <v>0</v>
      </c>
      <c r="CF150" s="1354">
        <f t="shared" ref="CF150:CG150" si="404">+CF151</f>
        <v>0</v>
      </c>
      <c r="CG150" s="1279">
        <f t="shared" si="404"/>
        <v>0</v>
      </c>
      <c r="CH150" s="1800">
        <f>+CH151</f>
        <v>0</v>
      </c>
      <c r="CI150" s="1813">
        <f t="shared" si="370"/>
        <v>0</v>
      </c>
      <c r="CJ150" s="1800">
        <f t="shared" si="328"/>
        <v>0</v>
      </c>
      <c r="CK150" s="1354">
        <f t="shared" si="375"/>
        <v>0</v>
      </c>
      <c r="CL150" s="1355">
        <f t="shared" si="327"/>
        <v>0</v>
      </c>
      <c r="CM150" s="92"/>
      <c r="CN150" s="92"/>
      <c r="CO150" s="92"/>
      <c r="CP150" s="92"/>
    </row>
    <row r="151" spans="1:94" s="1283" customFormat="1" ht="30.75" customHeight="1" outlineLevel="1">
      <c r="A151" s="96" t="s">
        <v>870</v>
      </c>
      <c r="B151" s="890" t="s">
        <v>124</v>
      </c>
      <c r="C151" s="1439"/>
      <c r="D151" s="1439"/>
      <c r="E151" s="1240" t="s">
        <v>1308</v>
      </c>
      <c r="F151" s="1240" t="s">
        <v>1475</v>
      </c>
      <c r="G151" s="1239" t="s">
        <v>1312</v>
      </c>
      <c r="H151" s="1234" t="s">
        <v>1310</v>
      </c>
      <c r="I151" s="1199"/>
      <c r="J151" s="101"/>
      <c r="K151" s="890"/>
      <c r="L151" s="890"/>
      <c r="M151" s="994" t="s">
        <v>1027</v>
      </c>
      <c r="N151" s="994" t="s">
        <v>1027</v>
      </c>
      <c r="O151" s="994" t="s">
        <v>1027</v>
      </c>
      <c r="P151" s="994" t="s">
        <v>1027</v>
      </c>
      <c r="Q151" s="994" t="s">
        <v>1027</v>
      </c>
      <c r="R151" s="1280"/>
      <c r="S151" s="1281"/>
      <c r="T151" s="890" t="s">
        <v>83</v>
      </c>
      <c r="U151" s="890" t="s">
        <v>13</v>
      </c>
      <c r="V151" s="890" t="s">
        <v>646</v>
      </c>
      <c r="W151" s="115">
        <f>+'9.3.1_Det. PA'!E71</f>
        <v>22</v>
      </c>
      <c r="X151" s="1105"/>
      <c r="Y151" s="1281"/>
      <c r="Z151" s="110" t="s">
        <v>300</v>
      </c>
      <c r="AA151" s="104">
        <v>5</v>
      </c>
      <c r="AB151" s="104"/>
      <c r="AC151" s="104"/>
      <c r="AD151" s="104"/>
      <c r="AE151" s="647">
        <v>40000</v>
      </c>
      <c r="AF151" s="691">
        <f>+AA151*AE151</f>
        <v>200000</v>
      </c>
      <c r="AG151" s="670"/>
      <c r="AH151" s="1379"/>
      <c r="AI151" s="116">
        <f>+AF151</f>
        <v>200000</v>
      </c>
      <c r="AJ151" s="116"/>
      <c r="AK151" s="112">
        <f>SUM(AI151:AJ151)</f>
        <v>200000</v>
      </c>
      <c r="AL151" s="1464"/>
      <c r="AM151" s="112"/>
      <c r="AN151" s="112">
        <f t="shared" ref="AN151:AP151" si="405">+$AI$151*20%</f>
        <v>40000</v>
      </c>
      <c r="AO151" s="112">
        <f t="shared" si="405"/>
        <v>40000</v>
      </c>
      <c r="AP151" s="112">
        <f t="shared" si="405"/>
        <v>40000</v>
      </c>
      <c r="AQ151" s="112">
        <f>+$AI$151*40%</f>
        <v>80000</v>
      </c>
      <c r="AR151" s="865">
        <f>SUM(AM151:AQ151)</f>
        <v>200000</v>
      </c>
      <c r="AS151" s="1464">
        <f t="shared" si="389"/>
        <v>0</v>
      </c>
      <c r="AT151" s="112"/>
      <c r="AU151" s="112"/>
      <c r="AV151" s="112"/>
      <c r="AW151" s="112"/>
      <c r="AX151" s="112"/>
      <c r="AY151" s="865">
        <f>SUM(AT151:AX151)</f>
        <v>0</v>
      </c>
      <c r="AZ151" s="1464"/>
      <c r="BA151" s="112">
        <f t="shared" si="390"/>
        <v>0</v>
      </c>
      <c r="BB151" s="112">
        <f t="shared" si="391"/>
        <v>40000</v>
      </c>
      <c r="BC151" s="112">
        <f t="shared" si="392"/>
        <v>40000</v>
      </c>
      <c r="BD151" s="112">
        <f t="shared" si="393"/>
        <v>40000</v>
      </c>
      <c r="BE151" s="112">
        <f t="shared" si="394"/>
        <v>80000</v>
      </c>
      <c r="BF151" s="865">
        <f t="shared" si="395"/>
        <v>200000</v>
      </c>
      <c r="BG151" s="1464">
        <f t="shared" si="315"/>
        <v>0</v>
      </c>
      <c r="BH151" s="112"/>
      <c r="BI151" s="112">
        <f>+$AI$151*20%</f>
        <v>40000</v>
      </c>
      <c r="BJ151" s="112">
        <f>+$AI$151*20%</f>
        <v>40000</v>
      </c>
      <c r="BK151" s="112">
        <f>+$AI$151*20%</f>
        <v>40000</v>
      </c>
      <c r="BL151" s="112">
        <f>+$AI$151*20%</f>
        <v>40000</v>
      </c>
      <c r="BM151" s="112">
        <f>+$AI$151*20%</f>
        <v>40000</v>
      </c>
      <c r="BN151" s="865">
        <f>SUM(BH151:BM151)</f>
        <v>200000</v>
      </c>
      <c r="BO151" s="1538">
        <f t="shared" si="358"/>
        <v>0</v>
      </c>
      <c r="BP151" s="112"/>
      <c r="BQ151" s="112"/>
      <c r="BR151" s="112"/>
      <c r="BS151" s="112"/>
      <c r="BT151" s="112"/>
      <c r="BU151" s="112"/>
      <c r="BV151" s="865">
        <f>SUM(BP151:BU151)</f>
        <v>0</v>
      </c>
      <c r="BW151" s="1538">
        <f t="shared" si="360"/>
        <v>0</v>
      </c>
      <c r="BX151" s="112">
        <f t="shared" si="361"/>
        <v>0</v>
      </c>
      <c r="BY151" s="112">
        <f t="shared" si="362"/>
        <v>40000</v>
      </c>
      <c r="BZ151" s="112">
        <f t="shared" si="363"/>
        <v>40000</v>
      </c>
      <c r="CA151" s="112">
        <f t="shared" si="364"/>
        <v>40000</v>
      </c>
      <c r="CB151" s="112">
        <f t="shared" si="365"/>
        <v>40000</v>
      </c>
      <c r="CC151" s="112">
        <f t="shared" si="366"/>
        <v>40000</v>
      </c>
      <c r="CD151" s="865">
        <f t="shared" si="367"/>
        <v>200000</v>
      </c>
      <c r="CE151" s="1538">
        <f t="shared" si="368"/>
        <v>0</v>
      </c>
      <c r="CF151" s="1339"/>
      <c r="CG151" s="112"/>
      <c r="CH151" s="1788">
        <f>SUM(CF151:CG151)</f>
        <v>0</v>
      </c>
      <c r="CI151" s="1806">
        <f t="shared" si="370"/>
        <v>0</v>
      </c>
      <c r="CJ151" s="1788">
        <f t="shared" si="328"/>
        <v>0</v>
      </c>
      <c r="CK151" s="1773">
        <f t="shared" si="375"/>
        <v>0</v>
      </c>
      <c r="CL151" s="1357">
        <f t="shared" si="327"/>
        <v>0</v>
      </c>
      <c r="CM151" s="1282"/>
      <c r="CN151" s="1282"/>
      <c r="CO151" s="1282"/>
      <c r="CP151" s="1282"/>
    </row>
    <row r="152" spans="1:94" s="93" customFormat="1" ht="23.25" customHeight="1">
      <c r="A152" s="88" t="s">
        <v>871</v>
      </c>
      <c r="B152" s="89" t="s">
        <v>244</v>
      </c>
      <c r="C152" s="89"/>
      <c r="D152" s="89"/>
      <c r="E152" s="1203"/>
      <c r="F152" s="1203"/>
      <c r="G152" s="1203"/>
      <c r="H152" s="1203"/>
      <c r="I152" s="1203"/>
      <c r="J152" s="1206"/>
      <c r="K152" s="89"/>
      <c r="L152" s="89"/>
      <c r="M152" s="1284"/>
      <c r="N152" s="1284"/>
      <c r="O152" s="1026">
        <v>1</v>
      </c>
      <c r="P152" s="1026"/>
      <c r="Q152" s="1026">
        <v>2</v>
      </c>
      <c r="R152" s="1026">
        <f>SUM(M152:Q152)</f>
        <v>3</v>
      </c>
      <c r="S152" s="1042"/>
      <c r="T152" s="1099"/>
      <c r="U152" s="1099"/>
      <c r="V152" s="1100"/>
      <c r="W152" s="1277"/>
      <c r="X152" s="1100"/>
      <c r="Y152" s="1042"/>
      <c r="Z152" s="89"/>
      <c r="AA152" s="1278"/>
      <c r="AB152" s="1278"/>
      <c r="AC152" s="1278"/>
      <c r="AD152" s="1278"/>
      <c r="AE152" s="89"/>
      <c r="AF152" s="1279">
        <f>SUM(AF153:AF155)</f>
        <v>200000</v>
      </c>
      <c r="AG152" s="1279"/>
      <c r="AH152" s="1370"/>
      <c r="AI152" s="1279">
        <f t="shared" ref="AI152:AK152" si="406">SUM(AI153:AI155)</f>
        <v>200000</v>
      </c>
      <c r="AJ152" s="1279">
        <f t="shared" si="406"/>
        <v>0</v>
      </c>
      <c r="AK152" s="1279">
        <f t="shared" si="406"/>
        <v>200000</v>
      </c>
      <c r="AL152" s="1464"/>
      <c r="AM152" s="1279">
        <f t="shared" ref="AM152:AR152" si="407">SUM(AM153:AM155)</f>
        <v>0</v>
      </c>
      <c r="AN152" s="1279">
        <f t="shared" si="407"/>
        <v>0</v>
      </c>
      <c r="AO152" s="1279">
        <f t="shared" si="407"/>
        <v>30000</v>
      </c>
      <c r="AP152" s="1279">
        <f t="shared" si="407"/>
        <v>0</v>
      </c>
      <c r="AQ152" s="1279">
        <f t="shared" si="407"/>
        <v>170000</v>
      </c>
      <c r="AR152" s="1279">
        <f t="shared" si="407"/>
        <v>200000</v>
      </c>
      <c r="AS152" s="1464">
        <f t="shared" si="389"/>
        <v>0</v>
      </c>
      <c r="AT152" s="1279">
        <f t="shared" ref="AT152:AY152" si="408">SUM(AT153:AT155)</f>
        <v>0</v>
      </c>
      <c r="AU152" s="1279">
        <f t="shared" si="408"/>
        <v>0</v>
      </c>
      <c r="AV152" s="1279">
        <f t="shared" si="408"/>
        <v>0</v>
      </c>
      <c r="AW152" s="1279">
        <f t="shared" si="408"/>
        <v>0</v>
      </c>
      <c r="AX152" s="1279">
        <f t="shared" si="408"/>
        <v>0</v>
      </c>
      <c r="AY152" s="1279">
        <f t="shared" si="408"/>
        <v>0</v>
      </c>
      <c r="AZ152" s="1464"/>
      <c r="BA152" s="1279">
        <f t="shared" si="390"/>
        <v>0</v>
      </c>
      <c r="BB152" s="1279">
        <f t="shared" si="391"/>
        <v>0</v>
      </c>
      <c r="BC152" s="1279">
        <f t="shared" si="392"/>
        <v>30000</v>
      </c>
      <c r="BD152" s="1279">
        <f t="shared" si="393"/>
        <v>0</v>
      </c>
      <c r="BE152" s="1279">
        <f t="shared" si="394"/>
        <v>170000</v>
      </c>
      <c r="BF152" s="1279">
        <f t="shared" si="395"/>
        <v>200000</v>
      </c>
      <c r="BG152" s="1464">
        <f t="shared" si="315"/>
        <v>0</v>
      </c>
      <c r="BH152" s="1279">
        <f t="shared" ref="BH152:BN152" si="409">SUM(BH153:BH155)</f>
        <v>0</v>
      </c>
      <c r="BI152" s="1279">
        <f t="shared" si="409"/>
        <v>0</v>
      </c>
      <c r="BJ152" s="1279">
        <f t="shared" si="409"/>
        <v>0</v>
      </c>
      <c r="BK152" s="1279">
        <f t="shared" si="409"/>
        <v>30000</v>
      </c>
      <c r="BL152" s="1279">
        <f t="shared" si="409"/>
        <v>0</v>
      </c>
      <c r="BM152" s="1279">
        <f t="shared" si="409"/>
        <v>170000</v>
      </c>
      <c r="BN152" s="1279">
        <f t="shared" si="409"/>
        <v>200000</v>
      </c>
      <c r="BO152" s="1538">
        <f t="shared" si="358"/>
        <v>0</v>
      </c>
      <c r="BP152" s="1279">
        <f t="shared" ref="BP152:BV152" si="410">SUM(BP153:BP155)</f>
        <v>0</v>
      </c>
      <c r="BQ152" s="1279">
        <f t="shared" si="410"/>
        <v>0</v>
      </c>
      <c r="BR152" s="1279">
        <f t="shared" si="410"/>
        <v>0</v>
      </c>
      <c r="BS152" s="1279">
        <f t="shared" si="410"/>
        <v>0</v>
      </c>
      <c r="BT152" s="1279">
        <f t="shared" si="410"/>
        <v>0</v>
      </c>
      <c r="BU152" s="1279">
        <f t="shared" si="410"/>
        <v>0</v>
      </c>
      <c r="BV152" s="1279">
        <f t="shared" si="410"/>
        <v>0</v>
      </c>
      <c r="BW152" s="1538">
        <f t="shared" si="360"/>
        <v>0</v>
      </c>
      <c r="BX152" s="1279">
        <f t="shared" si="361"/>
        <v>0</v>
      </c>
      <c r="BY152" s="1279">
        <f t="shared" si="362"/>
        <v>0</v>
      </c>
      <c r="BZ152" s="1279">
        <f t="shared" si="363"/>
        <v>0</v>
      </c>
      <c r="CA152" s="1279">
        <f t="shared" si="364"/>
        <v>30000</v>
      </c>
      <c r="CB152" s="1279">
        <f t="shared" si="365"/>
        <v>0</v>
      </c>
      <c r="CC152" s="1279">
        <f t="shared" si="366"/>
        <v>170000</v>
      </c>
      <c r="CD152" s="1279">
        <f t="shared" si="367"/>
        <v>200000</v>
      </c>
      <c r="CE152" s="1538">
        <f t="shared" si="368"/>
        <v>0</v>
      </c>
      <c r="CF152" s="1354">
        <f t="shared" ref="CF152:CH152" si="411">SUM(CF153:CF155)</f>
        <v>0</v>
      </c>
      <c r="CG152" s="1279">
        <f t="shared" si="411"/>
        <v>0</v>
      </c>
      <c r="CH152" s="1800">
        <f t="shared" si="411"/>
        <v>0</v>
      </c>
      <c r="CI152" s="1354">
        <f t="shared" si="370"/>
        <v>0</v>
      </c>
      <c r="CJ152" s="1800">
        <f>+CF152-CI152</f>
        <v>0</v>
      </c>
      <c r="CK152" s="1354">
        <f t="shared" si="375"/>
        <v>0</v>
      </c>
      <c r="CL152" s="1355">
        <f t="shared" si="327"/>
        <v>0</v>
      </c>
      <c r="CM152" s="92"/>
      <c r="CN152" s="92"/>
      <c r="CO152" s="92"/>
      <c r="CP152" s="92"/>
    </row>
    <row r="153" spans="1:94" s="1283" customFormat="1" ht="30" customHeight="1" outlineLevel="1">
      <c r="A153" s="96" t="s">
        <v>872</v>
      </c>
      <c r="B153" s="1223" t="s">
        <v>245</v>
      </c>
      <c r="C153" s="1451"/>
      <c r="D153" s="1451"/>
      <c r="E153" s="1240" t="s">
        <v>1308</v>
      </c>
      <c r="F153" s="1240" t="s">
        <v>1475</v>
      </c>
      <c r="G153" s="1239" t="s">
        <v>1312</v>
      </c>
      <c r="H153" s="1234" t="s">
        <v>1310</v>
      </c>
      <c r="I153" s="1199"/>
      <c r="J153" s="101"/>
      <c r="K153" s="1223"/>
      <c r="L153" s="1223"/>
      <c r="M153" s="1285"/>
      <c r="N153" s="652"/>
      <c r="O153" s="994" t="s">
        <v>1027</v>
      </c>
      <c r="P153" s="652"/>
      <c r="Q153" s="652"/>
      <c r="R153" s="652">
        <f>SUM(M153:Q153)</f>
        <v>0</v>
      </c>
      <c r="S153" s="1076"/>
      <c r="T153" s="890" t="s">
        <v>127</v>
      </c>
      <c r="U153" s="890" t="s">
        <v>13</v>
      </c>
      <c r="V153" s="1223" t="s">
        <v>651</v>
      </c>
      <c r="W153" s="115">
        <f>+'9.3.1_Det. PA'!E90</f>
        <v>35</v>
      </c>
      <c r="X153" s="1105"/>
      <c r="Y153" s="1076"/>
      <c r="Z153" s="110" t="s">
        <v>301</v>
      </c>
      <c r="AA153" s="104">
        <v>1</v>
      </c>
      <c r="AB153" s="104"/>
      <c r="AC153" s="104"/>
      <c r="AD153" s="104"/>
      <c r="AE153" s="647">
        <v>30000</v>
      </c>
      <c r="AF153" s="112">
        <f t="shared" ref="AF153:AF154" si="412">+AA153*AE153</f>
        <v>30000</v>
      </c>
      <c r="AG153" s="670"/>
      <c r="AH153" s="1373"/>
      <c r="AI153" s="116">
        <f>+AF153</f>
        <v>30000</v>
      </c>
      <c r="AJ153" s="116"/>
      <c r="AK153" s="112">
        <f>SUM(AI153:AJ153)</f>
        <v>30000</v>
      </c>
      <c r="AL153" s="1464"/>
      <c r="AM153" s="112"/>
      <c r="AN153" s="112"/>
      <c r="AO153" s="112">
        <f>+$AI$153</f>
        <v>30000</v>
      </c>
      <c r="AP153" s="112"/>
      <c r="AQ153" s="112"/>
      <c r="AR153" s="865">
        <f>SUM(AM153:AQ153)</f>
        <v>30000</v>
      </c>
      <c r="AS153" s="1464">
        <f t="shared" si="389"/>
        <v>0</v>
      </c>
      <c r="AT153" s="112"/>
      <c r="AU153" s="112"/>
      <c r="AV153" s="112"/>
      <c r="AW153" s="112"/>
      <c r="AX153" s="112"/>
      <c r="AY153" s="865">
        <f>SUM(AT153:AX153)</f>
        <v>0</v>
      </c>
      <c r="AZ153" s="1464"/>
      <c r="BA153" s="112">
        <f t="shared" si="390"/>
        <v>0</v>
      </c>
      <c r="BB153" s="112">
        <f t="shared" si="391"/>
        <v>0</v>
      </c>
      <c r="BC153" s="112">
        <f t="shared" si="392"/>
        <v>30000</v>
      </c>
      <c r="BD153" s="112">
        <f t="shared" si="393"/>
        <v>0</v>
      </c>
      <c r="BE153" s="112">
        <f t="shared" si="394"/>
        <v>0</v>
      </c>
      <c r="BF153" s="865">
        <f t="shared" si="395"/>
        <v>30000</v>
      </c>
      <c r="BG153" s="1464">
        <f t="shared" si="315"/>
        <v>0</v>
      </c>
      <c r="BH153" s="112"/>
      <c r="BI153" s="112"/>
      <c r="BJ153" s="112"/>
      <c r="BK153" s="112">
        <f>+$AI$153</f>
        <v>30000</v>
      </c>
      <c r="BL153" s="112"/>
      <c r="BM153" s="112"/>
      <c r="BN153" s="865">
        <f>SUM(BH153:BL153)</f>
        <v>30000</v>
      </c>
      <c r="BO153" s="1538">
        <f t="shared" si="358"/>
        <v>0</v>
      </c>
      <c r="BP153" s="112"/>
      <c r="BQ153" s="112"/>
      <c r="BR153" s="112"/>
      <c r="BS153" s="112"/>
      <c r="BT153" s="112"/>
      <c r="BU153" s="112"/>
      <c r="BV153" s="865">
        <f>SUM(BP153:BT153)</f>
        <v>0</v>
      </c>
      <c r="BW153" s="1538">
        <f t="shared" si="360"/>
        <v>0</v>
      </c>
      <c r="BX153" s="112">
        <f t="shared" si="361"/>
        <v>0</v>
      </c>
      <c r="BY153" s="112">
        <f t="shared" si="362"/>
        <v>0</v>
      </c>
      <c r="BZ153" s="112">
        <f t="shared" si="363"/>
        <v>0</v>
      </c>
      <c r="CA153" s="112">
        <f t="shared" si="364"/>
        <v>30000</v>
      </c>
      <c r="CB153" s="112">
        <f t="shared" si="365"/>
        <v>0</v>
      </c>
      <c r="CC153" s="112">
        <f t="shared" si="366"/>
        <v>0</v>
      </c>
      <c r="CD153" s="865">
        <f t="shared" si="367"/>
        <v>30000</v>
      </c>
      <c r="CE153" s="1538">
        <f t="shared" si="368"/>
        <v>0</v>
      </c>
      <c r="CF153" s="1339"/>
      <c r="CG153" s="112"/>
      <c r="CH153" s="1788">
        <f t="shared" ref="CH153:CH155" si="413">SUM(CF153:CG153)</f>
        <v>0</v>
      </c>
      <c r="CI153" s="1339">
        <f t="shared" si="370"/>
        <v>0</v>
      </c>
      <c r="CJ153" s="1788">
        <f t="shared" si="328"/>
        <v>0</v>
      </c>
      <c r="CK153" s="1773">
        <f t="shared" si="375"/>
        <v>0</v>
      </c>
      <c r="CL153" s="1357">
        <f t="shared" si="327"/>
        <v>0</v>
      </c>
      <c r="CM153" s="1282"/>
      <c r="CN153" s="1282"/>
      <c r="CO153" s="1282"/>
      <c r="CP153" s="1282"/>
    </row>
    <row r="154" spans="1:94" s="1283" customFormat="1" ht="30" customHeight="1" outlineLevel="1">
      <c r="A154" s="96" t="s">
        <v>873</v>
      </c>
      <c r="B154" s="1223" t="s">
        <v>246</v>
      </c>
      <c r="C154" s="1451"/>
      <c r="D154" s="1451"/>
      <c r="E154" s="1240" t="s">
        <v>1308</v>
      </c>
      <c r="F154" s="1240" t="s">
        <v>1475</v>
      </c>
      <c r="G154" s="1239" t="s">
        <v>1312</v>
      </c>
      <c r="H154" s="1234" t="s">
        <v>1310</v>
      </c>
      <c r="I154" s="1199"/>
      <c r="J154" s="101"/>
      <c r="K154" s="1223"/>
      <c r="L154" s="1223"/>
      <c r="M154" s="1285"/>
      <c r="N154" s="652"/>
      <c r="O154" s="652"/>
      <c r="P154" s="652"/>
      <c r="Q154" s="994" t="s">
        <v>1027</v>
      </c>
      <c r="R154" s="652">
        <f t="shared" ref="R154:R155" si="414">SUM(M154:Q154)</f>
        <v>0</v>
      </c>
      <c r="S154" s="1076"/>
      <c r="T154" s="890" t="s">
        <v>127</v>
      </c>
      <c r="U154" s="890" t="s">
        <v>13</v>
      </c>
      <c r="V154" s="1223" t="s">
        <v>651</v>
      </c>
      <c r="W154" s="115">
        <f>+'9.3.1_Det. PA'!E91</f>
        <v>36</v>
      </c>
      <c r="X154" s="1105"/>
      <c r="Y154" s="1076"/>
      <c r="Z154" s="110" t="s">
        <v>301</v>
      </c>
      <c r="AA154" s="104">
        <v>1</v>
      </c>
      <c r="AB154" s="104"/>
      <c r="AC154" s="104"/>
      <c r="AD154" s="104"/>
      <c r="AE154" s="647">
        <v>70000</v>
      </c>
      <c r="AF154" s="112">
        <f t="shared" si="412"/>
        <v>70000</v>
      </c>
      <c r="AG154" s="670"/>
      <c r="AH154" s="1373"/>
      <c r="AI154" s="116">
        <f>+AF154</f>
        <v>70000</v>
      </c>
      <c r="AJ154" s="116"/>
      <c r="AK154" s="112">
        <f>SUM(AI154:AJ154)</f>
        <v>70000</v>
      </c>
      <c r="AL154" s="1464"/>
      <c r="AM154" s="112"/>
      <c r="AN154" s="112"/>
      <c r="AO154" s="112"/>
      <c r="AP154" s="112"/>
      <c r="AQ154" s="112">
        <f>+$AI$154</f>
        <v>70000</v>
      </c>
      <c r="AR154" s="865">
        <f>SUM(AM154:AQ154)</f>
        <v>70000</v>
      </c>
      <c r="AS154" s="1464">
        <f t="shared" si="389"/>
        <v>0</v>
      </c>
      <c r="AT154" s="112"/>
      <c r="AU154" s="112"/>
      <c r="AV154" s="112"/>
      <c r="AW154" s="112"/>
      <c r="AX154" s="112"/>
      <c r="AY154" s="865">
        <f>SUM(AT154:AX154)</f>
        <v>0</v>
      </c>
      <c r="AZ154" s="1464"/>
      <c r="BA154" s="112">
        <f t="shared" si="390"/>
        <v>0</v>
      </c>
      <c r="BB154" s="112">
        <f t="shared" si="391"/>
        <v>0</v>
      </c>
      <c r="BC154" s="112">
        <f t="shared" si="392"/>
        <v>0</v>
      </c>
      <c r="BD154" s="112">
        <f t="shared" si="393"/>
        <v>0</v>
      </c>
      <c r="BE154" s="112">
        <f t="shared" si="394"/>
        <v>70000</v>
      </c>
      <c r="BF154" s="865">
        <f t="shared" si="395"/>
        <v>70000</v>
      </c>
      <c r="BG154" s="1464">
        <f t="shared" si="315"/>
        <v>0</v>
      </c>
      <c r="BH154" s="112"/>
      <c r="BI154" s="112"/>
      <c r="BJ154" s="112"/>
      <c r="BK154" s="112"/>
      <c r="BM154" s="112">
        <f>+$AI$154</f>
        <v>70000</v>
      </c>
      <c r="BN154" s="865">
        <f>SUM(BH154:BM154)</f>
        <v>70000</v>
      </c>
      <c r="BO154" s="1538">
        <f t="shared" si="358"/>
        <v>0</v>
      </c>
      <c r="BP154" s="112"/>
      <c r="BQ154" s="112"/>
      <c r="BR154" s="112"/>
      <c r="BS154" s="112"/>
      <c r="BU154" s="112"/>
      <c r="BV154" s="865">
        <f>SUM(BP154:BU154)</f>
        <v>0</v>
      </c>
      <c r="BW154" s="1538">
        <f t="shared" si="360"/>
        <v>0</v>
      </c>
      <c r="BX154" s="112">
        <f t="shared" si="361"/>
        <v>0</v>
      </c>
      <c r="BY154" s="112">
        <f t="shared" si="362"/>
        <v>0</v>
      </c>
      <c r="BZ154" s="112">
        <f t="shared" si="363"/>
        <v>0</v>
      </c>
      <c r="CA154" s="112">
        <f t="shared" si="364"/>
        <v>0</v>
      </c>
      <c r="CB154" s="1283">
        <f t="shared" si="365"/>
        <v>0</v>
      </c>
      <c r="CC154" s="112">
        <f t="shared" si="366"/>
        <v>70000</v>
      </c>
      <c r="CD154" s="865">
        <f t="shared" si="367"/>
        <v>70000</v>
      </c>
      <c r="CE154" s="1538">
        <f t="shared" si="368"/>
        <v>0</v>
      </c>
      <c r="CF154" s="1339"/>
      <c r="CG154" s="112"/>
      <c r="CH154" s="1788">
        <f t="shared" si="413"/>
        <v>0</v>
      </c>
      <c r="CI154" s="1339">
        <f t="shared" si="370"/>
        <v>0</v>
      </c>
      <c r="CJ154" s="1788">
        <f t="shared" si="328"/>
        <v>0</v>
      </c>
      <c r="CK154" s="1773">
        <f t="shared" si="375"/>
        <v>0</v>
      </c>
      <c r="CL154" s="1357">
        <f t="shared" si="327"/>
        <v>0</v>
      </c>
      <c r="CM154" s="1282"/>
      <c r="CN154" s="1282"/>
      <c r="CO154" s="1282"/>
      <c r="CP154" s="1282"/>
    </row>
    <row r="155" spans="1:94" s="1283" customFormat="1" ht="30" customHeight="1" outlineLevel="1">
      <c r="A155" s="96" t="s">
        <v>1076</v>
      </c>
      <c r="B155" s="1223" t="s">
        <v>1077</v>
      </c>
      <c r="C155" s="1451"/>
      <c r="D155" s="1451"/>
      <c r="E155" s="1240" t="s">
        <v>1308</v>
      </c>
      <c r="F155" s="1240" t="s">
        <v>1475</v>
      </c>
      <c r="G155" s="1239" t="s">
        <v>1312</v>
      </c>
      <c r="H155" s="1234" t="s">
        <v>1310</v>
      </c>
      <c r="I155" s="1199"/>
      <c r="J155" s="101"/>
      <c r="K155" s="1223"/>
      <c r="L155" s="1223"/>
      <c r="M155" s="1285"/>
      <c r="N155" s="652"/>
      <c r="O155" s="652"/>
      <c r="P155" s="652"/>
      <c r="Q155" s="994" t="s">
        <v>1027</v>
      </c>
      <c r="R155" s="652">
        <f t="shared" si="414"/>
        <v>0</v>
      </c>
      <c r="S155" s="1076"/>
      <c r="T155" s="890" t="s">
        <v>127</v>
      </c>
      <c r="U155" s="890" t="s">
        <v>13</v>
      </c>
      <c r="V155" s="1223" t="s">
        <v>651</v>
      </c>
      <c r="W155" s="115">
        <f>+'9.3.1_Det. PA'!E92</f>
        <v>37</v>
      </c>
      <c r="X155" s="1105"/>
      <c r="Y155" s="1076"/>
      <c r="Z155" s="110" t="s">
        <v>301</v>
      </c>
      <c r="AA155" s="104">
        <v>1</v>
      </c>
      <c r="AB155" s="104"/>
      <c r="AC155" s="104"/>
      <c r="AD155" s="104"/>
      <c r="AE155" s="647">
        <v>100000</v>
      </c>
      <c r="AF155" s="112">
        <f>+AE155*AA155</f>
        <v>100000</v>
      </c>
      <c r="AG155" s="670"/>
      <c r="AH155" s="1373"/>
      <c r="AI155" s="691">
        <f>+AF155</f>
        <v>100000</v>
      </c>
      <c r="AJ155" s="116"/>
      <c r="AK155" s="112">
        <f>SUM(AI155:AJ155)</f>
        <v>100000</v>
      </c>
      <c r="AL155" s="1464"/>
      <c r="AM155" s="112"/>
      <c r="AN155" s="112"/>
      <c r="AO155" s="112"/>
      <c r="AP155" s="112"/>
      <c r="AQ155" s="112">
        <f>+$AI$155</f>
        <v>100000</v>
      </c>
      <c r="AR155" s="865">
        <f>SUM(AM155:AQ155)</f>
        <v>100000</v>
      </c>
      <c r="AS155" s="1464">
        <f t="shared" si="389"/>
        <v>0</v>
      </c>
      <c r="AT155" s="112"/>
      <c r="AU155" s="112"/>
      <c r="AV155" s="112"/>
      <c r="AW155" s="112"/>
      <c r="AX155" s="112"/>
      <c r="AY155" s="865">
        <f>SUM(AT155:AX155)</f>
        <v>0</v>
      </c>
      <c r="AZ155" s="1464"/>
      <c r="BA155" s="112">
        <f t="shared" si="390"/>
        <v>0</v>
      </c>
      <c r="BB155" s="112">
        <f t="shared" si="391"/>
        <v>0</v>
      </c>
      <c r="BC155" s="112">
        <f t="shared" si="392"/>
        <v>0</v>
      </c>
      <c r="BD155" s="112">
        <f t="shared" si="393"/>
        <v>0</v>
      </c>
      <c r="BE155" s="112">
        <f t="shared" si="394"/>
        <v>100000</v>
      </c>
      <c r="BF155" s="865">
        <f t="shared" si="395"/>
        <v>100000</v>
      </c>
      <c r="BG155" s="1464">
        <f t="shared" si="315"/>
        <v>0</v>
      </c>
      <c r="BH155" s="112"/>
      <c r="BI155" s="112"/>
      <c r="BJ155" s="112"/>
      <c r="BK155" s="112"/>
      <c r="BM155" s="112">
        <f>+$AI$155</f>
        <v>100000</v>
      </c>
      <c r="BN155" s="865">
        <f>SUM(BH155:BM155)</f>
        <v>100000</v>
      </c>
      <c r="BO155" s="1538">
        <f t="shared" si="358"/>
        <v>0</v>
      </c>
      <c r="BP155" s="112"/>
      <c r="BQ155" s="112"/>
      <c r="BR155" s="112"/>
      <c r="BS155" s="112"/>
      <c r="BU155" s="112"/>
      <c r="BV155" s="865">
        <f>SUM(BP155:BU155)</f>
        <v>0</v>
      </c>
      <c r="BW155" s="1538">
        <f t="shared" si="360"/>
        <v>0</v>
      </c>
      <c r="BX155" s="112">
        <f t="shared" si="361"/>
        <v>0</v>
      </c>
      <c r="BY155" s="112">
        <f t="shared" si="362"/>
        <v>0</v>
      </c>
      <c r="BZ155" s="112">
        <f t="shared" si="363"/>
        <v>0</v>
      </c>
      <c r="CA155" s="112">
        <f t="shared" si="364"/>
        <v>0</v>
      </c>
      <c r="CB155" s="1283">
        <f t="shared" si="365"/>
        <v>0</v>
      </c>
      <c r="CC155" s="112">
        <f t="shared" si="366"/>
        <v>100000</v>
      </c>
      <c r="CD155" s="865">
        <f t="shared" si="367"/>
        <v>100000</v>
      </c>
      <c r="CE155" s="1538">
        <f t="shared" si="368"/>
        <v>0</v>
      </c>
      <c r="CF155" s="1339"/>
      <c r="CG155" s="112"/>
      <c r="CH155" s="1788">
        <f t="shared" si="413"/>
        <v>0</v>
      </c>
      <c r="CI155" s="1339">
        <f t="shared" si="370"/>
        <v>0</v>
      </c>
      <c r="CJ155" s="1788">
        <f t="shared" si="328"/>
        <v>0</v>
      </c>
      <c r="CK155" s="1773">
        <f t="shared" si="375"/>
        <v>0</v>
      </c>
      <c r="CL155" s="1357">
        <f t="shared" si="327"/>
        <v>0</v>
      </c>
      <c r="CM155" s="1282"/>
      <c r="CN155" s="1282"/>
      <c r="CO155" s="1282"/>
      <c r="CP155" s="1282"/>
    </row>
    <row r="156" spans="1:94" s="93" customFormat="1" ht="23.25" customHeight="1">
      <c r="A156" s="88" t="s">
        <v>1525</v>
      </c>
      <c r="B156" s="89" t="s">
        <v>40</v>
      </c>
      <c r="C156" s="89"/>
      <c r="D156" s="89"/>
      <c r="E156" s="1203"/>
      <c r="F156" s="1203"/>
      <c r="G156" s="1203"/>
      <c r="H156" s="1203"/>
      <c r="I156" s="1203"/>
      <c r="J156" s="1206"/>
      <c r="K156" s="89"/>
      <c r="L156" s="89"/>
      <c r="M156" s="1284"/>
      <c r="N156" s="1284"/>
      <c r="O156" s="1026"/>
      <c r="P156" s="1026"/>
      <c r="Q156" s="1026"/>
      <c r="R156" s="1026"/>
      <c r="S156" s="1042"/>
      <c r="T156" s="1099"/>
      <c r="U156" s="1099"/>
      <c r="V156" s="1100"/>
      <c r="W156" s="1277"/>
      <c r="X156" s="1100"/>
      <c r="Y156" s="1042"/>
      <c r="Z156" s="89"/>
      <c r="AA156" s="1278"/>
      <c r="AB156" s="1278"/>
      <c r="AC156" s="1278"/>
      <c r="AD156" s="1278"/>
      <c r="AE156" s="89"/>
      <c r="AF156" s="1279"/>
      <c r="AG156" s="1279"/>
      <c r="AH156" s="1370"/>
      <c r="AI156" s="1279"/>
      <c r="AJ156" s="1279"/>
      <c r="AK156" s="1279"/>
      <c r="AL156" s="1464"/>
      <c r="AM156" s="1279"/>
      <c r="AN156" s="1279"/>
      <c r="AO156" s="1279"/>
      <c r="AP156" s="1279"/>
      <c r="AQ156" s="1279"/>
      <c r="AR156" s="1279"/>
      <c r="AS156" s="1464">
        <f t="shared" si="389"/>
        <v>0</v>
      </c>
      <c r="AT156" s="1279"/>
      <c r="AU156" s="1279"/>
      <c r="AV156" s="1279"/>
      <c r="AW156" s="1279"/>
      <c r="AX156" s="1279"/>
      <c r="AY156" s="1279"/>
      <c r="AZ156" s="1464"/>
      <c r="BA156" s="1279">
        <f t="shared" si="390"/>
        <v>0</v>
      </c>
      <c r="BB156" s="1279">
        <f t="shared" si="391"/>
        <v>0</v>
      </c>
      <c r="BC156" s="1279">
        <f t="shared" si="392"/>
        <v>0</v>
      </c>
      <c r="BD156" s="1279">
        <f t="shared" si="393"/>
        <v>0</v>
      </c>
      <c r="BE156" s="1279">
        <f t="shared" si="394"/>
        <v>0</v>
      </c>
      <c r="BF156" s="1279">
        <f t="shared" si="395"/>
        <v>0</v>
      </c>
      <c r="BG156" s="1464">
        <f t="shared" si="315"/>
        <v>0</v>
      </c>
      <c r="BH156" s="1279"/>
      <c r="BI156" s="1279"/>
      <c r="BJ156" s="1279"/>
      <c r="BK156" s="1279"/>
      <c r="BL156" s="1279"/>
      <c r="BM156" s="1279"/>
      <c r="BN156" s="1279"/>
      <c r="BO156" s="1538">
        <f t="shared" si="358"/>
        <v>0</v>
      </c>
      <c r="BP156" s="1279"/>
      <c r="BQ156" s="1279"/>
      <c r="BR156" s="1279"/>
      <c r="BS156" s="1279"/>
      <c r="BT156" s="1279"/>
      <c r="BU156" s="1279"/>
      <c r="BV156" s="1279"/>
      <c r="BW156" s="1538">
        <f t="shared" si="360"/>
        <v>0</v>
      </c>
      <c r="BX156" s="1279">
        <f t="shared" si="361"/>
        <v>0</v>
      </c>
      <c r="BY156" s="1279">
        <f t="shared" si="362"/>
        <v>0</v>
      </c>
      <c r="BZ156" s="1279">
        <f t="shared" si="363"/>
        <v>0</v>
      </c>
      <c r="CA156" s="1279">
        <f t="shared" si="364"/>
        <v>0</v>
      </c>
      <c r="CB156" s="1279">
        <f t="shared" si="365"/>
        <v>0</v>
      </c>
      <c r="CC156" s="1279">
        <f t="shared" si="366"/>
        <v>0</v>
      </c>
      <c r="CD156" s="1279">
        <f t="shared" si="367"/>
        <v>0</v>
      </c>
      <c r="CE156" s="1538">
        <f t="shared" si="368"/>
        <v>0</v>
      </c>
      <c r="CF156" s="1354"/>
      <c r="CG156" s="1279"/>
      <c r="CH156" s="1800"/>
      <c r="CI156" s="1354">
        <f t="shared" si="370"/>
        <v>0</v>
      </c>
      <c r="CJ156" s="1800">
        <f>+CF156-CI156</f>
        <v>0</v>
      </c>
      <c r="CK156" s="1354">
        <f t="shared" si="375"/>
        <v>0</v>
      </c>
      <c r="CL156" s="1355">
        <f t="shared" si="327"/>
        <v>0</v>
      </c>
      <c r="CM156" s="92"/>
      <c r="CN156" s="92"/>
      <c r="CO156" s="92"/>
      <c r="CP156" s="92"/>
    </row>
    <row r="157" spans="1:94" s="118" customFormat="1" ht="60.75" customHeight="1" outlineLevel="1">
      <c r="A157" s="96" t="s">
        <v>1566</v>
      </c>
      <c r="B157" s="1223" t="s">
        <v>1265</v>
      </c>
      <c r="C157" s="1223"/>
      <c r="D157" s="49"/>
      <c r="E157" s="1204"/>
      <c r="F157" s="1204"/>
      <c r="G157" s="1204"/>
      <c r="H157" s="1204"/>
      <c r="I157" s="1198"/>
      <c r="J157" s="46"/>
      <c r="K157" s="49"/>
      <c r="L157" s="49"/>
      <c r="M157" s="1106" t="s">
        <v>1027</v>
      </c>
      <c r="N157" s="995" t="s">
        <v>1027</v>
      </c>
      <c r="O157" s="995" t="s">
        <v>1027</v>
      </c>
      <c r="P157" s="995"/>
      <c r="Q157" s="995"/>
      <c r="R157" s="995"/>
      <c r="S157" s="987"/>
      <c r="T157" s="928"/>
      <c r="U157" s="928"/>
      <c r="V157" s="1107"/>
      <c r="W157" s="115"/>
      <c r="X157" s="1105"/>
      <c r="Y157" s="987"/>
      <c r="Z157" s="110"/>
      <c r="AA157" s="104"/>
      <c r="AB157" s="104"/>
      <c r="AC157" s="104"/>
      <c r="AD157" s="104"/>
      <c r="AE157" s="647"/>
      <c r="AF157" s="112"/>
      <c r="AG157" s="670"/>
      <c r="AH157" s="1373"/>
      <c r="AI157" s="691"/>
      <c r="AJ157" s="116"/>
      <c r="AK157" s="112"/>
      <c r="AL157" s="1464"/>
      <c r="AM157" s="112"/>
      <c r="AN157" s="112"/>
      <c r="AO157" s="112"/>
      <c r="AP157" s="112"/>
      <c r="AQ157" s="112"/>
      <c r="AR157" s="865"/>
      <c r="AS157" s="1464">
        <f t="shared" si="389"/>
        <v>0</v>
      </c>
      <c r="AT157" s="112"/>
      <c r="AU157" s="112"/>
      <c r="AV157" s="112"/>
      <c r="AW157" s="112"/>
      <c r="AX157" s="112"/>
      <c r="AY157" s="865"/>
      <c r="AZ157" s="1464"/>
      <c r="BA157" s="112">
        <f t="shared" si="390"/>
        <v>0</v>
      </c>
      <c r="BB157" s="112">
        <f t="shared" si="391"/>
        <v>0</v>
      </c>
      <c r="BC157" s="112">
        <f t="shared" si="392"/>
        <v>0</v>
      </c>
      <c r="BD157" s="112">
        <f t="shared" si="393"/>
        <v>0</v>
      </c>
      <c r="BE157" s="112">
        <f t="shared" si="394"/>
        <v>0</v>
      </c>
      <c r="BF157" s="865">
        <f t="shared" si="395"/>
        <v>0</v>
      </c>
      <c r="BG157" s="1464">
        <f t="shared" si="315"/>
        <v>0</v>
      </c>
      <c r="BH157" s="112"/>
      <c r="BI157" s="112"/>
      <c r="BJ157" s="112"/>
      <c r="BK157" s="112"/>
      <c r="BL157" s="112"/>
      <c r="BM157" s="112"/>
      <c r="BN157" s="865"/>
      <c r="BO157" s="1538">
        <f t="shared" si="358"/>
        <v>0</v>
      </c>
      <c r="BP157" s="112"/>
      <c r="BQ157" s="112"/>
      <c r="BR157" s="112"/>
      <c r="BS157" s="112"/>
      <c r="BT157" s="112"/>
      <c r="BU157" s="112"/>
      <c r="BV157" s="865"/>
      <c r="BW157" s="1538">
        <f t="shared" si="360"/>
        <v>0</v>
      </c>
      <c r="BX157" s="112">
        <f t="shared" si="361"/>
        <v>0</v>
      </c>
      <c r="BY157" s="112">
        <f t="shared" si="362"/>
        <v>0</v>
      </c>
      <c r="BZ157" s="112">
        <f t="shared" si="363"/>
        <v>0</v>
      </c>
      <c r="CA157" s="112">
        <f t="shared" si="364"/>
        <v>0</v>
      </c>
      <c r="CB157" s="112">
        <f t="shared" si="365"/>
        <v>0</v>
      </c>
      <c r="CC157" s="112">
        <f t="shared" si="366"/>
        <v>0</v>
      </c>
      <c r="CD157" s="865">
        <f t="shared" si="367"/>
        <v>0</v>
      </c>
      <c r="CE157" s="1538">
        <f t="shared" si="368"/>
        <v>0</v>
      </c>
      <c r="CF157" s="1339"/>
      <c r="CG157" s="112"/>
      <c r="CH157" s="1788"/>
      <c r="CI157" s="1339">
        <f t="shared" si="370"/>
        <v>0</v>
      </c>
      <c r="CJ157" s="1788">
        <f t="shared" si="328"/>
        <v>0</v>
      </c>
      <c r="CK157" s="1773">
        <f t="shared" si="375"/>
        <v>0</v>
      </c>
      <c r="CL157" s="1357">
        <f t="shared" si="327"/>
        <v>0</v>
      </c>
      <c r="CM157" s="117"/>
      <c r="CN157" s="117"/>
      <c r="CO157" s="117"/>
      <c r="CP157" s="117"/>
    </row>
    <row r="158" spans="1:94" s="118" customFormat="1" ht="59.25" customHeight="1" outlineLevel="1">
      <c r="A158" s="96" t="s">
        <v>1567</v>
      </c>
      <c r="B158" s="1223" t="s">
        <v>1266</v>
      </c>
      <c r="C158" s="1223"/>
      <c r="D158" s="49"/>
      <c r="E158" s="1204"/>
      <c r="F158" s="1204"/>
      <c r="G158" s="1204"/>
      <c r="H158" s="1204"/>
      <c r="I158" s="1198"/>
      <c r="J158" s="46"/>
      <c r="K158" s="49"/>
      <c r="L158" s="49"/>
      <c r="M158" s="1106" t="s">
        <v>1027</v>
      </c>
      <c r="N158" s="1106" t="s">
        <v>1027</v>
      </c>
      <c r="O158" s="1106" t="s">
        <v>1027</v>
      </c>
      <c r="P158" s="1106" t="s">
        <v>1027</v>
      </c>
      <c r="Q158" s="1106" t="s">
        <v>1027</v>
      </c>
      <c r="R158" s="995"/>
      <c r="S158" s="987"/>
      <c r="T158" s="928"/>
      <c r="U158" s="928"/>
      <c r="V158" s="1107"/>
      <c r="W158" s="115"/>
      <c r="X158" s="1105"/>
      <c r="Y158" s="987"/>
      <c r="Z158" s="110"/>
      <c r="AA158" s="104"/>
      <c r="AB158" s="104"/>
      <c r="AC158" s="104"/>
      <c r="AD158" s="104"/>
      <c r="AE158" s="647"/>
      <c r="AF158" s="112"/>
      <c r="AG158" s="670"/>
      <c r="AH158" s="1373"/>
      <c r="AI158" s="691"/>
      <c r="AJ158" s="116"/>
      <c r="AK158" s="112"/>
      <c r="AL158" s="1464"/>
      <c r="AM158" s="112"/>
      <c r="AN158" s="112"/>
      <c r="AO158" s="112"/>
      <c r="AP158" s="112"/>
      <c r="AQ158" s="112"/>
      <c r="AR158" s="865"/>
      <c r="AS158" s="1464">
        <f t="shared" si="389"/>
        <v>0</v>
      </c>
      <c r="AT158" s="112"/>
      <c r="AU158" s="112"/>
      <c r="AV158" s="112"/>
      <c r="AW158" s="112"/>
      <c r="AX158" s="112"/>
      <c r="AY158" s="865"/>
      <c r="AZ158" s="1464"/>
      <c r="BA158" s="112">
        <f t="shared" si="390"/>
        <v>0</v>
      </c>
      <c r="BB158" s="112">
        <f t="shared" si="391"/>
        <v>0</v>
      </c>
      <c r="BC158" s="112">
        <f t="shared" si="392"/>
        <v>0</v>
      </c>
      <c r="BD158" s="112">
        <f t="shared" si="393"/>
        <v>0</v>
      </c>
      <c r="BE158" s="112">
        <f t="shared" si="394"/>
        <v>0</v>
      </c>
      <c r="BF158" s="865">
        <f t="shared" si="395"/>
        <v>0</v>
      </c>
      <c r="BG158" s="1464">
        <f t="shared" si="315"/>
        <v>0</v>
      </c>
      <c r="BH158" s="112"/>
      <c r="BI158" s="112"/>
      <c r="BJ158" s="112"/>
      <c r="BK158" s="112"/>
      <c r="BL158" s="112"/>
      <c r="BM158" s="112"/>
      <c r="BN158" s="865"/>
      <c r="BO158" s="1538">
        <f t="shared" si="358"/>
        <v>0</v>
      </c>
      <c r="BP158" s="112"/>
      <c r="BQ158" s="112"/>
      <c r="BR158" s="112"/>
      <c r="BS158" s="112"/>
      <c r="BT158" s="112"/>
      <c r="BU158" s="112"/>
      <c r="BV158" s="865"/>
      <c r="BW158" s="1538">
        <f t="shared" si="360"/>
        <v>0</v>
      </c>
      <c r="BX158" s="112">
        <f t="shared" si="361"/>
        <v>0</v>
      </c>
      <c r="BY158" s="112">
        <f t="shared" si="362"/>
        <v>0</v>
      </c>
      <c r="BZ158" s="112">
        <f t="shared" si="363"/>
        <v>0</v>
      </c>
      <c r="CA158" s="112">
        <f t="shared" si="364"/>
        <v>0</v>
      </c>
      <c r="CB158" s="112">
        <f t="shared" si="365"/>
        <v>0</v>
      </c>
      <c r="CC158" s="112">
        <f t="shared" si="366"/>
        <v>0</v>
      </c>
      <c r="CD158" s="865">
        <f t="shared" si="367"/>
        <v>0</v>
      </c>
      <c r="CE158" s="1538">
        <f t="shared" si="368"/>
        <v>0</v>
      </c>
      <c r="CF158" s="1339"/>
      <c r="CG158" s="112"/>
      <c r="CH158" s="1788"/>
      <c r="CI158" s="1339">
        <f t="shared" si="370"/>
        <v>0</v>
      </c>
      <c r="CJ158" s="1788">
        <f t="shared" si="328"/>
        <v>0</v>
      </c>
      <c r="CK158" s="1773">
        <f t="shared" si="375"/>
        <v>0</v>
      </c>
      <c r="CL158" s="1357">
        <f t="shared" si="327"/>
        <v>0</v>
      </c>
      <c r="CM158" s="117"/>
      <c r="CN158" s="117"/>
      <c r="CO158" s="117"/>
      <c r="CP158" s="117"/>
    </row>
    <row r="159" spans="1:94" s="118" customFormat="1" ht="32.25" customHeight="1" outlineLevel="1">
      <c r="A159" s="96" t="s">
        <v>1568</v>
      </c>
      <c r="B159" s="1223" t="s">
        <v>1267</v>
      </c>
      <c r="C159" s="1223"/>
      <c r="D159" s="49"/>
      <c r="E159" s="1204"/>
      <c r="F159" s="1204"/>
      <c r="G159" s="1204"/>
      <c r="H159" s="1204"/>
      <c r="I159" s="1198"/>
      <c r="J159" s="46"/>
      <c r="K159" s="49"/>
      <c r="L159" s="49"/>
      <c r="M159" s="1106" t="s">
        <v>1027</v>
      </c>
      <c r="N159" s="1106" t="s">
        <v>1027</v>
      </c>
      <c r="O159" s="1106" t="s">
        <v>1027</v>
      </c>
      <c r="P159" s="1106" t="s">
        <v>1027</v>
      </c>
      <c r="Q159" s="995"/>
      <c r="R159" s="995"/>
      <c r="S159" s="987"/>
      <c r="T159" s="928"/>
      <c r="U159" s="928"/>
      <c r="V159" s="1107"/>
      <c r="W159" s="115"/>
      <c r="X159" s="1105"/>
      <c r="Y159" s="987"/>
      <c r="Z159" s="110"/>
      <c r="AA159" s="104"/>
      <c r="AB159" s="104"/>
      <c r="AC159" s="104"/>
      <c r="AD159" s="104"/>
      <c r="AE159" s="647"/>
      <c r="AF159" s="112"/>
      <c r="AG159" s="670"/>
      <c r="AH159" s="1373"/>
      <c r="AI159" s="691"/>
      <c r="AJ159" s="116"/>
      <c r="AK159" s="112"/>
      <c r="AL159" s="1464"/>
      <c r="AM159" s="112"/>
      <c r="AN159" s="112"/>
      <c r="AO159" s="112"/>
      <c r="AP159" s="112"/>
      <c r="AQ159" s="112"/>
      <c r="AR159" s="865"/>
      <c r="AS159" s="1464">
        <f t="shared" si="389"/>
        <v>0</v>
      </c>
      <c r="AT159" s="112"/>
      <c r="AU159" s="112"/>
      <c r="AV159" s="112"/>
      <c r="AW159" s="112"/>
      <c r="AX159" s="112"/>
      <c r="AY159" s="865"/>
      <c r="AZ159" s="1464"/>
      <c r="BA159" s="112">
        <f t="shared" si="390"/>
        <v>0</v>
      </c>
      <c r="BB159" s="112">
        <f t="shared" si="391"/>
        <v>0</v>
      </c>
      <c r="BC159" s="112">
        <f t="shared" si="392"/>
        <v>0</v>
      </c>
      <c r="BD159" s="112">
        <f t="shared" si="393"/>
        <v>0</v>
      </c>
      <c r="BE159" s="112">
        <f t="shared" si="394"/>
        <v>0</v>
      </c>
      <c r="BF159" s="865">
        <f t="shared" si="395"/>
        <v>0</v>
      </c>
      <c r="BG159" s="1464">
        <f t="shared" si="315"/>
        <v>0</v>
      </c>
      <c r="BH159" s="112"/>
      <c r="BI159" s="112"/>
      <c r="BJ159" s="112"/>
      <c r="BK159" s="112"/>
      <c r="BL159" s="112"/>
      <c r="BM159" s="112"/>
      <c r="BN159" s="865"/>
      <c r="BO159" s="1538">
        <f t="shared" si="358"/>
        <v>0</v>
      </c>
      <c r="BP159" s="112"/>
      <c r="BQ159" s="112"/>
      <c r="BR159" s="112"/>
      <c r="BS159" s="112"/>
      <c r="BT159" s="112"/>
      <c r="BU159" s="112"/>
      <c r="BV159" s="865"/>
      <c r="BW159" s="1538">
        <f t="shared" si="360"/>
        <v>0</v>
      </c>
      <c r="BX159" s="112">
        <f t="shared" si="361"/>
        <v>0</v>
      </c>
      <c r="BY159" s="112">
        <f t="shared" si="362"/>
        <v>0</v>
      </c>
      <c r="BZ159" s="112">
        <f t="shared" si="363"/>
        <v>0</v>
      </c>
      <c r="CA159" s="112">
        <f t="shared" si="364"/>
        <v>0</v>
      </c>
      <c r="CB159" s="112">
        <f t="shared" si="365"/>
        <v>0</v>
      </c>
      <c r="CC159" s="112">
        <f t="shared" si="366"/>
        <v>0</v>
      </c>
      <c r="CD159" s="865">
        <f t="shared" si="367"/>
        <v>0</v>
      </c>
      <c r="CE159" s="1538">
        <f t="shared" si="368"/>
        <v>0</v>
      </c>
      <c r="CF159" s="1339"/>
      <c r="CG159" s="112"/>
      <c r="CH159" s="1788"/>
      <c r="CI159" s="1339">
        <f t="shared" si="370"/>
        <v>0</v>
      </c>
      <c r="CJ159" s="1788">
        <f t="shared" si="328"/>
        <v>0</v>
      </c>
      <c r="CK159" s="1773">
        <f t="shared" si="375"/>
        <v>0</v>
      </c>
      <c r="CL159" s="1357">
        <f t="shared" si="327"/>
        <v>0</v>
      </c>
      <c r="CM159" s="117"/>
      <c r="CN159" s="117"/>
      <c r="CO159" s="117"/>
      <c r="CP159" s="117"/>
    </row>
    <row r="160" spans="1:94" s="118" customFormat="1" ht="38.25" customHeight="1" outlineLevel="1">
      <c r="A160" s="96" t="s">
        <v>1569</v>
      </c>
      <c r="B160" s="1223" t="s">
        <v>1268</v>
      </c>
      <c r="C160" s="1223"/>
      <c r="D160" s="49"/>
      <c r="E160" s="1204"/>
      <c r="F160" s="1204"/>
      <c r="G160" s="1204"/>
      <c r="H160" s="1204"/>
      <c r="I160" s="1198"/>
      <c r="J160" s="46"/>
      <c r="K160" s="49"/>
      <c r="L160" s="49"/>
      <c r="M160" s="1106" t="s">
        <v>1027</v>
      </c>
      <c r="N160" s="995"/>
      <c r="O160" s="995"/>
      <c r="P160" s="995"/>
      <c r="Q160" s="995"/>
      <c r="R160" s="995"/>
      <c r="S160" s="987"/>
      <c r="T160" s="928"/>
      <c r="U160" s="928"/>
      <c r="V160" s="1107"/>
      <c r="W160" s="115"/>
      <c r="X160" s="1105"/>
      <c r="Y160" s="987"/>
      <c r="Z160" s="110"/>
      <c r="AA160" s="104"/>
      <c r="AB160" s="104"/>
      <c r="AC160" s="104"/>
      <c r="AD160" s="104"/>
      <c r="AE160" s="647"/>
      <c r="AF160" s="112"/>
      <c r="AG160" s="670"/>
      <c r="AH160" s="1373"/>
      <c r="AI160" s="691"/>
      <c r="AJ160" s="116"/>
      <c r="AK160" s="112"/>
      <c r="AL160" s="1464"/>
      <c r="AM160" s="112"/>
      <c r="AN160" s="112"/>
      <c r="AO160" s="112"/>
      <c r="AP160" s="112"/>
      <c r="AQ160" s="112"/>
      <c r="AR160" s="865"/>
      <c r="AS160" s="1464">
        <f t="shared" si="389"/>
        <v>0</v>
      </c>
      <c r="AT160" s="112"/>
      <c r="AU160" s="112"/>
      <c r="AV160" s="112"/>
      <c r="AW160" s="112"/>
      <c r="AX160" s="112"/>
      <c r="AY160" s="865"/>
      <c r="AZ160" s="1464"/>
      <c r="BA160" s="112">
        <f t="shared" si="390"/>
        <v>0</v>
      </c>
      <c r="BB160" s="112">
        <f t="shared" si="391"/>
        <v>0</v>
      </c>
      <c r="BC160" s="112">
        <f t="shared" si="392"/>
        <v>0</v>
      </c>
      <c r="BD160" s="112">
        <f t="shared" si="393"/>
        <v>0</v>
      </c>
      <c r="BE160" s="112">
        <f t="shared" si="394"/>
        <v>0</v>
      </c>
      <c r="BF160" s="865">
        <f t="shared" si="395"/>
        <v>0</v>
      </c>
      <c r="BG160" s="1464">
        <f t="shared" si="315"/>
        <v>0</v>
      </c>
      <c r="BH160" s="112"/>
      <c r="BI160" s="112"/>
      <c r="BJ160" s="112"/>
      <c r="BK160" s="112"/>
      <c r="BL160" s="112"/>
      <c r="BM160" s="112"/>
      <c r="BN160" s="865"/>
      <c r="BO160" s="1538">
        <f t="shared" si="358"/>
        <v>0</v>
      </c>
      <c r="BP160" s="112"/>
      <c r="BQ160" s="112"/>
      <c r="BR160" s="112"/>
      <c r="BS160" s="112"/>
      <c r="BT160" s="112"/>
      <c r="BU160" s="112"/>
      <c r="BV160" s="865"/>
      <c r="BW160" s="1538">
        <f t="shared" si="360"/>
        <v>0</v>
      </c>
      <c r="BX160" s="112">
        <f t="shared" si="361"/>
        <v>0</v>
      </c>
      <c r="BY160" s="112">
        <f t="shared" si="362"/>
        <v>0</v>
      </c>
      <c r="BZ160" s="112">
        <f t="shared" si="363"/>
        <v>0</v>
      </c>
      <c r="CA160" s="112">
        <f t="shared" si="364"/>
        <v>0</v>
      </c>
      <c r="CB160" s="112">
        <f t="shared" si="365"/>
        <v>0</v>
      </c>
      <c r="CC160" s="112">
        <f t="shared" si="366"/>
        <v>0</v>
      </c>
      <c r="CD160" s="865">
        <f t="shared" si="367"/>
        <v>0</v>
      </c>
      <c r="CE160" s="1538">
        <f t="shared" si="368"/>
        <v>0</v>
      </c>
      <c r="CF160" s="1339"/>
      <c r="CG160" s="112"/>
      <c r="CH160" s="1788"/>
      <c r="CI160" s="1339">
        <f t="shared" si="370"/>
        <v>0</v>
      </c>
      <c r="CJ160" s="1788">
        <f>+CF160-CI160</f>
        <v>0</v>
      </c>
      <c r="CK160" s="1773">
        <f t="shared" si="375"/>
        <v>0</v>
      </c>
      <c r="CL160" s="1357">
        <f t="shared" si="327"/>
        <v>0</v>
      </c>
      <c r="CM160" s="117"/>
      <c r="CN160" s="117"/>
      <c r="CO160" s="117"/>
      <c r="CP160" s="117"/>
    </row>
    <row r="161" spans="1:94" s="118" customFormat="1" ht="41.25" customHeight="1" outlineLevel="1">
      <c r="A161" s="96" t="s">
        <v>1570</v>
      </c>
      <c r="B161" s="1223" t="s">
        <v>1269</v>
      </c>
      <c r="C161" s="1223"/>
      <c r="D161" s="49"/>
      <c r="E161" s="1204"/>
      <c r="F161" s="1204"/>
      <c r="G161" s="1204"/>
      <c r="H161" s="1204"/>
      <c r="I161" s="1198"/>
      <c r="J161" s="46"/>
      <c r="K161" s="49"/>
      <c r="L161" s="49"/>
      <c r="M161" s="1106" t="s">
        <v>1027</v>
      </c>
      <c r="N161" s="995"/>
      <c r="O161" s="995"/>
      <c r="P161" s="995"/>
      <c r="Q161" s="995"/>
      <c r="R161" s="995"/>
      <c r="S161" s="987"/>
      <c r="T161" s="928"/>
      <c r="U161" s="928"/>
      <c r="V161" s="1107"/>
      <c r="W161" s="115"/>
      <c r="X161" s="1105"/>
      <c r="Y161" s="987"/>
      <c r="Z161" s="110"/>
      <c r="AA161" s="104"/>
      <c r="AB161" s="104"/>
      <c r="AC161" s="104"/>
      <c r="AD161" s="104"/>
      <c r="AE161" s="647"/>
      <c r="AF161" s="112"/>
      <c r="AG161" s="670"/>
      <c r="AH161" s="1373"/>
      <c r="AI161" s="691"/>
      <c r="AJ161" s="116"/>
      <c r="AK161" s="112"/>
      <c r="AL161" s="1464"/>
      <c r="AM161" s="112"/>
      <c r="AN161" s="112"/>
      <c r="AO161" s="112"/>
      <c r="AP161" s="112"/>
      <c r="AQ161" s="112"/>
      <c r="AR161" s="865"/>
      <c r="AS161" s="1464">
        <f t="shared" si="389"/>
        <v>0</v>
      </c>
      <c r="AT161" s="112"/>
      <c r="AU161" s="112"/>
      <c r="AV161" s="112"/>
      <c r="AW161" s="112"/>
      <c r="AX161" s="112"/>
      <c r="AY161" s="865"/>
      <c r="AZ161" s="1464"/>
      <c r="BA161" s="112">
        <f t="shared" si="390"/>
        <v>0</v>
      </c>
      <c r="BB161" s="112">
        <f t="shared" si="391"/>
        <v>0</v>
      </c>
      <c r="BC161" s="112">
        <f t="shared" si="392"/>
        <v>0</v>
      </c>
      <c r="BD161" s="112">
        <f t="shared" si="393"/>
        <v>0</v>
      </c>
      <c r="BE161" s="112">
        <f t="shared" si="394"/>
        <v>0</v>
      </c>
      <c r="BF161" s="865">
        <f t="shared" si="395"/>
        <v>0</v>
      </c>
      <c r="BG161" s="1464">
        <f t="shared" si="315"/>
        <v>0</v>
      </c>
      <c r="BH161" s="112"/>
      <c r="BI161" s="112"/>
      <c r="BJ161" s="112"/>
      <c r="BK161" s="112"/>
      <c r="BL161" s="112"/>
      <c r="BM161" s="112"/>
      <c r="BN161" s="865"/>
      <c r="BO161" s="1538">
        <f t="shared" si="358"/>
        <v>0</v>
      </c>
      <c r="BP161" s="112"/>
      <c r="BQ161" s="112"/>
      <c r="BR161" s="112"/>
      <c r="BS161" s="112"/>
      <c r="BT161" s="112"/>
      <c r="BU161" s="112"/>
      <c r="BV161" s="865"/>
      <c r="BW161" s="1538">
        <f t="shared" si="360"/>
        <v>0</v>
      </c>
      <c r="BX161" s="112">
        <f t="shared" si="361"/>
        <v>0</v>
      </c>
      <c r="BY161" s="112">
        <f t="shared" si="362"/>
        <v>0</v>
      </c>
      <c r="BZ161" s="112">
        <f t="shared" si="363"/>
        <v>0</v>
      </c>
      <c r="CA161" s="112">
        <f t="shared" si="364"/>
        <v>0</v>
      </c>
      <c r="CB161" s="112">
        <f t="shared" si="365"/>
        <v>0</v>
      </c>
      <c r="CC161" s="112">
        <f t="shared" si="366"/>
        <v>0</v>
      </c>
      <c r="CD161" s="865">
        <f t="shared" si="367"/>
        <v>0</v>
      </c>
      <c r="CE161" s="1538">
        <f t="shared" si="368"/>
        <v>0</v>
      </c>
      <c r="CF161" s="1339"/>
      <c r="CG161" s="112"/>
      <c r="CH161" s="1788"/>
      <c r="CI161" s="1339">
        <f t="shared" si="370"/>
        <v>0</v>
      </c>
      <c r="CJ161" s="1788">
        <f t="shared" si="328"/>
        <v>0</v>
      </c>
      <c r="CK161" s="1773">
        <f t="shared" si="375"/>
        <v>0</v>
      </c>
      <c r="CL161" s="1357">
        <f t="shared" si="327"/>
        <v>0</v>
      </c>
      <c r="CM161" s="117"/>
      <c r="CN161" s="117"/>
      <c r="CO161" s="117"/>
      <c r="CP161" s="117"/>
    </row>
    <row r="162" spans="1:94" s="118" customFormat="1" ht="33.75" customHeight="1" outlineLevel="1">
      <c r="A162" s="96" t="s">
        <v>1571</v>
      </c>
      <c r="B162" s="1223" t="s">
        <v>1270</v>
      </c>
      <c r="C162" s="1223"/>
      <c r="D162" s="49"/>
      <c r="E162" s="1204"/>
      <c r="F162" s="1204"/>
      <c r="G162" s="1204"/>
      <c r="H162" s="1204"/>
      <c r="I162" s="1198"/>
      <c r="J162" s="46"/>
      <c r="K162" s="49"/>
      <c r="L162" s="49"/>
      <c r="M162" s="1106" t="s">
        <v>1027</v>
      </c>
      <c r="N162" s="995"/>
      <c r="O162" s="995"/>
      <c r="P162" s="995"/>
      <c r="Q162" s="995"/>
      <c r="R162" s="995"/>
      <c r="S162" s="987"/>
      <c r="T162" s="928"/>
      <c r="U162" s="928"/>
      <c r="V162" s="1107"/>
      <c r="W162" s="115"/>
      <c r="X162" s="1105"/>
      <c r="Y162" s="987"/>
      <c r="Z162" s="110"/>
      <c r="AA162" s="104"/>
      <c r="AB162" s="104"/>
      <c r="AC162" s="104"/>
      <c r="AD162" s="104"/>
      <c r="AE162" s="647"/>
      <c r="AF162" s="112"/>
      <c r="AG162" s="670"/>
      <c r="AH162" s="1373"/>
      <c r="AI162" s="691"/>
      <c r="AJ162" s="116"/>
      <c r="AK162" s="112"/>
      <c r="AL162" s="1464"/>
      <c r="AM162" s="112"/>
      <c r="AN162" s="112"/>
      <c r="AO162" s="112"/>
      <c r="AP162" s="112"/>
      <c r="AQ162" s="112"/>
      <c r="AR162" s="865"/>
      <c r="AS162" s="1464">
        <f t="shared" si="389"/>
        <v>0</v>
      </c>
      <c r="AT162" s="112"/>
      <c r="AU162" s="112"/>
      <c r="AV162" s="112"/>
      <c r="AW162" s="112"/>
      <c r="AX162" s="112"/>
      <c r="AY162" s="865"/>
      <c r="AZ162" s="1464"/>
      <c r="BA162" s="112">
        <f t="shared" si="390"/>
        <v>0</v>
      </c>
      <c r="BB162" s="112">
        <f t="shared" si="391"/>
        <v>0</v>
      </c>
      <c r="BC162" s="112">
        <f t="shared" si="392"/>
        <v>0</v>
      </c>
      <c r="BD162" s="112">
        <f t="shared" si="393"/>
        <v>0</v>
      </c>
      <c r="BE162" s="112">
        <f t="shared" si="394"/>
        <v>0</v>
      </c>
      <c r="BF162" s="865">
        <f t="shared" si="395"/>
        <v>0</v>
      </c>
      <c r="BG162" s="1464">
        <f t="shared" si="315"/>
        <v>0</v>
      </c>
      <c r="BH162" s="112"/>
      <c r="BI162" s="112"/>
      <c r="BJ162" s="112"/>
      <c r="BK162" s="112"/>
      <c r="BL162" s="112"/>
      <c r="BM162" s="112"/>
      <c r="BN162" s="865"/>
      <c r="BO162" s="1538">
        <f t="shared" si="358"/>
        <v>0</v>
      </c>
      <c r="BP162" s="112"/>
      <c r="BQ162" s="112"/>
      <c r="BR162" s="112"/>
      <c r="BS162" s="112"/>
      <c r="BT162" s="112"/>
      <c r="BU162" s="112"/>
      <c r="BV162" s="865"/>
      <c r="BW162" s="1538">
        <f t="shared" si="360"/>
        <v>0</v>
      </c>
      <c r="BX162" s="112">
        <f t="shared" si="361"/>
        <v>0</v>
      </c>
      <c r="BY162" s="112">
        <f t="shared" si="362"/>
        <v>0</v>
      </c>
      <c r="BZ162" s="112">
        <f t="shared" si="363"/>
        <v>0</v>
      </c>
      <c r="CA162" s="112">
        <f t="shared" si="364"/>
        <v>0</v>
      </c>
      <c r="CB162" s="112">
        <f t="shared" si="365"/>
        <v>0</v>
      </c>
      <c r="CC162" s="112">
        <f t="shared" si="366"/>
        <v>0</v>
      </c>
      <c r="CD162" s="865">
        <f t="shared" si="367"/>
        <v>0</v>
      </c>
      <c r="CE162" s="1538">
        <f t="shared" si="368"/>
        <v>0</v>
      </c>
      <c r="CF162" s="1339"/>
      <c r="CG162" s="112"/>
      <c r="CH162" s="1788"/>
      <c r="CI162" s="1339">
        <f t="shared" si="370"/>
        <v>0</v>
      </c>
      <c r="CJ162" s="1788">
        <f t="shared" si="328"/>
        <v>0</v>
      </c>
      <c r="CK162" s="1773">
        <f t="shared" si="375"/>
        <v>0</v>
      </c>
      <c r="CL162" s="1357">
        <f t="shared" si="327"/>
        <v>0</v>
      </c>
      <c r="CM162" s="117"/>
      <c r="CN162" s="117"/>
      <c r="CO162" s="117"/>
      <c r="CP162" s="117"/>
    </row>
    <row r="163" spans="1:94" s="118" customFormat="1" ht="38.25" customHeight="1" outlineLevel="1">
      <c r="A163" s="96" t="s">
        <v>1572</v>
      </c>
      <c r="B163" s="1223" t="s">
        <v>1271</v>
      </c>
      <c r="C163" s="1223"/>
      <c r="D163" s="49"/>
      <c r="E163" s="1204"/>
      <c r="F163" s="1204"/>
      <c r="G163" s="1204"/>
      <c r="H163" s="1204"/>
      <c r="I163" s="1198"/>
      <c r="J163" s="46"/>
      <c r="K163" s="49"/>
      <c r="L163" s="49"/>
      <c r="M163" s="1106" t="s">
        <v>1027</v>
      </c>
      <c r="N163" s="995"/>
      <c r="O163" s="995"/>
      <c r="P163" s="995"/>
      <c r="Q163" s="995"/>
      <c r="R163" s="995"/>
      <c r="S163" s="987"/>
      <c r="T163" s="928"/>
      <c r="U163" s="928"/>
      <c r="V163" s="1107"/>
      <c r="W163" s="115"/>
      <c r="X163" s="1105"/>
      <c r="Y163" s="987"/>
      <c r="Z163" s="110"/>
      <c r="AA163" s="104"/>
      <c r="AB163" s="104"/>
      <c r="AC163" s="104"/>
      <c r="AD163" s="104"/>
      <c r="AE163" s="647"/>
      <c r="AF163" s="112"/>
      <c r="AG163" s="670"/>
      <c r="AH163" s="1373"/>
      <c r="AI163" s="691"/>
      <c r="AJ163" s="116"/>
      <c r="AK163" s="112"/>
      <c r="AL163" s="1464"/>
      <c r="AM163" s="112"/>
      <c r="AN163" s="112"/>
      <c r="AO163" s="112"/>
      <c r="AP163" s="112"/>
      <c r="AQ163" s="112"/>
      <c r="AR163" s="865"/>
      <c r="AS163" s="1464">
        <f t="shared" si="389"/>
        <v>0</v>
      </c>
      <c r="AT163" s="112"/>
      <c r="AU163" s="112"/>
      <c r="AV163" s="112"/>
      <c r="AW163" s="112"/>
      <c r="AX163" s="112"/>
      <c r="AY163" s="865"/>
      <c r="AZ163" s="1464"/>
      <c r="BA163" s="112">
        <f t="shared" si="390"/>
        <v>0</v>
      </c>
      <c r="BB163" s="112">
        <f t="shared" si="391"/>
        <v>0</v>
      </c>
      <c r="BC163" s="112">
        <f t="shared" si="392"/>
        <v>0</v>
      </c>
      <c r="BD163" s="112">
        <f t="shared" si="393"/>
        <v>0</v>
      </c>
      <c r="BE163" s="112">
        <f t="shared" si="394"/>
        <v>0</v>
      </c>
      <c r="BF163" s="865">
        <f t="shared" si="395"/>
        <v>0</v>
      </c>
      <c r="BG163" s="1464">
        <f t="shared" si="315"/>
        <v>0</v>
      </c>
      <c r="BH163" s="112"/>
      <c r="BI163" s="112"/>
      <c r="BJ163" s="112"/>
      <c r="BK163" s="112"/>
      <c r="BL163" s="112"/>
      <c r="BM163" s="112"/>
      <c r="BN163" s="865"/>
      <c r="BO163" s="1538">
        <f t="shared" si="358"/>
        <v>0</v>
      </c>
      <c r="BP163" s="112"/>
      <c r="BQ163" s="112"/>
      <c r="BR163" s="112"/>
      <c r="BS163" s="112"/>
      <c r="BT163" s="112"/>
      <c r="BU163" s="112"/>
      <c r="BV163" s="865"/>
      <c r="BW163" s="1538">
        <f t="shared" si="360"/>
        <v>0</v>
      </c>
      <c r="BX163" s="112">
        <f t="shared" si="361"/>
        <v>0</v>
      </c>
      <c r="BY163" s="112">
        <f t="shared" si="362"/>
        <v>0</v>
      </c>
      <c r="BZ163" s="112">
        <f t="shared" si="363"/>
        <v>0</v>
      </c>
      <c r="CA163" s="112">
        <f t="shared" si="364"/>
        <v>0</v>
      </c>
      <c r="CB163" s="112">
        <f t="shared" si="365"/>
        <v>0</v>
      </c>
      <c r="CC163" s="112">
        <f t="shared" si="366"/>
        <v>0</v>
      </c>
      <c r="CD163" s="865">
        <f t="shared" si="367"/>
        <v>0</v>
      </c>
      <c r="CE163" s="1538">
        <f t="shared" si="368"/>
        <v>0</v>
      </c>
      <c r="CF163" s="1339"/>
      <c r="CG163" s="112"/>
      <c r="CH163" s="1788"/>
      <c r="CI163" s="1339">
        <f t="shared" si="370"/>
        <v>0</v>
      </c>
      <c r="CJ163" s="1788">
        <f t="shared" si="328"/>
        <v>0</v>
      </c>
      <c r="CK163" s="1773">
        <f t="shared" si="375"/>
        <v>0</v>
      </c>
      <c r="CL163" s="1357">
        <f t="shared" si="327"/>
        <v>0</v>
      </c>
      <c r="CM163" s="117"/>
      <c r="CN163" s="117"/>
      <c r="CO163" s="117"/>
      <c r="CP163" s="117"/>
    </row>
    <row r="164" spans="1:94" s="118" customFormat="1" ht="45.75" customHeight="1" outlineLevel="1">
      <c r="A164" s="96" t="s">
        <v>1573</v>
      </c>
      <c r="B164" s="1223" t="s">
        <v>1272</v>
      </c>
      <c r="C164" s="1223"/>
      <c r="D164" s="49"/>
      <c r="E164" s="1204"/>
      <c r="F164" s="1204"/>
      <c r="G164" s="1204"/>
      <c r="H164" s="1204"/>
      <c r="I164" s="1198"/>
      <c r="J164" s="46"/>
      <c r="K164" s="49"/>
      <c r="L164" s="49"/>
      <c r="M164" s="1106" t="s">
        <v>1027</v>
      </c>
      <c r="N164" s="995"/>
      <c r="O164" s="995"/>
      <c r="P164" s="995"/>
      <c r="Q164" s="995"/>
      <c r="R164" s="995"/>
      <c r="S164" s="987"/>
      <c r="T164" s="928"/>
      <c r="U164" s="928"/>
      <c r="V164" s="1107"/>
      <c r="W164" s="115"/>
      <c r="X164" s="1105"/>
      <c r="Y164" s="987"/>
      <c r="Z164" s="110"/>
      <c r="AA164" s="104"/>
      <c r="AB164" s="104"/>
      <c r="AC164" s="104"/>
      <c r="AD164" s="104"/>
      <c r="AE164" s="647"/>
      <c r="AF164" s="112"/>
      <c r="AG164" s="670"/>
      <c r="AH164" s="1373"/>
      <c r="AI164" s="691"/>
      <c r="AJ164" s="116"/>
      <c r="AK164" s="112"/>
      <c r="AL164" s="1464"/>
      <c r="AM164" s="112"/>
      <c r="AN164" s="112"/>
      <c r="AO164" s="112"/>
      <c r="AP164" s="112"/>
      <c r="AQ164" s="112"/>
      <c r="AR164" s="865"/>
      <c r="AS164" s="1464">
        <f t="shared" si="389"/>
        <v>0</v>
      </c>
      <c r="AT164" s="112"/>
      <c r="AU164" s="112"/>
      <c r="AV164" s="112"/>
      <c r="AW164" s="112"/>
      <c r="AX164" s="112"/>
      <c r="AY164" s="865"/>
      <c r="AZ164" s="1464"/>
      <c r="BA164" s="112">
        <f t="shared" si="390"/>
        <v>0</v>
      </c>
      <c r="BB164" s="112">
        <f t="shared" si="391"/>
        <v>0</v>
      </c>
      <c r="BC164" s="112">
        <f t="shared" si="392"/>
        <v>0</v>
      </c>
      <c r="BD164" s="112">
        <f t="shared" si="393"/>
        <v>0</v>
      </c>
      <c r="BE164" s="112">
        <f t="shared" si="394"/>
        <v>0</v>
      </c>
      <c r="BF164" s="865">
        <f t="shared" si="395"/>
        <v>0</v>
      </c>
      <c r="BG164" s="1464">
        <f t="shared" si="315"/>
        <v>0</v>
      </c>
      <c r="BH164" s="112"/>
      <c r="BI164" s="112"/>
      <c r="BJ164" s="112"/>
      <c r="BK164" s="112"/>
      <c r="BL164" s="112"/>
      <c r="BM164" s="112"/>
      <c r="BN164" s="865"/>
      <c r="BO164" s="1538">
        <f t="shared" si="358"/>
        <v>0</v>
      </c>
      <c r="BP164" s="112"/>
      <c r="BQ164" s="112"/>
      <c r="BR164" s="112"/>
      <c r="BS164" s="112"/>
      <c r="BT164" s="112"/>
      <c r="BU164" s="112"/>
      <c r="BV164" s="865"/>
      <c r="BW164" s="1538">
        <f t="shared" si="360"/>
        <v>0</v>
      </c>
      <c r="BX164" s="112">
        <f t="shared" si="361"/>
        <v>0</v>
      </c>
      <c r="BY164" s="112">
        <f t="shared" si="362"/>
        <v>0</v>
      </c>
      <c r="BZ164" s="112">
        <f t="shared" si="363"/>
        <v>0</v>
      </c>
      <c r="CA164" s="112">
        <f t="shared" si="364"/>
        <v>0</v>
      </c>
      <c r="CB164" s="112">
        <f t="shared" si="365"/>
        <v>0</v>
      </c>
      <c r="CC164" s="112">
        <f t="shared" si="366"/>
        <v>0</v>
      </c>
      <c r="CD164" s="865">
        <f t="shared" si="367"/>
        <v>0</v>
      </c>
      <c r="CE164" s="1538">
        <f t="shared" si="368"/>
        <v>0</v>
      </c>
      <c r="CF164" s="1339"/>
      <c r="CG164" s="112"/>
      <c r="CH164" s="1788"/>
      <c r="CI164" s="1339">
        <f t="shared" si="370"/>
        <v>0</v>
      </c>
      <c r="CJ164" s="1788">
        <f t="shared" si="328"/>
        <v>0</v>
      </c>
      <c r="CK164" s="1773">
        <f t="shared" si="375"/>
        <v>0</v>
      </c>
      <c r="CL164" s="1357">
        <f t="shared" si="327"/>
        <v>0</v>
      </c>
      <c r="CM164" s="117"/>
      <c r="CN164" s="117"/>
      <c r="CO164" s="117"/>
      <c r="CP164" s="117"/>
    </row>
    <row r="165" spans="1:94" s="118" customFormat="1" ht="33.75" customHeight="1" outlineLevel="1">
      <c r="A165" s="96" t="s">
        <v>1574</v>
      </c>
      <c r="B165" s="1223" t="s">
        <v>1273</v>
      </c>
      <c r="C165" s="1223"/>
      <c r="D165" s="49"/>
      <c r="E165" s="1204"/>
      <c r="F165" s="1204"/>
      <c r="G165" s="1204"/>
      <c r="H165" s="1204"/>
      <c r="I165" s="1198"/>
      <c r="J165" s="46"/>
      <c r="K165" s="49"/>
      <c r="L165" s="49"/>
      <c r="M165" s="1106" t="s">
        <v>1027</v>
      </c>
      <c r="N165" s="1106" t="s">
        <v>1027</v>
      </c>
      <c r="O165" s="1106" t="s">
        <v>1027</v>
      </c>
      <c r="P165" s="1106" t="s">
        <v>1027</v>
      </c>
      <c r="Q165" s="1106" t="s">
        <v>1027</v>
      </c>
      <c r="R165" s="995"/>
      <c r="S165" s="987"/>
      <c r="T165" s="928"/>
      <c r="U165" s="928"/>
      <c r="V165" s="1107"/>
      <c r="W165" s="115"/>
      <c r="X165" s="1105"/>
      <c r="Y165" s="987"/>
      <c r="Z165" s="110"/>
      <c r="AA165" s="104"/>
      <c r="AB165" s="104"/>
      <c r="AC165" s="104"/>
      <c r="AD165" s="104"/>
      <c r="AE165" s="647"/>
      <c r="AF165" s="112"/>
      <c r="AG165" s="670"/>
      <c r="AH165" s="1373"/>
      <c r="AI165" s="691"/>
      <c r="AJ165" s="116"/>
      <c r="AK165" s="112"/>
      <c r="AL165" s="1464"/>
      <c r="AM165" s="112"/>
      <c r="AN165" s="112"/>
      <c r="AO165" s="112"/>
      <c r="AP165" s="112"/>
      <c r="AQ165" s="112"/>
      <c r="AR165" s="865"/>
      <c r="AS165" s="1464">
        <f t="shared" si="389"/>
        <v>0</v>
      </c>
      <c r="AT165" s="112"/>
      <c r="AU165" s="112"/>
      <c r="AV165" s="112"/>
      <c r="AW165" s="112"/>
      <c r="AX165" s="112"/>
      <c r="AY165" s="865"/>
      <c r="AZ165" s="1464"/>
      <c r="BA165" s="112">
        <f t="shared" si="390"/>
        <v>0</v>
      </c>
      <c r="BB165" s="112">
        <f t="shared" si="391"/>
        <v>0</v>
      </c>
      <c r="BC165" s="112">
        <f t="shared" si="392"/>
        <v>0</v>
      </c>
      <c r="BD165" s="112">
        <f t="shared" si="393"/>
        <v>0</v>
      </c>
      <c r="BE165" s="112">
        <f t="shared" si="394"/>
        <v>0</v>
      </c>
      <c r="BF165" s="865">
        <f t="shared" si="395"/>
        <v>0</v>
      </c>
      <c r="BG165" s="1464">
        <f t="shared" si="315"/>
        <v>0</v>
      </c>
      <c r="BH165" s="112"/>
      <c r="BI165" s="112"/>
      <c r="BJ165" s="112"/>
      <c r="BK165" s="112"/>
      <c r="BL165" s="112"/>
      <c r="BM165" s="112"/>
      <c r="BN165" s="865"/>
      <c r="BO165" s="1538">
        <f t="shared" si="358"/>
        <v>0</v>
      </c>
      <c r="BP165" s="112"/>
      <c r="BQ165" s="112"/>
      <c r="BR165" s="112"/>
      <c r="BS165" s="112"/>
      <c r="BT165" s="112"/>
      <c r="BU165" s="112"/>
      <c r="BV165" s="865"/>
      <c r="BW165" s="1538">
        <f t="shared" si="360"/>
        <v>0</v>
      </c>
      <c r="BX165" s="112">
        <f t="shared" si="361"/>
        <v>0</v>
      </c>
      <c r="BY165" s="112">
        <f t="shared" si="362"/>
        <v>0</v>
      </c>
      <c r="BZ165" s="112">
        <f t="shared" si="363"/>
        <v>0</v>
      </c>
      <c r="CA165" s="112">
        <f t="shared" si="364"/>
        <v>0</v>
      </c>
      <c r="CB165" s="112">
        <f t="shared" si="365"/>
        <v>0</v>
      </c>
      <c r="CC165" s="112">
        <f t="shared" si="366"/>
        <v>0</v>
      </c>
      <c r="CD165" s="865">
        <f t="shared" si="367"/>
        <v>0</v>
      </c>
      <c r="CE165" s="1538">
        <f t="shared" si="368"/>
        <v>0</v>
      </c>
      <c r="CF165" s="1339"/>
      <c r="CG165" s="112"/>
      <c r="CH165" s="1788"/>
      <c r="CI165" s="1339">
        <f t="shared" si="370"/>
        <v>0</v>
      </c>
      <c r="CJ165" s="1788">
        <f t="shared" ref="CJ165:CJ167" si="415">+CH165-CI165</f>
        <v>0</v>
      </c>
      <c r="CK165" s="1773">
        <f t="shared" si="375"/>
        <v>0</v>
      </c>
      <c r="CL165" s="1357">
        <f t="shared" si="327"/>
        <v>0</v>
      </c>
      <c r="CM165" s="117"/>
      <c r="CN165" s="117"/>
      <c r="CO165" s="117"/>
      <c r="CP165" s="117"/>
    </row>
    <row r="166" spans="1:94" s="118" customFormat="1" ht="36" customHeight="1" outlineLevel="1">
      <c r="A166" s="96" t="s">
        <v>1575</v>
      </c>
      <c r="B166" s="1223" t="s">
        <v>1274</v>
      </c>
      <c r="C166" s="1223"/>
      <c r="D166" s="49"/>
      <c r="E166" s="1204"/>
      <c r="F166" s="1204"/>
      <c r="G166" s="1204"/>
      <c r="H166" s="1204"/>
      <c r="I166" s="1198"/>
      <c r="J166" s="46"/>
      <c r="K166" s="49"/>
      <c r="L166" s="49"/>
      <c r="M166" s="1106" t="s">
        <v>1027</v>
      </c>
      <c r="N166" s="1106" t="s">
        <v>1027</v>
      </c>
      <c r="O166" s="1106" t="s">
        <v>1027</v>
      </c>
      <c r="P166" s="1106" t="s">
        <v>1027</v>
      </c>
      <c r="Q166" s="1106" t="s">
        <v>1027</v>
      </c>
      <c r="R166" s="995"/>
      <c r="S166" s="987"/>
      <c r="T166" s="928"/>
      <c r="U166" s="928"/>
      <c r="V166" s="1107"/>
      <c r="W166" s="115"/>
      <c r="X166" s="1105"/>
      <c r="Y166" s="987"/>
      <c r="Z166" s="110"/>
      <c r="AA166" s="104"/>
      <c r="AB166" s="104"/>
      <c r="AC166" s="104"/>
      <c r="AD166" s="104"/>
      <c r="AE166" s="647"/>
      <c r="AF166" s="112"/>
      <c r="AG166" s="670"/>
      <c r="AH166" s="1373"/>
      <c r="AI166" s="691"/>
      <c r="AJ166" s="116"/>
      <c r="AK166" s="112"/>
      <c r="AL166" s="1464"/>
      <c r="AM166" s="112"/>
      <c r="AN166" s="112"/>
      <c r="AO166" s="112"/>
      <c r="AP166" s="112"/>
      <c r="AQ166" s="112"/>
      <c r="AR166" s="865"/>
      <c r="AS166" s="1464">
        <f t="shared" si="389"/>
        <v>0</v>
      </c>
      <c r="AT166" s="112"/>
      <c r="AU166" s="112"/>
      <c r="AV166" s="112"/>
      <c r="AW166" s="112"/>
      <c r="AX166" s="112"/>
      <c r="AY166" s="865"/>
      <c r="AZ166" s="1464"/>
      <c r="BA166" s="112">
        <f t="shared" si="390"/>
        <v>0</v>
      </c>
      <c r="BB166" s="112">
        <f t="shared" si="391"/>
        <v>0</v>
      </c>
      <c r="BC166" s="112">
        <f t="shared" si="392"/>
        <v>0</v>
      </c>
      <c r="BD166" s="112">
        <f t="shared" si="393"/>
        <v>0</v>
      </c>
      <c r="BE166" s="112">
        <f t="shared" si="394"/>
        <v>0</v>
      </c>
      <c r="BF166" s="865">
        <f t="shared" si="395"/>
        <v>0</v>
      </c>
      <c r="BG166" s="1464">
        <f t="shared" si="315"/>
        <v>0</v>
      </c>
      <c r="BH166" s="112"/>
      <c r="BI166" s="112"/>
      <c r="BJ166" s="112"/>
      <c r="BK166" s="112"/>
      <c r="BL166" s="112"/>
      <c r="BM166" s="112"/>
      <c r="BN166" s="865"/>
      <c r="BO166" s="1538">
        <f t="shared" si="358"/>
        <v>0</v>
      </c>
      <c r="BP166" s="112"/>
      <c r="BQ166" s="112"/>
      <c r="BR166" s="112"/>
      <c r="BS166" s="112"/>
      <c r="BT166" s="112"/>
      <c r="BU166" s="112"/>
      <c r="BV166" s="865"/>
      <c r="BW166" s="1538">
        <f t="shared" si="360"/>
        <v>0</v>
      </c>
      <c r="BX166" s="112">
        <f t="shared" si="361"/>
        <v>0</v>
      </c>
      <c r="BY166" s="112">
        <f t="shared" si="362"/>
        <v>0</v>
      </c>
      <c r="BZ166" s="112">
        <f t="shared" si="363"/>
        <v>0</v>
      </c>
      <c r="CA166" s="112">
        <f t="shared" si="364"/>
        <v>0</v>
      </c>
      <c r="CB166" s="112">
        <f t="shared" si="365"/>
        <v>0</v>
      </c>
      <c r="CC166" s="112">
        <f t="shared" si="366"/>
        <v>0</v>
      </c>
      <c r="CD166" s="865">
        <f t="shared" si="367"/>
        <v>0</v>
      </c>
      <c r="CE166" s="1538">
        <f t="shared" si="368"/>
        <v>0</v>
      </c>
      <c r="CF166" s="1339"/>
      <c r="CG166" s="112"/>
      <c r="CH166" s="1788"/>
      <c r="CI166" s="1339">
        <f t="shared" si="370"/>
        <v>0</v>
      </c>
      <c r="CJ166" s="1788">
        <f t="shared" si="415"/>
        <v>0</v>
      </c>
      <c r="CK166" s="1773">
        <f t="shared" si="375"/>
        <v>0</v>
      </c>
      <c r="CL166" s="1357">
        <f t="shared" si="327"/>
        <v>0</v>
      </c>
      <c r="CM166" s="117"/>
      <c r="CN166" s="117"/>
      <c r="CO166" s="117"/>
      <c r="CP166" s="117"/>
    </row>
    <row r="167" spans="1:94" s="87" customFormat="1" ht="23.25" customHeight="1">
      <c r="A167" s="1641" t="s">
        <v>302</v>
      </c>
      <c r="B167" s="1642" t="s">
        <v>303</v>
      </c>
      <c r="C167" s="1642"/>
      <c r="D167" s="1643"/>
      <c r="E167" s="1644"/>
      <c r="F167" s="1644"/>
      <c r="G167" s="1644"/>
      <c r="H167" s="1644"/>
      <c r="I167" s="1644"/>
      <c r="J167" s="1645"/>
      <c r="K167" s="1643"/>
      <c r="L167" s="1643"/>
      <c r="M167" s="1646"/>
      <c r="N167" s="1646"/>
      <c r="O167" s="1646"/>
      <c r="P167" s="1646"/>
      <c r="Q167" s="1646"/>
      <c r="R167" s="1646"/>
      <c r="S167" s="79"/>
      <c r="T167" s="1647"/>
      <c r="U167" s="1648"/>
      <c r="V167" s="1649"/>
      <c r="W167" s="1647"/>
      <c r="X167" s="1648"/>
      <c r="Y167" s="79"/>
      <c r="Z167" s="1642"/>
      <c r="AA167" s="1650"/>
      <c r="AB167" s="1650"/>
      <c r="AC167" s="1650"/>
      <c r="AD167" s="1650"/>
      <c r="AE167" s="1646"/>
      <c r="AF167" s="1651">
        <v>1700000</v>
      </c>
      <c r="AG167" s="1651"/>
      <c r="AH167" s="1372"/>
      <c r="AI167" s="1651">
        <f>+AF167</f>
        <v>1700000</v>
      </c>
      <c r="AJ167" s="1651"/>
      <c r="AK167" s="1651">
        <f>SUM(AI167:AJ167)</f>
        <v>1700000</v>
      </c>
      <c r="AL167" s="1464"/>
      <c r="AM167" s="1651"/>
      <c r="AN167" s="1651"/>
      <c r="AO167" s="1651"/>
      <c r="AP167" s="1651"/>
      <c r="AQ167" s="1651">
        <f>+AI167</f>
        <v>1700000</v>
      </c>
      <c r="AR167" s="1651">
        <f>SUM(AM167:AQ167)</f>
        <v>1700000</v>
      </c>
      <c r="AS167" s="1464">
        <f t="shared" si="389"/>
        <v>0</v>
      </c>
      <c r="AT167" s="1651"/>
      <c r="AU167" s="1651"/>
      <c r="AV167" s="1651"/>
      <c r="AW167" s="1651"/>
      <c r="AX167" s="1651">
        <f>+AP167</f>
        <v>0</v>
      </c>
      <c r="AY167" s="1651">
        <f>SUM(AT167:AX167)</f>
        <v>0</v>
      </c>
      <c r="AZ167" s="1464"/>
      <c r="BA167" s="1651">
        <f t="shared" si="390"/>
        <v>0</v>
      </c>
      <c r="BB167" s="1651">
        <f t="shared" si="391"/>
        <v>0</v>
      </c>
      <c r="BC167" s="1651">
        <f t="shared" si="392"/>
        <v>0</v>
      </c>
      <c r="BD167" s="1651">
        <f t="shared" si="393"/>
        <v>0</v>
      </c>
      <c r="BE167" s="1651">
        <f t="shared" si="394"/>
        <v>1700000</v>
      </c>
      <c r="BF167" s="1651">
        <f t="shared" si="395"/>
        <v>1700000</v>
      </c>
      <c r="BG167" s="1464">
        <f t="shared" si="315"/>
        <v>0</v>
      </c>
      <c r="BH167" s="1651"/>
      <c r="BI167" s="1651"/>
      <c r="BJ167" s="1651"/>
      <c r="BK167" s="1651"/>
      <c r="BL167" s="1651">
        <f>+$AI$167*50%</f>
        <v>850000</v>
      </c>
      <c r="BM167" s="1651">
        <f>+$AI$167*50%</f>
        <v>850000</v>
      </c>
      <c r="BN167" s="1651">
        <f>SUM(BH167:BM167)</f>
        <v>1700000</v>
      </c>
      <c r="BO167" s="1538">
        <f t="shared" si="358"/>
        <v>0</v>
      </c>
      <c r="BP167" s="1651"/>
      <c r="BQ167" s="1651"/>
      <c r="BR167" s="1651"/>
      <c r="BS167" s="1651"/>
      <c r="BT167" s="1651"/>
      <c r="BU167" s="1651"/>
      <c r="BV167" s="1651">
        <f>SUM(BP167:BU167)</f>
        <v>0</v>
      </c>
      <c r="BW167" s="1538">
        <f t="shared" si="360"/>
        <v>0</v>
      </c>
      <c r="BX167" s="1651">
        <f t="shared" si="361"/>
        <v>0</v>
      </c>
      <c r="BY167" s="1651">
        <f t="shared" si="362"/>
        <v>0</v>
      </c>
      <c r="BZ167" s="1651">
        <f t="shared" si="363"/>
        <v>0</v>
      </c>
      <c r="CA167" s="1651">
        <f t="shared" si="364"/>
        <v>0</v>
      </c>
      <c r="CB167" s="1651">
        <f t="shared" si="365"/>
        <v>850000</v>
      </c>
      <c r="CC167" s="1651">
        <f t="shared" si="366"/>
        <v>850000</v>
      </c>
      <c r="CD167" s="1651">
        <f t="shared" si="367"/>
        <v>1700000</v>
      </c>
      <c r="CE167" s="1538">
        <f t="shared" si="368"/>
        <v>0</v>
      </c>
      <c r="CF167" s="1778"/>
      <c r="CG167" s="86"/>
      <c r="CH167" s="1802">
        <f>+$AJ$167</f>
        <v>0</v>
      </c>
      <c r="CI167" s="1778">
        <f t="shared" si="370"/>
        <v>0</v>
      </c>
      <c r="CJ167" s="1802">
        <f t="shared" si="415"/>
        <v>0</v>
      </c>
      <c r="CK167" s="1778">
        <f>+BP167</f>
        <v>0</v>
      </c>
      <c r="CL167" s="1779">
        <f t="shared" si="327"/>
        <v>0</v>
      </c>
    </row>
    <row r="168" spans="1:94" s="87" customFormat="1" ht="23.25" customHeight="1" collapsed="1" thickBot="1">
      <c r="A168" s="82">
        <v>6</v>
      </c>
      <c r="B168" s="83" t="s">
        <v>1627</v>
      </c>
      <c r="C168" s="83"/>
      <c r="D168" s="53"/>
      <c r="E168" s="1202"/>
      <c r="F168" s="1202"/>
      <c r="G168" s="1202"/>
      <c r="H168" s="1202"/>
      <c r="I168" s="1202"/>
      <c r="J168" s="1207"/>
      <c r="K168" s="53"/>
      <c r="L168" s="53"/>
      <c r="M168" s="84"/>
      <c r="N168" s="84"/>
      <c r="O168" s="84"/>
      <c r="P168" s="84"/>
      <c r="Q168" s="84"/>
      <c r="R168" s="84"/>
      <c r="S168" s="1652"/>
      <c r="T168" s="1058"/>
      <c r="U168" s="1059"/>
      <c r="V168" s="1060"/>
      <c r="W168" s="1058"/>
      <c r="X168" s="1059"/>
      <c r="Y168" s="1652"/>
      <c r="Z168" s="83"/>
      <c r="AA168" s="85"/>
      <c r="AB168" s="85"/>
      <c r="AC168" s="85"/>
      <c r="AD168" s="85"/>
      <c r="AE168" s="84"/>
      <c r="AF168" s="86"/>
      <c r="AG168" s="86"/>
      <c r="AH168" s="1653"/>
      <c r="AI168" s="86"/>
      <c r="AJ168" s="86"/>
      <c r="AK168" s="86"/>
      <c r="AL168" s="1654"/>
      <c r="AM168" s="86"/>
      <c r="AN168" s="86"/>
      <c r="AO168" s="86"/>
      <c r="AP168" s="86"/>
      <c r="AQ168" s="86"/>
      <c r="AR168" s="86"/>
      <c r="AS168" s="1654"/>
      <c r="AT168" s="86"/>
      <c r="AU168" s="86"/>
      <c r="AV168" s="86"/>
      <c r="AW168" s="86"/>
      <c r="AX168" s="86"/>
      <c r="AY168" s="86"/>
      <c r="AZ168" s="1654"/>
      <c r="BA168" s="86"/>
      <c r="BB168" s="86"/>
      <c r="BC168" s="86"/>
      <c r="BD168" s="86"/>
      <c r="BE168" s="86"/>
      <c r="BF168" s="86"/>
      <c r="BG168" s="1654"/>
      <c r="BH168" s="86"/>
      <c r="BI168" s="86"/>
      <c r="BJ168" s="86"/>
      <c r="BK168" s="86"/>
      <c r="BL168" s="86"/>
      <c r="BM168" s="86"/>
      <c r="BN168" s="86"/>
      <c r="BO168" s="1654"/>
      <c r="BP168" s="86"/>
      <c r="BQ168" s="86"/>
      <c r="BR168" s="86"/>
      <c r="BS168" s="86"/>
      <c r="BT168" s="86"/>
      <c r="BU168" s="86"/>
      <c r="BV168" s="86"/>
      <c r="BW168" s="1654"/>
      <c r="BX168" s="86"/>
      <c r="BY168" s="86"/>
      <c r="BZ168" s="86"/>
      <c r="CA168" s="86"/>
      <c r="CB168" s="86"/>
      <c r="CC168" s="86"/>
      <c r="CD168" s="86"/>
      <c r="CE168" s="1770"/>
      <c r="CF168" s="1780"/>
      <c r="CG168" s="1781"/>
      <c r="CH168" s="1803"/>
      <c r="CI168" s="1780"/>
      <c r="CJ168" s="1803"/>
      <c r="CK168" s="1780"/>
      <c r="CL168" s="1782"/>
    </row>
    <row r="169" spans="1:94" ht="18.75" customHeight="1" outlineLevel="1">
      <c r="A169" s="1655">
        <v>6.1</v>
      </c>
      <c r="B169" s="1656" t="s">
        <v>1628</v>
      </c>
      <c r="C169" s="1656"/>
      <c r="D169" s="1657"/>
      <c r="E169" s="1658"/>
      <c r="F169" s="1658"/>
      <c r="G169" s="1658"/>
      <c r="H169" s="1658"/>
      <c r="I169" s="1658"/>
      <c r="J169" s="1659"/>
      <c r="K169" s="1660"/>
      <c r="L169" s="1660"/>
      <c r="M169" s="1661"/>
      <c r="N169" s="1661"/>
      <c r="O169" s="1661"/>
      <c r="P169" s="1661"/>
      <c r="Q169" s="1661"/>
      <c r="R169" s="1661"/>
      <c r="S169" s="1662"/>
      <c r="T169" s="1663"/>
      <c r="U169" s="1663"/>
      <c r="V169" s="1664"/>
      <c r="W169" s="1661"/>
      <c r="X169" s="1663"/>
      <c r="Y169" s="1662"/>
      <c r="Z169" s="1665"/>
      <c r="AA169" s="1666"/>
      <c r="AB169" s="1666"/>
      <c r="AC169" s="1666"/>
      <c r="AD169" s="1666"/>
      <c r="AE169" s="1667"/>
      <c r="AF169" s="1668"/>
      <c r="AG169" s="1668"/>
      <c r="AH169" s="1669"/>
      <c r="AI169" s="1667"/>
      <c r="AJ169" s="1667"/>
      <c r="AK169" s="1667"/>
      <c r="AL169" s="1670"/>
      <c r="AM169" s="1671"/>
      <c r="AN169" s="1672"/>
      <c r="AO169" s="1672"/>
      <c r="AP169" s="1672"/>
      <c r="AQ169" s="1672"/>
      <c r="AR169" s="1672"/>
      <c r="AS169" s="1654"/>
      <c r="AT169" s="1671"/>
      <c r="AU169" s="1672"/>
      <c r="AV169" s="1672"/>
      <c r="AW169" s="1672"/>
      <c r="AX169" s="1672"/>
      <c r="AY169" s="1672"/>
      <c r="AZ169" s="1654"/>
      <c r="BA169" s="1671"/>
      <c r="BB169" s="1672"/>
      <c r="BC169" s="1672"/>
      <c r="BD169" s="1672"/>
      <c r="BE169" s="1672"/>
      <c r="BF169" s="1672"/>
      <c r="BG169" s="1670"/>
      <c r="BH169" s="1671"/>
      <c r="BI169" s="1672"/>
      <c r="BJ169" s="1672"/>
      <c r="BK169" s="1672"/>
      <c r="BL169" s="1672"/>
      <c r="BM169" s="1672"/>
      <c r="BN169" s="1672"/>
      <c r="BO169" s="1670"/>
      <c r="BP169" s="1671"/>
      <c r="BQ169" s="1672"/>
      <c r="BR169" s="1672"/>
      <c r="BS169" s="1672"/>
      <c r="BT169" s="1672"/>
      <c r="BU169" s="1672"/>
      <c r="BV169" s="1672"/>
      <c r="BW169" s="1670"/>
      <c r="BX169" s="1671"/>
      <c r="BY169" s="1672"/>
      <c r="BZ169" s="1672"/>
      <c r="CA169" s="1672"/>
      <c r="CB169" s="1672"/>
      <c r="CC169" s="1672"/>
      <c r="CD169" s="1672"/>
      <c r="CE169" s="1670"/>
      <c r="CF169" s="1771"/>
      <c r="CG169" s="1771"/>
      <c r="CH169" s="1771"/>
      <c r="CI169" s="1771"/>
      <c r="CJ169" s="1771"/>
      <c r="CK169" s="1771"/>
      <c r="CL169" s="1771"/>
    </row>
    <row r="170" spans="1:94" ht="18.75" customHeight="1" outlineLevel="1">
      <c r="A170" s="1655">
        <v>6.2</v>
      </c>
      <c r="B170" s="1656" t="s">
        <v>1629</v>
      </c>
      <c r="C170" s="1656"/>
      <c r="D170" s="1657"/>
      <c r="E170" s="1658"/>
      <c r="F170" s="1658"/>
      <c r="G170" s="1658"/>
      <c r="H170" s="1658"/>
      <c r="I170" s="1658"/>
      <c r="J170" s="1659"/>
      <c r="K170" s="1660"/>
      <c r="L170" s="1660"/>
      <c r="M170" s="1661"/>
      <c r="N170" s="1661"/>
      <c r="O170" s="1661"/>
      <c r="P170" s="1661"/>
      <c r="Q170" s="1661"/>
      <c r="R170" s="1661"/>
      <c r="S170" s="1662"/>
      <c r="T170" s="1663"/>
      <c r="U170" s="1663"/>
      <c r="V170" s="1664"/>
      <c r="W170" s="1661"/>
      <c r="X170" s="1663"/>
      <c r="Y170" s="1662"/>
      <c r="Z170" s="1665"/>
      <c r="AA170" s="1666"/>
      <c r="AB170" s="1666"/>
      <c r="AC170" s="1666"/>
      <c r="AD170" s="1666"/>
      <c r="AE170" s="1667"/>
      <c r="AF170" s="1668"/>
      <c r="AG170" s="1668"/>
      <c r="AH170" s="1669"/>
      <c r="AI170" s="1667"/>
      <c r="AJ170" s="1667"/>
      <c r="AK170" s="1667"/>
      <c r="AL170" s="1670"/>
      <c r="AM170" s="1671"/>
      <c r="AN170" s="1672"/>
      <c r="AO170" s="1672"/>
      <c r="AP170" s="1672"/>
      <c r="AQ170" s="1672"/>
      <c r="AR170" s="1672"/>
      <c r="AS170" s="1654"/>
      <c r="AT170" s="1671"/>
      <c r="AU170" s="1672"/>
      <c r="AV170" s="1672"/>
      <c r="AW170" s="1672"/>
      <c r="AX170" s="1672"/>
      <c r="AY170" s="1672"/>
      <c r="AZ170" s="1654"/>
      <c r="BA170" s="1671"/>
      <c r="BB170" s="1672"/>
      <c r="BC170" s="1672"/>
      <c r="BD170" s="1672"/>
      <c r="BE170" s="1672"/>
      <c r="BF170" s="1672"/>
      <c r="BG170" s="1670"/>
      <c r="BH170" s="1671"/>
      <c r="BI170" s="1672"/>
      <c r="BJ170" s="1672"/>
      <c r="BK170" s="1672"/>
      <c r="BL170" s="1672"/>
      <c r="BM170" s="1672"/>
      <c r="BN170" s="1672"/>
      <c r="BO170" s="1670"/>
      <c r="BP170" s="1671"/>
      <c r="BQ170" s="1672"/>
      <c r="BR170" s="1672"/>
      <c r="BS170" s="1672"/>
      <c r="BT170" s="1672"/>
      <c r="BU170" s="1672"/>
      <c r="BV170" s="1672"/>
      <c r="BW170" s="1670"/>
      <c r="BX170" s="1671"/>
      <c r="BY170" s="1672"/>
      <c r="BZ170" s="1672"/>
      <c r="CA170" s="1672"/>
      <c r="CB170" s="1672"/>
      <c r="CC170" s="1672"/>
      <c r="CD170" s="1672"/>
      <c r="CE170" s="1670"/>
      <c r="CF170" s="1672"/>
      <c r="CG170" s="1672"/>
      <c r="CH170" s="1672"/>
      <c r="CI170" s="1672"/>
      <c r="CJ170" s="1672"/>
      <c r="CK170" s="1672"/>
      <c r="CL170" s="1672"/>
    </row>
    <row r="171" spans="1:94" ht="18.75" customHeight="1" outlineLevel="1">
      <c r="A171" s="1655">
        <v>6.3</v>
      </c>
      <c r="B171" s="1656" t="s">
        <v>1630</v>
      </c>
      <c r="C171" s="1656"/>
      <c r="D171" s="1657"/>
      <c r="E171" s="1658"/>
      <c r="F171" s="1658"/>
      <c r="G171" s="1658"/>
      <c r="H171" s="1658"/>
      <c r="I171" s="1658"/>
      <c r="J171" s="1659"/>
      <c r="K171" s="1660"/>
      <c r="L171" s="1660"/>
      <c r="M171" s="1661"/>
      <c r="N171" s="1661"/>
      <c r="O171" s="1661"/>
      <c r="P171" s="1661"/>
      <c r="Q171" s="1661"/>
      <c r="R171" s="1661"/>
      <c r="S171" s="1662"/>
      <c r="T171" s="1663"/>
      <c r="U171" s="1663"/>
      <c r="V171" s="1664"/>
      <c r="W171" s="1661"/>
      <c r="X171" s="1663"/>
      <c r="Y171" s="1662"/>
      <c r="Z171" s="1665"/>
      <c r="AA171" s="1666"/>
      <c r="AB171" s="1666"/>
      <c r="AC171" s="1666"/>
      <c r="AD171" s="1666"/>
      <c r="AE171" s="1667"/>
      <c r="AF171" s="1668"/>
      <c r="AG171" s="1668"/>
      <c r="AH171" s="1669"/>
      <c r="AI171" s="1667"/>
      <c r="AJ171" s="1667"/>
      <c r="AK171" s="1667"/>
      <c r="AL171" s="1670"/>
      <c r="AM171" s="1671"/>
      <c r="AN171" s="1672"/>
      <c r="AO171" s="1672"/>
      <c r="AP171" s="1672"/>
      <c r="AQ171" s="1672"/>
      <c r="AR171" s="1672"/>
      <c r="AS171" s="1654"/>
      <c r="AT171" s="1671"/>
      <c r="AU171" s="1672"/>
      <c r="AV171" s="1672"/>
      <c r="AW171" s="1672"/>
      <c r="AX171" s="1672"/>
      <c r="AY171" s="1672"/>
      <c r="AZ171" s="1654"/>
      <c r="BA171" s="1671"/>
      <c r="BB171" s="1672"/>
      <c r="BC171" s="1672"/>
      <c r="BD171" s="1672"/>
      <c r="BE171" s="1672"/>
      <c r="BF171" s="1672"/>
      <c r="BG171" s="1670"/>
      <c r="BH171" s="1671"/>
      <c r="BI171" s="1672"/>
      <c r="BJ171" s="1672"/>
      <c r="BK171" s="1672"/>
      <c r="BL171" s="1672"/>
      <c r="BM171" s="1672"/>
      <c r="BN171" s="1672"/>
      <c r="BO171" s="1670"/>
      <c r="BP171" s="1671"/>
      <c r="BQ171" s="1672"/>
      <c r="BR171" s="1672"/>
      <c r="BS171" s="1672"/>
      <c r="BT171" s="1672"/>
      <c r="BU171" s="1672"/>
      <c r="BV171" s="1672"/>
      <c r="BW171" s="1670"/>
      <c r="BX171" s="1671"/>
      <c r="BY171" s="1672"/>
      <c r="BZ171" s="1672"/>
      <c r="CA171" s="1672"/>
      <c r="CB171" s="1672"/>
      <c r="CC171" s="1672"/>
      <c r="CD171" s="1672"/>
      <c r="CE171" s="1670"/>
      <c r="CF171" s="1672"/>
      <c r="CG171" s="1672"/>
      <c r="CH171" s="1672"/>
      <c r="CI171" s="1672"/>
      <c r="CJ171" s="1672"/>
      <c r="CK171" s="1672"/>
      <c r="CL171" s="1672"/>
    </row>
    <row r="172" spans="1:94" ht="18.75" customHeight="1" outlineLevel="1">
      <c r="A172" s="1655">
        <v>6.4</v>
      </c>
      <c r="B172" s="1656" t="s">
        <v>1631</v>
      </c>
      <c r="C172" s="1656"/>
      <c r="D172" s="1657"/>
      <c r="E172" s="1658"/>
      <c r="F172" s="1658"/>
      <c r="G172" s="1658"/>
      <c r="H172" s="1658"/>
      <c r="I172" s="1658"/>
      <c r="J172" s="1659"/>
      <c r="K172" s="1660"/>
      <c r="L172" s="1660"/>
      <c r="M172" s="1661"/>
      <c r="N172" s="1661"/>
      <c r="O172" s="1661"/>
      <c r="P172" s="1661"/>
      <c r="Q172" s="1661"/>
      <c r="R172" s="1661"/>
      <c r="S172" s="1662"/>
      <c r="T172" s="1663"/>
      <c r="U172" s="1663"/>
      <c r="V172" s="1664"/>
      <c r="W172" s="1661"/>
      <c r="X172" s="1663"/>
      <c r="Y172" s="1662"/>
      <c r="Z172" s="1665"/>
      <c r="AA172" s="1666"/>
      <c r="AB172" s="1666"/>
      <c r="AC172" s="1666"/>
      <c r="AD172" s="1666"/>
      <c r="AE172" s="1667"/>
      <c r="AF172" s="1668"/>
      <c r="AG172" s="1668"/>
      <c r="AH172" s="1669"/>
      <c r="AI172" s="1667"/>
      <c r="AJ172" s="1667"/>
      <c r="AK172" s="1667"/>
      <c r="AL172" s="1670"/>
      <c r="AM172" s="1671"/>
      <c r="AN172" s="1672"/>
      <c r="AO172" s="1672"/>
      <c r="AP172" s="1672"/>
      <c r="AQ172" s="1672"/>
      <c r="AR172" s="1672"/>
      <c r="AS172" s="1654"/>
      <c r="AT172" s="1671"/>
      <c r="AU172" s="1672"/>
      <c r="AV172" s="1672"/>
      <c r="AW172" s="1672"/>
      <c r="AX172" s="1672"/>
      <c r="AY172" s="1672"/>
      <c r="AZ172" s="1654"/>
      <c r="BA172" s="1671"/>
      <c r="BB172" s="1672"/>
      <c r="BC172" s="1672"/>
      <c r="BD172" s="1672"/>
      <c r="BE172" s="1672"/>
      <c r="BF172" s="1672"/>
      <c r="BG172" s="1670"/>
      <c r="BH172" s="1671"/>
      <c r="BI172" s="1672"/>
      <c r="BJ172" s="1672"/>
      <c r="BK172" s="1672"/>
      <c r="BL172" s="1672"/>
      <c r="BM172" s="1672"/>
      <c r="BN172" s="1672"/>
      <c r="BO172" s="1670"/>
      <c r="BP172" s="1671"/>
      <c r="BQ172" s="1672"/>
      <c r="BR172" s="1672"/>
      <c r="BS172" s="1672"/>
      <c r="BT172" s="1672"/>
      <c r="BU172" s="1672"/>
      <c r="BV172" s="1672"/>
      <c r="BW172" s="1670"/>
      <c r="BX172" s="1671"/>
      <c r="BY172" s="1672"/>
      <c r="BZ172" s="1672"/>
      <c r="CA172" s="1672"/>
      <c r="CB172" s="1672"/>
      <c r="CC172" s="1672"/>
      <c r="CD172" s="1672"/>
      <c r="CE172" s="1670"/>
      <c r="CF172" s="1672"/>
      <c r="CG172" s="1672"/>
      <c r="CH172" s="1672"/>
      <c r="CI172" s="1672"/>
      <c r="CJ172" s="1672"/>
      <c r="CK172" s="1672"/>
      <c r="CL172" s="1672"/>
    </row>
    <row r="173" spans="1:94" ht="18.75" customHeight="1" outlineLevel="1">
      <c r="A173" s="1655">
        <v>6.5</v>
      </c>
      <c r="B173" s="1656" t="s">
        <v>1632</v>
      </c>
      <c r="C173" s="1656"/>
      <c r="D173" s="1657"/>
      <c r="E173" s="1658"/>
      <c r="F173" s="1658"/>
      <c r="G173" s="1658"/>
      <c r="H173" s="1658"/>
      <c r="I173" s="1658"/>
      <c r="J173" s="1659"/>
      <c r="K173" s="1660"/>
      <c r="L173" s="1660"/>
      <c r="M173" s="1661"/>
      <c r="N173" s="1661"/>
      <c r="O173" s="1661"/>
      <c r="P173" s="1661"/>
      <c r="Q173" s="1661"/>
      <c r="R173" s="1661"/>
      <c r="S173" s="1662"/>
      <c r="T173" s="1663"/>
      <c r="U173" s="1663"/>
      <c r="V173" s="1664"/>
      <c r="W173" s="1661"/>
      <c r="X173" s="1663"/>
      <c r="Y173" s="1662"/>
      <c r="Z173" s="1665"/>
      <c r="AA173" s="1666"/>
      <c r="AB173" s="1666"/>
      <c r="AC173" s="1666"/>
      <c r="AD173" s="1666"/>
      <c r="AE173" s="1667"/>
      <c r="AF173" s="1668"/>
      <c r="AG173" s="1668"/>
      <c r="AH173" s="1669"/>
      <c r="AI173" s="1667"/>
      <c r="AJ173" s="1667"/>
      <c r="AK173" s="1667"/>
      <c r="AL173" s="1670"/>
      <c r="AM173" s="1671"/>
      <c r="AN173" s="1672"/>
      <c r="AO173" s="1672"/>
      <c r="AP173" s="1672"/>
      <c r="AQ173" s="1672"/>
      <c r="AR173" s="1672"/>
      <c r="AS173" s="1654"/>
      <c r="AT173" s="1671"/>
      <c r="AU173" s="1672"/>
      <c r="AV173" s="1672"/>
      <c r="AW173" s="1672"/>
      <c r="AX173" s="1672"/>
      <c r="AY173" s="1672"/>
      <c r="AZ173" s="1654"/>
      <c r="BA173" s="1671"/>
      <c r="BB173" s="1672"/>
      <c r="BC173" s="1672"/>
      <c r="BD173" s="1672"/>
      <c r="BE173" s="1672"/>
      <c r="BF173" s="1672"/>
      <c r="BG173" s="1670"/>
      <c r="BH173" s="1671"/>
      <c r="BI173" s="1672"/>
      <c r="BJ173" s="1672"/>
      <c r="BK173" s="1672"/>
      <c r="BL173" s="1672"/>
      <c r="BM173" s="1672"/>
      <c r="BN173" s="1672"/>
      <c r="BO173" s="1670"/>
      <c r="BP173" s="1671"/>
      <c r="BQ173" s="1672"/>
      <c r="BR173" s="1672"/>
      <c r="BS173" s="1672"/>
      <c r="BT173" s="1672"/>
      <c r="BU173" s="1672"/>
      <c r="BV173" s="1672"/>
      <c r="BW173" s="1670"/>
      <c r="BX173" s="1671"/>
      <c r="BY173" s="1672"/>
      <c r="BZ173" s="1672"/>
      <c r="CA173" s="1672"/>
      <c r="CB173" s="1672"/>
      <c r="CC173" s="1672"/>
      <c r="CD173" s="1672"/>
      <c r="CE173" s="1670"/>
      <c r="CF173" s="1672"/>
      <c r="CG173" s="1672"/>
      <c r="CH173" s="1672"/>
      <c r="CI173" s="1672"/>
      <c r="CJ173" s="1672"/>
      <c r="CK173" s="1672"/>
      <c r="CL173" s="1672"/>
    </row>
    <row r="174" spans="1:94" ht="18.75" customHeight="1" outlineLevel="1">
      <c r="A174" s="1655">
        <v>6.6</v>
      </c>
      <c r="B174" s="1656" t="s">
        <v>1633</v>
      </c>
      <c r="C174" s="1656"/>
      <c r="D174" s="1657"/>
      <c r="E174" s="1658"/>
      <c r="F174" s="1658"/>
      <c r="G174" s="1658"/>
      <c r="H174" s="1658"/>
      <c r="I174" s="1658"/>
      <c r="J174" s="1659"/>
      <c r="K174" s="1660"/>
      <c r="L174" s="1660"/>
      <c r="M174" s="1661"/>
      <c r="N174" s="1661"/>
      <c r="O174" s="1661"/>
      <c r="P174" s="1661"/>
      <c r="Q174" s="1661"/>
      <c r="R174" s="1661"/>
      <c r="S174" s="1662"/>
      <c r="T174" s="1663"/>
      <c r="U174" s="1663"/>
      <c r="V174" s="1664"/>
      <c r="W174" s="1661"/>
      <c r="X174" s="1663"/>
      <c r="Y174" s="1662"/>
      <c r="Z174" s="1665"/>
      <c r="AA174" s="1666"/>
      <c r="AB174" s="1666"/>
      <c r="AC174" s="1666"/>
      <c r="AD174" s="1666"/>
      <c r="AE174" s="1667"/>
      <c r="AF174" s="1668"/>
      <c r="AG174" s="1668"/>
      <c r="AH174" s="1669"/>
      <c r="AI174" s="1667"/>
      <c r="AJ174" s="1667"/>
      <c r="AK174" s="1667"/>
      <c r="AL174" s="1670"/>
      <c r="AM174" s="1671"/>
      <c r="AN174" s="1672"/>
      <c r="AO174" s="1672"/>
      <c r="AP174" s="1672"/>
      <c r="AQ174" s="1672"/>
      <c r="AR174" s="1672"/>
      <c r="AS174" s="1654"/>
      <c r="AT174" s="1671"/>
      <c r="AU174" s="1672"/>
      <c r="AV174" s="1672"/>
      <c r="AW174" s="1672"/>
      <c r="AX174" s="1672"/>
      <c r="AY174" s="1672"/>
      <c r="AZ174" s="1654"/>
      <c r="BA174" s="1671"/>
      <c r="BB174" s="1672"/>
      <c r="BC174" s="1672"/>
      <c r="BD174" s="1672"/>
      <c r="BE174" s="1672"/>
      <c r="BF174" s="1672"/>
      <c r="BG174" s="1670"/>
      <c r="BH174" s="1671"/>
      <c r="BI174" s="1672"/>
      <c r="BJ174" s="1672"/>
      <c r="BK174" s="1672"/>
      <c r="BL174" s="1672"/>
      <c r="BM174" s="1672"/>
      <c r="BN174" s="1672"/>
      <c r="BO174" s="1670"/>
      <c r="BP174" s="1671"/>
      <c r="BQ174" s="1672"/>
      <c r="BR174" s="1672"/>
      <c r="BS174" s="1672"/>
      <c r="BT174" s="1672"/>
      <c r="BU174" s="1672"/>
      <c r="BV174" s="1672"/>
      <c r="BW174" s="1670"/>
      <c r="BX174" s="1671"/>
      <c r="BY174" s="1672"/>
      <c r="BZ174" s="1672"/>
      <c r="CA174" s="1672"/>
      <c r="CB174" s="1672"/>
      <c r="CC174" s="1672"/>
      <c r="CD174" s="1672"/>
      <c r="CE174" s="1670"/>
      <c r="CF174" s="1672"/>
      <c r="CG174" s="1672"/>
      <c r="CH174" s="1672"/>
      <c r="CI174" s="1672"/>
      <c r="CJ174" s="1672"/>
      <c r="CK174" s="1672"/>
      <c r="CL174" s="1672"/>
    </row>
    <row r="175" spans="1:94" ht="18.75" customHeight="1" outlineLevel="1">
      <c r="A175" s="1655">
        <v>6.7</v>
      </c>
      <c r="B175" s="1656" t="s">
        <v>1634</v>
      </c>
      <c r="C175" s="1656"/>
      <c r="D175" s="1657"/>
      <c r="E175" s="1658"/>
      <c r="F175" s="1658"/>
      <c r="G175" s="1658"/>
      <c r="H175" s="1658"/>
      <c r="I175" s="1658"/>
      <c r="J175" s="1659"/>
      <c r="K175" s="1660"/>
      <c r="L175" s="1660"/>
      <c r="M175" s="1661"/>
      <c r="N175" s="1661"/>
      <c r="O175" s="1661"/>
      <c r="P175" s="1661"/>
      <c r="Q175" s="1661"/>
      <c r="R175" s="1661"/>
      <c r="S175" s="1662"/>
      <c r="T175" s="1663"/>
      <c r="U175" s="1663"/>
      <c r="V175" s="1664"/>
      <c r="W175" s="1661"/>
      <c r="X175" s="1663"/>
      <c r="Y175" s="1662"/>
      <c r="Z175" s="1665"/>
      <c r="AA175" s="1666"/>
      <c r="AB175" s="1666"/>
      <c r="AC175" s="1666"/>
      <c r="AD175" s="1666"/>
      <c r="AE175" s="1667"/>
      <c r="AF175" s="1668"/>
      <c r="AG175" s="1668"/>
      <c r="AH175" s="1669"/>
      <c r="AI175" s="1667"/>
      <c r="AJ175" s="1667"/>
      <c r="AK175" s="1667"/>
      <c r="AL175" s="1670"/>
      <c r="AM175" s="1671"/>
      <c r="AN175" s="1672"/>
      <c r="AO175" s="1672"/>
      <c r="AP175" s="1672"/>
      <c r="AQ175" s="1672"/>
      <c r="AR175" s="1672"/>
      <c r="AS175" s="1654"/>
      <c r="AT175" s="1671"/>
      <c r="AU175" s="1672"/>
      <c r="AV175" s="1672"/>
      <c r="AW175" s="1672"/>
      <c r="AX175" s="1672"/>
      <c r="AY175" s="1672"/>
      <c r="AZ175" s="1654"/>
      <c r="BA175" s="1671"/>
      <c r="BB175" s="1672"/>
      <c r="BC175" s="1672"/>
      <c r="BD175" s="1672"/>
      <c r="BE175" s="1672"/>
      <c r="BF175" s="1672"/>
      <c r="BG175" s="1670"/>
      <c r="BH175" s="1671"/>
      <c r="BI175" s="1672"/>
      <c r="BJ175" s="1672"/>
      <c r="BK175" s="1672"/>
      <c r="BL175" s="1672"/>
      <c r="BM175" s="1672"/>
      <c r="BN175" s="1672"/>
      <c r="BO175" s="1670"/>
      <c r="BP175" s="1671"/>
      <c r="BQ175" s="1672"/>
      <c r="BR175" s="1672"/>
      <c r="BS175" s="1672"/>
      <c r="BT175" s="1672"/>
      <c r="BU175" s="1672"/>
      <c r="BV175" s="1672"/>
      <c r="BW175" s="1670"/>
      <c r="BX175" s="1671"/>
      <c r="BY175" s="1672"/>
      <c r="BZ175" s="1672"/>
      <c r="CA175" s="1672"/>
      <c r="CB175" s="1672"/>
      <c r="CC175" s="1672"/>
      <c r="CD175" s="1672"/>
      <c r="CE175" s="1670"/>
      <c r="CF175" s="1672"/>
      <c r="CG175" s="1672"/>
      <c r="CH175" s="1672"/>
      <c r="CI175" s="1672"/>
      <c r="CJ175" s="1672"/>
      <c r="CK175" s="1672"/>
      <c r="CL175" s="1672"/>
    </row>
    <row r="176" spans="1:94" ht="18.75" customHeight="1" outlineLevel="1">
      <c r="A176" s="1655">
        <v>6.8</v>
      </c>
      <c r="B176" s="1656" t="s">
        <v>1635</v>
      </c>
      <c r="C176" s="1656"/>
      <c r="D176" s="1657"/>
      <c r="E176" s="1658"/>
      <c r="F176" s="1658"/>
      <c r="G176" s="1658"/>
      <c r="H176" s="1658"/>
      <c r="I176" s="1658"/>
      <c r="J176" s="1659"/>
      <c r="K176" s="1660"/>
      <c r="L176" s="1660"/>
      <c r="M176" s="1661"/>
      <c r="N176" s="1661"/>
      <c r="O176" s="1661"/>
      <c r="P176" s="1661"/>
      <c r="Q176" s="1661"/>
      <c r="R176" s="1661"/>
      <c r="S176" s="1662"/>
      <c r="T176" s="1663"/>
      <c r="U176" s="1663"/>
      <c r="V176" s="1664"/>
      <c r="W176" s="1661"/>
      <c r="X176" s="1663"/>
      <c r="Y176" s="1662"/>
      <c r="Z176" s="1665"/>
      <c r="AA176" s="1666"/>
      <c r="AB176" s="1666"/>
      <c r="AC176" s="1666"/>
      <c r="AD176" s="1666"/>
      <c r="AE176" s="1667"/>
      <c r="AF176" s="1668"/>
      <c r="AG176" s="1668"/>
      <c r="AH176" s="1669"/>
      <c r="AI176" s="1667"/>
      <c r="AJ176" s="1667"/>
      <c r="AK176" s="1667"/>
      <c r="AL176" s="1670"/>
      <c r="AM176" s="1671"/>
      <c r="AN176" s="1672"/>
      <c r="AO176" s="1672"/>
      <c r="AP176" s="1672"/>
      <c r="AQ176" s="1672"/>
      <c r="AR176" s="1672"/>
      <c r="AS176" s="1654"/>
      <c r="AT176" s="1671"/>
      <c r="AU176" s="1672"/>
      <c r="AV176" s="1672"/>
      <c r="AW176" s="1672"/>
      <c r="AX176" s="1672"/>
      <c r="AY176" s="1672"/>
      <c r="AZ176" s="1654"/>
      <c r="BA176" s="1671"/>
      <c r="BB176" s="1672"/>
      <c r="BC176" s="1672"/>
      <c r="BD176" s="1672"/>
      <c r="BE176" s="1672"/>
      <c r="BF176" s="1672"/>
      <c r="BG176" s="1670"/>
      <c r="BH176" s="1671"/>
      <c r="BI176" s="1672"/>
      <c r="BJ176" s="1672"/>
      <c r="BK176" s="1672"/>
      <c r="BL176" s="1672"/>
      <c r="BM176" s="1672"/>
      <c r="BN176" s="1672"/>
      <c r="BO176" s="1670"/>
      <c r="BP176" s="1671"/>
      <c r="BQ176" s="1672"/>
      <c r="BR176" s="1672"/>
      <c r="BS176" s="1672"/>
      <c r="BT176" s="1672"/>
      <c r="BU176" s="1672"/>
      <c r="BV176" s="1672"/>
      <c r="BW176" s="1670"/>
      <c r="BX176" s="1671"/>
      <c r="BY176" s="1672"/>
      <c r="BZ176" s="1672"/>
      <c r="CA176" s="1672"/>
      <c r="CB176" s="1672"/>
      <c r="CC176" s="1672"/>
      <c r="CD176" s="1672"/>
      <c r="CE176" s="1670"/>
      <c r="CF176" s="1672"/>
      <c r="CG176" s="1672"/>
      <c r="CH176" s="1672"/>
      <c r="CI176" s="1672"/>
      <c r="CJ176" s="1672"/>
      <c r="CK176" s="1672"/>
      <c r="CL176" s="1672"/>
    </row>
    <row r="177" spans="1:90" ht="18.75" customHeight="1" outlineLevel="1">
      <c r="A177" s="1655">
        <v>6.9</v>
      </c>
      <c r="B177" s="1656" t="s">
        <v>1636</v>
      </c>
      <c r="C177" s="1656"/>
      <c r="D177" s="1657"/>
      <c r="E177" s="1658"/>
      <c r="F177" s="1658"/>
      <c r="G177" s="1658"/>
      <c r="H177" s="1658"/>
      <c r="I177" s="1658"/>
      <c r="J177" s="1659"/>
      <c r="K177" s="1660"/>
      <c r="L177" s="1660"/>
      <c r="M177" s="1661"/>
      <c r="N177" s="1661"/>
      <c r="O177" s="1661"/>
      <c r="P177" s="1661"/>
      <c r="Q177" s="1661"/>
      <c r="R177" s="1661"/>
      <c r="S177" s="1662"/>
      <c r="T177" s="1663"/>
      <c r="U177" s="1663"/>
      <c r="V177" s="1664"/>
      <c r="W177" s="1661"/>
      <c r="X177" s="1663"/>
      <c r="Y177" s="1662"/>
      <c r="Z177" s="1665"/>
      <c r="AA177" s="1666"/>
      <c r="AB177" s="1666"/>
      <c r="AC177" s="1666"/>
      <c r="AD177" s="1666"/>
      <c r="AE177" s="1667"/>
      <c r="AF177" s="1668"/>
      <c r="AG177" s="1668"/>
      <c r="AH177" s="1669"/>
      <c r="AI177" s="1667"/>
      <c r="AJ177" s="1667"/>
      <c r="AK177" s="1667"/>
      <c r="AL177" s="1670"/>
      <c r="AM177" s="1671"/>
      <c r="AN177" s="1672"/>
      <c r="AO177" s="1672"/>
      <c r="AP177" s="1672"/>
      <c r="AQ177" s="1672"/>
      <c r="AR177" s="1672"/>
      <c r="AS177" s="1654"/>
      <c r="AT177" s="1671"/>
      <c r="AU177" s="1672"/>
      <c r="AV177" s="1672"/>
      <c r="AW177" s="1672"/>
      <c r="AX177" s="1672"/>
      <c r="AY177" s="1672"/>
      <c r="AZ177" s="1654"/>
      <c r="BA177" s="1671"/>
      <c r="BB177" s="1672"/>
      <c r="BC177" s="1672"/>
      <c r="BD177" s="1672"/>
      <c r="BE177" s="1672"/>
      <c r="BF177" s="1672"/>
      <c r="BG177" s="1670"/>
      <c r="BH177" s="1671"/>
      <c r="BI177" s="1672"/>
      <c r="BJ177" s="1672"/>
      <c r="BK177" s="1672"/>
      <c r="BL177" s="1672"/>
      <c r="BM177" s="1672"/>
      <c r="BN177" s="1672"/>
      <c r="BO177" s="1670"/>
      <c r="BP177" s="1671"/>
      <c r="BQ177" s="1672"/>
      <c r="BR177" s="1672"/>
      <c r="BS177" s="1672"/>
      <c r="BT177" s="1672"/>
      <c r="BU177" s="1672"/>
      <c r="BV177" s="1672"/>
      <c r="BW177" s="1670"/>
      <c r="BX177" s="1671"/>
      <c r="BY177" s="1672"/>
      <c r="BZ177" s="1672"/>
      <c r="CA177" s="1672"/>
      <c r="CB177" s="1672"/>
      <c r="CC177" s="1672"/>
      <c r="CD177" s="1672"/>
      <c r="CE177" s="1670"/>
      <c r="CF177" s="1672"/>
      <c r="CG177" s="1672"/>
      <c r="CH177" s="1672"/>
      <c r="CI177" s="1672"/>
      <c r="CJ177" s="1672"/>
      <c r="CK177" s="1672"/>
      <c r="CL177" s="1672"/>
    </row>
    <row r="178" spans="1:90" ht="30.75" customHeight="1">
      <c r="A178" s="1673">
        <v>7</v>
      </c>
      <c r="B178" s="1674" t="s">
        <v>1637</v>
      </c>
      <c r="C178" s="1674"/>
      <c r="D178" s="1675"/>
      <c r="E178" s="1676"/>
      <c r="F178" s="1676"/>
      <c r="G178" s="1676"/>
      <c r="H178" s="1676"/>
      <c r="I178" s="1676"/>
      <c r="J178" s="1659"/>
      <c r="K178" s="1677"/>
      <c r="L178" s="1677"/>
      <c r="M178" s="1678"/>
      <c r="N178" s="1678"/>
      <c r="O178" s="1678"/>
      <c r="P178" s="1678"/>
      <c r="Q178" s="1678"/>
      <c r="R178" s="1678"/>
      <c r="S178" s="1662"/>
      <c r="T178" s="1679"/>
      <c r="U178" s="1679"/>
      <c r="V178" s="1680"/>
      <c r="W178" s="1678"/>
      <c r="X178" s="1679"/>
      <c r="Y178" s="1662"/>
      <c r="Z178" s="1681"/>
      <c r="AA178" s="1682"/>
      <c r="AB178" s="1682"/>
      <c r="AC178" s="1682"/>
      <c r="AD178" s="1682"/>
      <c r="AE178" s="1683"/>
      <c r="AF178" s="1684"/>
      <c r="AG178" s="1684"/>
      <c r="AH178" s="1669"/>
      <c r="AI178" s="1683"/>
      <c r="AJ178" s="1683"/>
      <c r="AK178" s="1683"/>
      <c r="AL178" s="1670"/>
      <c r="AM178" s="1686"/>
      <c r="AN178" s="1683"/>
      <c r="AO178" s="1683"/>
      <c r="AP178" s="1683"/>
      <c r="AQ178" s="1683"/>
      <c r="AR178" s="1683"/>
      <c r="AS178" s="1687"/>
      <c r="AT178" s="1686"/>
      <c r="AU178" s="1683"/>
      <c r="AV178" s="1683"/>
      <c r="AW178" s="1683"/>
      <c r="AX178" s="1683"/>
      <c r="AY178" s="1683"/>
      <c r="AZ178" s="1687"/>
      <c r="BA178" s="1686"/>
      <c r="BB178" s="1683"/>
      <c r="BC178" s="1683"/>
      <c r="BD178" s="1683"/>
      <c r="BE178" s="1683"/>
      <c r="BF178" s="1683"/>
      <c r="BG178" s="1685"/>
      <c r="BH178" s="1686"/>
      <c r="BI178" s="1683"/>
      <c r="BJ178" s="1683"/>
      <c r="BK178" s="1683"/>
      <c r="BL178" s="1683"/>
      <c r="BM178" s="1683"/>
      <c r="BN178" s="1683"/>
      <c r="BO178" s="1670"/>
      <c r="BP178" s="1686"/>
      <c r="BQ178" s="1683"/>
      <c r="BR178" s="1683"/>
      <c r="BS178" s="1683"/>
      <c r="BT178" s="1683"/>
      <c r="BU178" s="1683"/>
      <c r="BV178" s="1683"/>
      <c r="BW178" s="1670"/>
      <c r="BX178" s="1686"/>
      <c r="BY178" s="1683"/>
      <c r="BZ178" s="1683"/>
      <c r="CA178" s="1683"/>
      <c r="CB178" s="1683"/>
      <c r="CC178" s="1683"/>
      <c r="CD178" s="1683"/>
      <c r="CE178" s="1670"/>
      <c r="CF178" s="1672"/>
      <c r="CG178" s="1672"/>
      <c r="CH178" s="1672"/>
      <c r="CI178" s="1672"/>
      <c r="CJ178" s="1672"/>
      <c r="CK178" s="1672"/>
      <c r="CL178" s="1672"/>
    </row>
    <row r="179" spans="1:90" ht="18.75" customHeight="1">
      <c r="A179" s="1688">
        <v>7.1</v>
      </c>
      <c r="B179" s="1689" t="s">
        <v>1638</v>
      </c>
      <c r="C179" s="1689"/>
      <c r="D179" s="1690"/>
      <c r="E179" s="1691"/>
      <c r="F179" s="1691"/>
      <c r="G179" s="1691"/>
      <c r="H179" s="1691"/>
      <c r="I179" s="1691"/>
      <c r="J179" s="1659"/>
      <c r="K179" s="1692"/>
      <c r="L179" s="1692"/>
      <c r="M179" s="1693"/>
      <c r="N179" s="1693"/>
      <c r="O179" s="1693"/>
      <c r="P179" s="1693"/>
      <c r="Q179" s="1693"/>
      <c r="R179" s="1693"/>
      <c r="S179" s="1662"/>
      <c r="T179" s="1694"/>
      <c r="U179" s="1694"/>
      <c r="V179" s="1695"/>
      <c r="W179" s="1693"/>
      <c r="X179" s="1694"/>
      <c r="Y179" s="1662"/>
      <c r="Z179" s="1696"/>
      <c r="AA179" s="1697"/>
      <c r="AB179" s="1697"/>
      <c r="AC179" s="1697"/>
      <c r="AD179" s="1697"/>
      <c r="AE179" s="1698"/>
      <c r="AF179" s="1699"/>
      <c r="AG179" s="1699"/>
      <c r="AH179" s="1669"/>
      <c r="AI179" s="1698"/>
      <c r="AJ179" s="1698"/>
      <c r="AK179" s="1698"/>
      <c r="AL179" s="1670"/>
      <c r="AM179" s="1701"/>
      <c r="AN179" s="1698"/>
      <c r="AO179" s="1698"/>
      <c r="AP179" s="1698"/>
      <c r="AQ179" s="1698"/>
      <c r="AR179" s="1698"/>
      <c r="AS179" s="1702"/>
      <c r="AT179" s="1701"/>
      <c r="AU179" s="1698"/>
      <c r="AV179" s="1698"/>
      <c r="AW179" s="1698"/>
      <c r="AX179" s="1698"/>
      <c r="AY179" s="1698"/>
      <c r="AZ179" s="1702"/>
      <c r="BA179" s="1701"/>
      <c r="BB179" s="1698"/>
      <c r="BC179" s="1698"/>
      <c r="BD179" s="1698"/>
      <c r="BE179" s="1698"/>
      <c r="BF179" s="1698"/>
      <c r="BG179" s="1700"/>
      <c r="BH179" s="1701"/>
      <c r="BI179" s="1698"/>
      <c r="BJ179" s="1698"/>
      <c r="BK179" s="1698"/>
      <c r="BL179" s="1698"/>
      <c r="BM179" s="1698"/>
      <c r="BN179" s="1698"/>
      <c r="BO179" s="1670"/>
      <c r="BP179" s="1701"/>
      <c r="BQ179" s="1698"/>
      <c r="BR179" s="1698"/>
      <c r="BS179" s="1698"/>
      <c r="BT179" s="1698"/>
      <c r="BU179" s="1698"/>
      <c r="BV179" s="1698"/>
      <c r="BW179" s="1670"/>
      <c r="BX179" s="1701"/>
      <c r="BY179" s="1698"/>
      <c r="BZ179" s="1698"/>
      <c r="CA179" s="1698"/>
      <c r="CB179" s="1698"/>
      <c r="CC179" s="1698"/>
      <c r="CD179" s="1698"/>
      <c r="CE179" s="1670"/>
      <c r="CF179" s="1672"/>
      <c r="CG179" s="1672"/>
      <c r="CH179" s="1672"/>
      <c r="CI179" s="1672"/>
      <c r="CJ179" s="1672"/>
      <c r="CK179" s="1672"/>
      <c r="CL179" s="1672"/>
    </row>
    <row r="180" spans="1:90" ht="18.75" customHeight="1" outlineLevel="1">
      <c r="A180" s="1655" t="s">
        <v>1639</v>
      </c>
      <c r="B180" s="1656" t="s">
        <v>1640</v>
      </c>
      <c r="C180" s="1656"/>
      <c r="D180" s="1657"/>
      <c r="E180" s="1658"/>
      <c r="F180" s="1658"/>
      <c r="G180" s="1658"/>
      <c r="H180" s="1658"/>
      <c r="I180" s="1658"/>
      <c r="J180" s="1659"/>
      <c r="K180" s="1660"/>
      <c r="L180" s="1660"/>
      <c r="M180" s="1661"/>
      <c r="N180" s="1661"/>
      <c r="O180" s="1661"/>
      <c r="P180" s="1661"/>
      <c r="Q180" s="1661"/>
      <c r="R180" s="1661"/>
      <c r="S180" s="1662"/>
      <c r="T180" s="1663"/>
      <c r="U180" s="1663"/>
      <c r="V180" s="1664"/>
      <c r="W180" s="1661"/>
      <c r="X180" s="1663"/>
      <c r="Y180" s="1662"/>
      <c r="Z180" s="1665"/>
      <c r="AA180" s="1666"/>
      <c r="AB180" s="1666"/>
      <c r="AC180" s="1666"/>
      <c r="AD180" s="1666"/>
      <c r="AE180" s="1667"/>
      <c r="AF180" s="1668"/>
      <c r="AG180" s="1668"/>
      <c r="AH180" s="1669"/>
      <c r="AI180" s="1667"/>
      <c r="AJ180" s="1667"/>
      <c r="AK180" s="1667"/>
      <c r="AL180" s="1670"/>
      <c r="AM180" s="1671"/>
      <c r="AN180" s="1672"/>
      <c r="AO180" s="1672"/>
      <c r="AP180" s="1672"/>
      <c r="AQ180" s="1672"/>
      <c r="AR180" s="1672"/>
      <c r="AS180" s="1654"/>
      <c r="AT180" s="1671"/>
      <c r="AU180" s="1672"/>
      <c r="AV180" s="1672"/>
      <c r="AW180" s="1672"/>
      <c r="AX180" s="1672"/>
      <c r="AY180" s="1672"/>
      <c r="AZ180" s="1654"/>
      <c r="BA180" s="1671"/>
      <c r="BB180" s="1672"/>
      <c r="BC180" s="1672"/>
      <c r="BD180" s="1672"/>
      <c r="BE180" s="1672"/>
      <c r="BF180" s="1672"/>
      <c r="BG180" s="1670"/>
      <c r="BH180" s="1671"/>
      <c r="BI180" s="1672"/>
      <c r="BJ180" s="1672"/>
      <c r="BK180" s="1672"/>
      <c r="BL180" s="1672"/>
      <c r="BM180" s="1672"/>
      <c r="BN180" s="1672"/>
      <c r="BO180" s="1670"/>
      <c r="BP180" s="1671"/>
      <c r="BQ180" s="1672"/>
      <c r="BR180" s="1672"/>
      <c r="BS180" s="1672"/>
      <c r="BT180" s="1672"/>
      <c r="BU180" s="1672"/>
      <c r="BV180" s="1672"/>
      <c r="BW180" s="1670"/>
      <c r="BX180" s="1671"/>
      <c r="BY180" s="1672"/>
      <c r="BZ180" s="1672"/>
      <c r="CA180" s="1672"/>
      <c r="CB180" s="1672"/>
      <c r="CC180" s="1672"/>
      <c r="CD180" s="1672"/>
      <c r="CE180" s="1670"/>
      <c r="CF180" s="1672"/>
      <c r="CG180" s="1672"/>
      <c r="CH180" s="1672"/>
      <c r="CI180" s="1672"/>
      <c r="CJ180" s="1672"/>
      <c r="CK180" s="1672"/>
      <c r="CL180" s="1672"/>
    </row>
    <row r="181" spans="1:90" ht="18.75" customHeight="1" outlineLevel="1">
      <c r="A181" s="1655" t="s">
        <v>1641</v>
      </c>
      <c r="B181" s="1656" t="s">
        <v>1642</v>
      </c>
      <c r="C181" s="1656"/>
      <c r="D181" s="1657"/>
      <c r="E181" s="1658"/>
      <c r="F181" s="1658"/>
      <c r="G181" s="1658"/>
      <c r="H181" s="1658"/>
      <c r="I181" s="1658"/>
      <c r="J181" s="1659"/>
      <c r="K181" s="1660"/>
      <c r="L181" s="1660"/>
      <c r="M181" s="1661"/>
      <c r="N181" s="1661"/>
      <c r="O181" s="1661"/>
      <c r="P181" s="1661"/>
      <c r="Q181" s="1661"/>
      <c r="R181" s="1661"/>
      <c r="S181" s="1662"/>
      <c r="T181" s="1663"/>
      <c r="U181" s="1663"/>
      <c r="V181" s="1664"/>
      <c r="W181" s="1661"/>
      <c r="X181" s="1663"/>
      <c r="Y181" s="1662"/>
      <c r="Z181" s="1665"/>
      <c r="AA181" s="1666"/>
      <c r="AB181" s="1666"/>
      <c r="AC181" s="1666"/>
      <c r="AD181" s="1666"/>
      <c r="AE181" s="1667"/>
      <c r="AF181" s="1668"/>
      <c r="AG181" s="1668"/>
      <c r="AH181" s="1669"/>
      <c r="AI181" s="1667"/>
      <c r="AJ181" s="1667"/>
      <c r="AK181" s="1667"/>
      <c r="AL181" s="1670"/>
      <c r="AM181" s="1671"/>
      <c r="AN181" s="1672"/>
      <c r="AO181" s="1672"/>
      <c r="AP181" s="1672"/>
      <c r="AQ181" s="1672"/>
      <c r="AR181" s="1672"/>
      <c r="AS181" s="1654"/>
      <c r="AT181" s="1671"/>
      <c r="AU181" s="1672"/>
      <c r="AV181" s="1672"/>
      <c r="AW181" s="1672"/>
      <c r="AX181" s="1672"/>
      <c r="AY181" s="1672"/>
      <c r="AZ181" s="1654"/>
      <c r="BA181" s="1671"/>
      <c r="BB181" s="1672"/>
      <c r="BC181" s="1672"/>
      <c r="BD181" s="1672"/>
      <c r="BE181" s="1672"/>
      <c r="BF181" s="1672"/>
      <c r="BG181" s="1670"/>
      <c r="BH181" s="1671"/>
      <c r="BI181" s="1672"/>
      <c r="BJ181" s="1672"/>
      <c r="BK181" s="1672"/>
      <c r="BL181" s="1672"/>
      <c r="BM181" s="1672"/>
      <c r="BN181" s="1672"/>
      <c r="BO181" s="1670"/>
      <c r="BP181" s="1671"/>
      <c r="BQ181" s="1672"/>
      <c r="BR181" s="1672"/>
      <c r="BS181" s="1672"/>
      <c r="BT181" s="1672"/>
      <c r="BU181" s="1672"/>
      <c r="BV181" s="1672"/>
      <c r="BW181" s="1670"/>
      <c r="BX181" s="1671"/>
      <c r="BY181" s="1672"/>
      <c r="BZ181" s="1672"/>
      <c r="CA181" s="1672"/>
      <c r="CB181" s="1672"/>
      <c r="CC181" s="1672"/>
      <c r="CD181" s="1672"/>
      <c r="CE181" s="1670"/>
      <c r="CF181" s="1672"/>
      <c r="CG181" s="1672"/>
      <c r="CH181" s="1672"/>
      <c r="CI181" s="1672"/>
      <c r="CJ181" s="1672"/>
      <c r="CK181" s="1672"/>
      <c r="CL181" s="1672"/>
    </row>
    <row r="182" spans="1:90" ht="18.75" customHeight="1" outlineLevel="1">
      <c r="A182" s="1655" t="s">
        <v>1643</v>
      </c>
      <c r="B182" s="1656" t="s">
        <v>1644</v>
      </c>
      <c r="C182" s="1656"/>
      <c r="D182" s="1657"/>
      <c r="E182" s="1658"/>
      <c r="F182" s="1658"/>
      <c r="G182" s="1658"/>
      <c r="H182" s="1658"/>
      <c r="I182" s="1658"/>
      <c r="J182" s="1659"/>
      <c r="K182" s="1660"/>
      <c r="L182" s="1660"/>
      <c r="M182" s="1661"/>
      <c r="N182" s="1661"/>
      <c r="O182" s="1661"/>
      <c r="P182" s="1661"/>
      <c r="Q182" s="1661"/>
      <c r="R182" s="1661"/>
      <c r="S182" s="1662"/>
      <c r="T182" s="1663"/>
      <c r="U182" s="1663"/>
      <c r="V182" s="1664"/>
      <c r="W182" s="1661"/>
      <c r="X182" s="1663"/>
      <c r="Y182" s="1662"/>
      <c r="Z182" s="1665"/>
      <c r="AA182" s="1666"/>
      <c r="AB182" s="1666"/>
      <c r="AC182" s="1666"/>
      <c r="AD182" s="1666"/>
      <c r="AE182" s="1667"/>
      <c r="AF182" s="1668"/>
      <c r="AG182" s="1668"/>
      <c r="AH182" s="1669"/>
      <c r="AI182" s="1667"/>
      <c r="AJ182" s="1667"/>
      <c r="AK182" s="1667"/>
      <c r="AL182" s="1670"/>
      <c r="AM182" s="1671"/>
      <c r="AN182" s="1672"/>
      <c r="AO182" s="1672"/>
      <c r="AP182" s="1672"/>
      <c r="AQ182" s="1672"/>
      <c r="AR182" s="1672"/>
      <c r="AS182" s="1654"/>
      <c r="AT182" s="1671"/>
      <c r="AU182" s="1672"/>
      <c r="AV182" s="1672"/>
      <c r="AW182" s="1672"/>
      <c r="AX182" s="1672"/>
      <c r="AY182" s="1672"/>
      <c r="AZ182" s="1654"/>
      <c r="BA182" s="1671"/>
      <c r="BB182" s="1672"/>
      <c r="BC182" s="1672"/>
      <c r="BD182" s="1672"/>
      <c r="BE182" s="1672"/>
      <c r="BF182" s="1672"/>
      <c r="BG182" s="1670"/>
      <c r="BH182" s="1671"/>
      <c r="BI182" s="1672"/>
      <c r="BJ182" s="1672"/>
      <c r="BK182" s="1672"/>
      <c r="BL182" s="1672"/>
      <c r="BM182" s="1672"/>
      <c r="BN182" s="1672"/>
      <c r="BO182" s="1670"/>
      <c r="BP182" s="1671"/>
      <c r="BQ182" s="1672"/>
      <c r="BR182" s="1672"/>
      <c r="BS182" s="1672"/>
      <c r="BT182" s="1672"/>
      <c r="BU182" s="1672"/>
      <c r="BV182" s="1672"/>
      <c r="BW182" s="1670"/>
      <c r="BX182" s="1671"/>
      <c r="BY182" s="1672"/>
      <c r="BZ182" s="1672"/>
      <c r="CA182" s="1672"/>
      <c r="CB182" s="1672"/>
      <c r="CC182" s="1672"/>
      <c r="CD182" s="1672"/>
      <c r="CE182" s="1670"/>
      <c r="CF182" s="1672"/>
      <c r="CG182" s="1672"/>
      <c r="CH182" s="1672"/>
      <c r="CI182" s="1672"/>
      <c r="CJ182" s="1672"/>
      <c r="CK182" s="1672"/>
      <c r="CL182" s="1672"/>
    </row>
    <row r="183" spans="1:90" ht="18.75" customHeight="1" outlineLevel="1">
      <c r="A183" s="1655" t="s">
        <v>1645</v>
      </c>
      <c r="B183" s="1656" t="s">
        <v>1646</v>
      </c>
      <c r="C183" s="1656"/>
      <c r="D183" s="1657"/>
      <c r="E183" s="1658"/>
      <c r="F183" s="1658"/>
      <c r="G183" s="1658"/>
      <c r="H183" s="1658"/>
      <c r="I183" s="1658"/>
      <c r="J183" s="1659"/>
      <c r="K183" s="1660"/>
      <c r="L183" s="1660"/>
      <c r="M183" s="1661"/>
      <c r="N183" s="1661"/>
      <c r="O183" s="1661"/>
      <c r="P183" s="1661"/>
      <c r="Q183" s="1661"/>
      <c r="R183" s="1661"/>
      <c r="S183" s="1662"/>
      <c r="T183" s="1663"/>
      <c r="U183" s="1663"/>
      <c r="V183" s="1664"/>
      <c r="W183" s="1661"/>
      <c r="X183" s="1663"/>
      <c r="Y183" s="1662"/>
      <c r="Z183" s="1665"/>
      <c r="AA183" s="1666"/>
      <c r="AB183" s="1666"/>
      <c r="AC183" s="1666"/>
      <c r="AD183" s="1666"/>
      <c r="AE183" s="1667"/>
      <c r="AF183" s="1668"/>
      <c r="AG183" s="1668"/>
      <c r="AH183" s="1669"/>
      <c r="AI183" s="1667"/>
      <c r="AJ183" s="1667"/>
      <c r="AK183" s="1667"/>
      <c r="AL183" s="1670"/>
      <c r="AM183" s="1671"/>
      <c r="AN183" s="1672"/>
      <c r="AO183" s="1672"/>
      <c r="AP183" s="1672"/>
      <c r="AQ183" s="1672"/>
      <c r="AR183" s="1672"/>
      <c r="AS183" s="1654"/>
      <c r="AT183" s="1671"/>
      <c r="AU183" s="1672"/>
      <c r="AV183" s="1672"/>
      <c r="AW183" s="1672"/>
      <c r="AX183" s="1672"/>
      <c r="AY183" s="1672"/>
      <c r="AZ183" s="1654"/>
      <c r="BA183" s="1671"/>
      <c r="BB183" s="1672"/>
      <c r="BC183" s="1672"/>
      <c r="BD183" s="1672"/>
      <c r="BE183" s="1672"/>
      <c r="BF183" s="1672"/>
      <c r="BG183" s="1670"/>
      <c r="BH183" s="1671"/>
      <c r="BI183" s="1672"/>
      <c r="BJ183" s="1672"/>
      <c r="BK183" s="1672"/>
      <c r="BL183" s="1672"/>
      <c r="BM183" s="1672"/>
      <c r="BN183" s="1672"/>
      <c r="BO183" s="1670"/>
      <c r="BP183" s="1671"/>
      <c r="BQ183" s="1672"/>
      <c r="BR183" s="1672"/>
      <c r="BS183" s="1672"/>
      <c r="BT183" s="1672"/>
      <c r="BU183" s="1672"/>
      <c r="BV183" s="1672"/>
      <c r="BW183" s="1670"/>
      <c r="BX183" s="1671"/>
      <c r="BY183" s="1672"/>
      <c r="BZ183" s="1672"/>
      <c r="CA183" s="1672"/>
      <c r="CB183" s="1672"/>
      <c r="CC183" s="1672"/>
      <c r="CD183" s="1672"/>
      <c r="CE183" s="1670"/>
      <c r="CF183" s="1672"/>
      <c r="CG183" s="1672"/>
      <c r="CH183" s="1672"/>
      <c r="CI183" s="1672"/>
      <c r="CJ183" s="1672"/>
      <c r="CK183" s="1672"/>
      <c r="CL183" s="1672"/>
    </row>
    <row r="184" spans="1:90" ht="18.75" customHeight="1" outlineLevel="1">
      <c r="A184" s="1655" t="s">
        <v>1647</v>
      </c>
      <c r="B184" s="1656" t="s">
        <v>1648</v>
      </c>
      <c r="C184" s="1656"/>
      <c r="D184" s="1657"/>
      <c r="E184" s="1658"/>
      <c r="F184" s="1658"/>
      <c r="G184" s="1658"/>
      <c r="H184" s="1658"/>
      <c r="I184" s="1658"/>
      <c r="J184" s="1659"/>
      <c r="K184" s="1660"/>
      <c r="L184" s="1660"/>
      <c r="M184" s="1661"/>
      <c r="N184" s="1661"/>
      <c r="O184" s="1661"/>
      <c r="P184" s="1661"/>
      <c r="Q184" s="1661"/>
      <c r="R184" s="1661"/>
      <c r="S184" s="1662"/>
      <c r="T184" s="1663"/>
      <c r="U184" s="1663"/>
      <c r="V184" s="1664"/>
      <c r="W184" s="1661"/>
      <c r="X184" s="1663"/>
      <c r="Y184" s="1662"/>
      <c r="Z184" s="1665"/>
      <c r="AA184" s="1666"/>
      <c r="AB184" s="1666"/>
      <c r="AC184" s="1666"/>
      <c r="AD184" s="1666"/>
      <c r="AE184" s="1667"/>
      <c r="AF184" s="1668"/>
      <c r="AG184" s="1668"/>
      <c r="AH184" s="1669"/>
      <c r="AI184" s="1667"/>
      <c r="AJ184" s="1667"/>
      <c r="AK184" s="1667"/>
      <c r="AL184" s="1670"/>
      <c r="AM184" s="1671"/>
      <c r="AN184" s="1672"/>
      <c r="AO184" s="1672"/>
      <c r="AP184" s="1672"/>
      <c r="AQ184" s="1672"/>
      <c r="AR184" s="1672"/>
      <c r="AS184" s="1654"/>
      <c r="AT184" s="1671"/>
      <c r="AU184" s="1672"/>
      <c r="AV184" s="1672"/>
      <c r="AW184" s="1672"/>
      <c r="AX184" s="1672"/>
      <c r="AY184" s="1672"/>
      <c r="AZ184" s="1654"/>
      <c r="BA184" s="1671"/>
      <c r="BB184" s="1672"/>
      <c r="BC184" s="1672"/>
      <c r="BD184" s="1672"/>
      <c r="BE184" s="1672"/>
      <c r="BF184" s="1672"/>
      <c r="BG184" s="1670"/>
      <c r="BH184" s="1671"/>
      <c r="BI184" s="1672"/>
      <c r="BJ184" s="1672"/>
      <c r="BK184" s="1672"/>
      <c r="BL184" s="1672"/>
      <c r="BM184" s="1672"/>
      <c r="BN184" s="1672"/>
      <c r="BO184" s="1670"/>
      <c r="BP184" s="1671"/>
      <c r="BQ184" s="1672"/>
      <c r="BR184" s="1672"/>
      <c r="BS184" s="1672"/>
      <c r="BT184" s="1672"/>
      <c r="BU184" s="1672"/>
      <c r="BV184" s="1672"/>
      <c r="BW184" s="1670"/>
      <c r="BX184" s="1671"/>
      <c r="BY184" s="1672"/>
      <c r="BZ184" s="1672"/>
      <c r="CA184" s="1672"/>
      <c r="CB184" s="1672"/>
      <c r="CC184" s="1672"/>
      <c r="CD184" s="1672"/>
      <c r="CE184" s="1670"/>
      <c r="CF184" s="1672"/>
      <c r="CG184" s="1672"/>
      <c r="CH184" s="1672"/>
      <c r="CI184" s="1672"/>
      <c r="CJ184" s="1672"/>
      <c r="CK184" s="1672"/>
      <c r="CL184" s="1672"/>
    </row>
    <row r="185" spans="1:90" ht="18.75" customHeight="1" outlineLevel="1">
      <c r="A185" s="1703" t="s">
        <v>1649</v>
      </c>
      <c r="B185" s="1704" t="s">
        <v>1650</v>
      </c>
      <c r="C185" s="1704"/>
      <c r="D185" s="1657"/>
      <c r="E185" s="1658"/>
      <c r="F185" s="1658"/>
      <c r="G185" s="1658"/>
      <c r="H185" s="1658"/>
      <c r="I185" s="1658"/>
      <c r="J185" s="1659"/>
      <c r="K185" s="1660"/>
      <c r="L185" s="1660"/>
      <c r="M185" s="1661"/>
      <c r="N185" s="1661"/>
      <c r="O185" s="1661"/>
      <c r="P185" s="1661"/>
      <c r="Q185" s="1661"/>
      <c r="R185" s="1661"/>
      <c r="S185" s="1662"/>
      <c r="T185" s="1663"/>
      <c r="U185" s="1663"/>
      <c r="V185" s="1664"/>
      <c r="W185" s="1661"/>
      <c r="X185" s="1663"/>
      <c r="Y185" s="1662"/>
      <c r="Z185" s="1665"/>
      <c r="AA185" s="1666"/>
      <c r="AB185" s="1666"/>
      <c r="AC185" s="1666"/>
      <c r="AD185" s="1666"/>
      <c r="AE185" s="1667"/>
      <c r="AF185" s="1668"/>
      <c r="AG185" s="1668"/>
      <c r="AH185" s="1669"/>
      <c r="AI185" s="1667"/>
      <c r="AJ185" s="1667"/>
      <c r="AK185" s="1667"/>
      <c r="AL185" s="1670"/>
      <c r="AM185" s="1671"/>
      <c r="AN185" s="1672"/>
      <c r="AO185" s="1672"/>
      <c r="AP185" s="1672"/>
      <c r="AQ185" s="1672"/>
      <c r="AR185" s="1672"/>
      <c r="AS185" s="1654"/>
      <c r="AT185" s="1671"/>
      <c r="AU185" s="1672"/>
      <c r="AV185" s="1672"/>
      <c r="AW185" s="1672"/>
      <c r="AX185" s="1672"/>
      <c r="AY185" s="1672"/>
      <c r="AZ185" s="1654"/>
      <c r="BA185" s="1671"/>
      <c r="BB185" s="1672"/>
      <c r="BC185" s="1672"/>
      <c r="BD185" s="1672"/>
      <c r="BE185" s="1672"/>
      <c r="BF185" s="1672"/>
      <c r="BG185" s="1670"/>
      <c r="BH185" s="1671"/>
      <c r="BI185" s="1672"/>
      <c r="BJ185" s="1672"/>
      <c r="BK185" s="1672"/>
      <c r="BL185" s="1672"/>
      <c r="BM185" s="1672"/>
      <c r="BN185" s="1672"/>
      <c r="BO185" s="1670"/>
      <c r="BP185" s="1671"/>
      <c r="BQ185" s="1672"/>
      <c r="BR185" s="1672"/>
      <c r="BS185" s="1672"/>
      <c r="BT185" s="1672"/>
      <c r="BU185" s="1672"/>
      <c r="BV185" s="1672"/>
      <c r="BW185" s="1670"/>
      <c r="BX185" s="1671"/>
      <c r="BY185" s="1672"/>
      <c r="BZ185" s="1672"/>
      <c r="CA185" s="1672"/>
      <c r="CB185" s="1672"/>
      <c r="CC185" s="1672"/>
      <c r="CD185" s="1672"/>
      <c r="CE185" s="1670"/>
      <c r="CF185" s="1672"/>
      <c r="CG185" s="1672"/>
      <c r="CH185" s="1672"/>
      <c r="CI185" s="1672"/>
      <c r="CJ185" s="1672"/>
      <c r="CK185" s="1672"/>
      <c r="CL185" s="1672"/>
    </row>
    <row r="186" spans="1:90" ht="18.75" customHeight="1">
      <c r="A186" s="1688">
        <v>7.2</v>
      </c>
      <c r="B186" s="1689" t="s">
        <v>1651</v>
      </c>
      <c r="C186" s="1689"/>
      <c r="D186" s="1690"/>
      <c r="E186" s="1691"/>
      <c r="F186" s="1691"/>
      <c r="G186" s="1691"/>
      <c r="H186" s="1691"/>
      <c r="I186" s="1691"/>
      <c r="J186" s="1659"/>
      <c r="K186" s="1692"/>
      <c r="L186" s="1692"/>
      <c r="M186" s="1693"/>
      <c r="N186" s="1693"/>
      <c r="O186" s="1693"/>
      <c r="P186" s="1693"/>
      <c r="Q186" s="1693"/>
      <c r="R186" s="1693"/>
      <c r="S186" s="1662"/>
      <c r="T186" s="1694"/>
      <c r="U186" s="1694"/>
      <c r="V186" s="1695"/>
      <c r="W186" s="1693"/>
      <c r="X186" s="1694"/>
      <c r="Y186" s="1662"/>
      <c r="Z186" s="1696"/>
      <c r="AA186" s="1697"/>
      <c r="AB186" s="1697"/>
      <c r="AC186" s="1697"/>
      <c r="AD186" s="1697"/>
      <c r="AE186" s="1698"/>
      <c r="AF186" s="1699"/>
      <c r="AG186" s="1699"/>
      <c r="AH186" s="1669"/>
      <c r="AI186" s="1698"/>
      <c r="AJ186" s="1698"/>
      <c r="AK186" s="1698"/>
      <c r="AL186" s="1670"/>
      <c r="AM186" s="1701"/>
      <c r="AN186" s="1698"/>
      <c r="AO186" s="1698"/>
      <c r="AP186" s="1698"/>
      <c r="AQ186" s="1698"/>
      <c r="AR186" s="1698"/>
      <c r="AS186" s="1702"/>
      <c r="AT186" s="1701"/>
      <c r="AU186" s="1698"/>
      <c r="AV186" s="1698"/>
      <c r="AW186" s="1698"/>
      <c r="AX186" s="1698"/>
      <c r="AY186" s="1698"/>
      <c r="AZ186" s="1702"/>
      <c r="BA186" s="1701"/>
      <c r="BB186" s="1698"/>
      <c r="BC186" s="1698"/>
      <c r="BD186" s="1698"/>
      <c r="BE186" s="1698"/>
      <c r="BF186" s="1698"/>
      <c r="BG186" s="1700"/>
      <c r="BH186" s="1701"/>
      <c r="BI186" s="1698"/>
      <c r="BJ186" s="1698"/>
      <c r="BK186" s="1698"/>
      <c r="BL186" s="1698"/>
      <c r="BM186" s="1698"/>
      <c r="BN186" s="1698"/>
      <c r="BO186" s="1670"/>
      <c r="BP186" s="1701"/>
      <c r="BQ186" s="1698"/>
      <c r="BR186" s="1698"/>
      <c r="BS186" s="1698"/>
      <c r="BT186" s="1698"/>
      <c r="BU186" s="1698"/>
      <c r="BV186" s="1698"/>
      <c r="BW186" s="1670"/>
      <c r="BX186" s="1701"/>
      <c r="BY186" s="1698"/>
      <c r="BZ186" s="1698"/>
      <c r="CA186" s="1698"/>
      <c r="CB186" s="1698"/>
      <c r="CC186" s="1698"/>
      <c r="CD186" s="1698"/>
      <c r="CE186" s="1670"/>
      <c r="CF186" s="1672"/>
      <c r="CG186" s="1672"/>
      <c r="CH186" s="1672"/>
      <c r="CI186" s="1672"/>
      <c r="CJ186" s="1672"/>
      <c r="CK186" s="1672"/>
      <c r="CL186" s="1672"/>
    </row>
    <row r="187" spans="1:90" ht="18.75" customHeight="1" outlineLevel="1">
      <c r="A187" s="1655" t="s">
        <v>1652</v>
      </c>
      <c r="B187" s="1656" t="s">
        <v>1653</v>
      </c>
      <c r="C187" s="1656"/>
      <c r="D187" s="1657"/>
      <c r="E187" s="1658"/>
      <c r="F187" s="1658"/>
      <c r="G187" s="1658"/>
      <c r="H187" s="1658"/>
      <c r="I187" s="1658"/>
      <c r="J187" s="1659"/>
      <c r="K187" s="1660"/>
      <c r="L187" s="1660"/>
      <c r="M187" s="1661"/>
      <c r="N187" s="1661"/>
      <c r="O187" s="1661"/>
      <c r="P187" s="1661"/>
      <c r="Q187" s="1661"/>
      <c r="R187" s="1661"/>
      <c r="S187" s="1662"/>
      <c r="T187" s="1663"/>
      <c r="U187" s="1663"/>
      <c r="V187" s="1664"/>
      <c r="W187" s="1661"/>
      <c r="X187" s="1663"/>
      <c r="Y187" s="1662"/>
      <c r="Z187" s="1665"/>
      <c r="AA187" s="1666"/>
      <c r="AB187" s="1666"/>
      <c r="AC187" s="1666"/>
      <c r="AD187" s="1666"/>
      <c r="AE187" s="1667"/>
      <c r="AF187" s="1668"/>
      <c r="AG187" s="1668"/>
      <c r="AH187" s="1669"/>
      <c r="AI187" s="1667"/>
      <c r="AJ187" s="1667"/>
      <c r="AK187" s="1667"/>
      <c r="AL187" s="1670"/>
      <c r="AM187" s="1671"/>
      <c r="AN187" s="1672"/>
      <c r="AO187" s="1672"/>
      <c r="AP187" s="1672"/>
      <c r="AQ187" s="1672"/>
      <c r="AR187" s="1672"/>
      <c r="AS187" s="1654"/>
      <c r="AT187" s="1671"/>
      <c r="AU187" s="1672"/>
      <c r="AV187" s="1672"/>
      <c r="AW187" s="1672"/>
      <c r="AX187" s="1672"/>
      <c r="AY187" s="1672"/>
      <c r="AZ187" s="1654"/>
      <c r="BA187" s="1671"/>
      <c r="BB187" s="1672"/>
      <c r="BC187" s="1672"/>
      <c r="BD187" s="1672"/>
      <c r="BE187" s="1672"/>
      <c r="BF187" s="1672"/>
      <c r="BG187" s="1670"/>
      <c r="BH187" s="1671"/>
      <c r="BI187" s="1672"/>
      <c r="BJ187" s="1672"/>
      <c r="BK187" s="1672"/>
      <c r="BL187" s="1672"/>
      <c r="BM187" s="1672"/>
      <c r="BN187" s="1672"/>
      <c r="BO187" s="1670"/>
      <c r="BP187" s="1671"/>
      <c r="BQ187" s="1672"/>
      <c r="BR187" s="1672"/>
      <c r="BS187" s="1672"/>
      <c r="BT187" s="1672"/>
      <c r="BU187" s="1672"/>
      <c r="BV187" s="1672"/>
      <c r="BW187" s="1670"/>
      <c r="BX187" s="1671"/>
      <c r="BY187" s="1672"/>
      <c r="BZ187" s="1672"/>
      <c r="CA187" s="1672"/>
      <c r="CB187" s="1672"/>
      <c r="CC187" s="1672"/>
      <c r="CD187" s="1672"/>
      <c r="CE187" s="1670"/>
      <c r="CF187" s="1672"/>
      <c r="CG187" s="1672"/>
      <c r="CH187" s="1672"/>
      <c r="CI187" s="1672"/>
      <c r="CJ187" s="1672"/>
      <c r="CK187" s="1672"/>
      <c r="CL187" s="1672"/>
    </row>
    <row r="188" spans="1:90" ht="18.75" customHeight="1" outlineLevel="1">
      <c r="A188" s="1655" t="s">
        <v>1654</v>
      </c>
      <c r="B188" s="1656" t="s">
        <v>1655</v>
      </c>
      <c r="C188" s="1656"/>
      <c r="D188" s="1657"/>
      <c r="E188" s="1658"/>
      <c r="F188" s="1658"/>
      <c r="G188" s="1658"/>
      <c r="H188" s="1658"/>
      <c r="I188" s="1658"/>
      <c r="J188" s="1659"/>
      <c r="K188" s="1660"/>
      <c r="L188" s="1660"/>
      <c r="M188" s="1661"/>
      <c r="N188" s="1661"/>
      <c r="O188" s="1661"/>
      <c r="P188" s="1661"/>
      <c r="Q188" s="1661"/>
      <c r="R188" s="1661"/>
      <c r="S188" s="1662"/>
      <c r="T188" s="1663"/>
      <c r="U188" s="1663"/>
      <c r="V188" s="1664"/>
      <c r="W188" s="1661"/>
      <c r="X188" s="1663"/>
      <c r="Y188" s="1662"/>
      <c r="Z188" s="1665"/>
      <c r="AA188" s="1666"/>
      <c r="AB188" s="1666"/>
      <c r="AC188" s="1666"/>
      <c r="AD188" s="1666"/>
      <c r="AE188" s="1667"/>
      <c r="AF188" s="1668"/>
      <c r="AG188" s="1668"/>
      <c r="AH188" s="1669"/>
      <c r="AI188" s="1667"/>
      <c r="AJ188" s="1667"/>
      <c r="AK188" s="1667"/>
      <c r="AL188" s="1670"/>
      <c r="AM188" s="1671"/>
      <c r="AN188" s="1672"/>
      <c r="AO188" s="1672"/>
      <c r="AP188" s="1672"/>
      <c r="AQ188" s="1672"/>
      <c r="AR188" s="1672"/>
      <c r="AS188" s="1654"/>
      <c r="AT188" s="1671"/>
      <c r="AU188" s="1672"/>
      <c r="AV188" s="1672"/>
      <c r="AW188" s="1672"/>
      <c r="AX188" s="1672"/>
      <c r="AY188" s="1672"/>
      <c r="AZ188" s="1654"/>
      <c r="BA188" s="1671"/>
      <c r="BB188" s="1672"/>
      <c r="BC188" s="1672"/>
      <c r="BD188" s="1672"/>
      <c r="BE188" s="1672"/>
      <c r="BF188" s="1672"/>
      <c r="BG188" s="1670"/>
      <c r="BH188" s="1671"/>
      <c r="BI188" s="1672"/>
      <c r="BJ188" s="1672"/>
      <c r="BK188" s="1672"/>
      <c r="BL188" s="1672"/>
      <c r="BM188" s="1672"/>
      <c r="BN188" s="1672"/>
      <c r="BO188" s="1670"/>
      <c r="BP188" s="1671"/>
      <c r="BQ188" s="1672"/>
      <c r="BR188" s="1672"/>
      <c r="BS188" s="1672"/>
      <c r="BT188" s="1672"/>
      <c r="BU188" s="1672"/>
      <c r="BV188" s="1672"/>
      <c r="BW188" s="1670"/>
      <c r="BX188" s="1671"/>
      <c r="BY188" s="1672"/>
      <c r="BZ188" s="1672"/>
      <c r="CA188" s="1672"/>
      <c r="CB188" s="1672"/>
      <c r="CC188" s="1672"/>
      <c r="CD188" s="1672"/>
      <c r="CE188" s="1670"/>
      <c r="CF188" s="1672"/>
      <c r="CG188" s="1672"/>
      <c r="CH188" s="1672"/>
      <c r="CI188" s="1672"/>
      <c r="CJ188" s="1672"/>
      <c r="CK188" s="1672"/>
      <c r="CL188" s="1672"/>
    </row>
    <row r="189" spans="1:90" ht="18.75" customHeight="1" outlineLevel="1">
      <c r="A189" s="1703" t="s">
        <v>1656</v>
      </c>
      <c r="B189" s="1704" t="s">
        <v>1657</v>
      </c>
      <c r="C189" s="1704"/>
      <c r="D189" s="1657"/>
      <c r="E189" s="1658"/>
      <c r="F189" s="1658"/>
      <c r="G189" s="1658"/>
      <c r="H189" s="1658"/>
      <c r="I189" s="1658"/>
      <c r="J189" s="1659"/>
      <c r="K189" s="1660"/>
      <c r="L189" s="1660"/>
      <c r="M189" s="1661"/>
      <c r="N189" s="1661"/>
      <c r="O189" s="1661"/>
      <c r="P189" s="1661"/>
      <c r="Q189" s="1661"/>
      <c r="R189" s="1661"/>
      <c r="S189" s="1662"/>
      <c r="T189" s="1663"/>
      <c r="U189" s="1663"/>
      <c r="V189" s="1664"/>
      <c r="W189" s="1661"/>
      <c r="X189" s="1663"/>
      <c r="Y189" s="1662"/>
      <c r="Z189" s="1665"/>
      <c r="AA189" s="1666"/>
      <c r="AB189" s="1666"/>
      <c r="AC189" s="1666"/>
      <c r="AD189" s="1666"/>
      <c r="AE189" s="1667"/>
      <c r="AF189" s="1668"/>
      <c r="AG189" s="1668"/>
      <c r="AH189" s="1669"/>
      <c r="AI189" s="1667"/>
      <c r="AJ189" s="1667"/>
      <c r="AK189" s="1667"/>
      <c r="AL189" s="1670"/>
      <c r="AM189" s="1671"/>
      <c r="AN189" s="1672"/>
      <c r="AO189" s="1672"/>
      <c r="AP189" s="1672"/>
      <c r="AQ189" s="1672"/>
      <c r="AR189" s="1672"/>
      <c r="AS189" s="1654"/>
      <c r="AT189" s="1671"/>
      <c r="AU189" s="1672"/>
      <c r="AV189" s="1672"/>
      <c r="AW189" s="1672"/>
      <c r="AX189" s="1672"/>
      <c r="AY189" s="1672"/>
      <c r="AZ189" s="1654"/>
      <c r="BA189" s="1671"/>
      <c r="BB189" s="1672"/>
      <c r="BC189" s="1672"/>
      <c r="BD189" s="1672"/>
      <c r="BE189" s="1672"/>
      <c r="BF189" s="1672"/>
      <c r="BG189" s="1670"/>
      <c r="BH189" s="1671"/>
      <c r="BI189" s="1672"/>
      <c r="BJ189" s="1672"/>
      <c r="BK189" s="1672"/>
      <c r="BL189" s="1672"/>
      <c r="BM189" s="1672"/>
      <c r="BN189" s="1672"/>
      <c r="BO189" s="1670"/>
      <c r="BP189" s="1671"/>
      <c r="BQ189" s="1672"/>
      <c r="BR189" s="1672"/>
      <c r="BS189" s="1672"/>
      <c r="BT189" s="1672"/>
      <c r="BU189" s="1672"/>
      <c r="BV189" s="1672"/>
      <c r="BW189" s="1670"/>
      <c r="BX189" s="1671"/>
      <c r="BY189" s="1672"/>
      <c r="BZ189" s="1672"/>
      <c r="CA189" s="1672"/>
      <c r="CB189" s="1672"/>
      <c r="CC189" s="1672"/>
      <c r="CD189" s="1672"/>
      <c r="CE189" s="1670"/>
      <c r="CF189" s="1672"/>
      <c r="CG189" s="1672"/>
      <c r="CH189" s="1672"/>
      <c r="CI189" s="1672"/>
      <c r="CJ189" s="1672"/>
      <c r="CK189" s="1672"/>
      <c r="CL189" s="1672"/>
    </row>
    <row r="190" spans="1:90" ht="18.75" customHeight="1">
      <c r="A190" s="1688">
        <v>7.3</v>
      </c>
      <c r="B190" s="1689" t="s">
        <v>1658</v>
      </c>
      <c r="C190" s="1689"/>
      <c r="D190" s="1690"/>
      <c r="E190" s="1691"/>
      <c r="F190" s="1691"/>
      <c r="G190" s="1691"/>
      <c r="H190" s="1691"/>
      <c r="I190" s="1691"/>
      <c r="J190" s="1659"/>
      <c r="K190" s="1692"/>
      <c r="L190" s="1692"/>
      <c r="M190" s="1693"/>
      <c r="N190" s="1693"/>
      <c r="O190" s="1693"/>
      <c r="P190" s="1693"/>
      <c r="Q190" s="1693"/>
      <c r="R190" s="1693"/>
      <c r="S190" s="1662"/>
      <c r="T190" s="1694"/>
      <c r="U190" s="1694"/>
      <c r="V190" s="1695"/>
      <c r="W190" s="1693"/>
      <c r="X190" s="1694"/>
      <c r="Y190" s="1662"/>
      <c r="Z190" s="1696"/>
      <c r="AA190" s="1697"/>
      <c r="AB190" s="1697"/>
      <c r="AC190" s="1697"/>
      <c r="AD190" s="1697"/>
      <c r="AE190" s="1698"/>
      <c r="AF190" s="1699"/>
      <c r="AG190" s="1699"/>
      <c r="AH190" s="1669"/>
      <c r="AI190" s="1698"/>
      <c r="AJ190" s="1698"/>
      <c r="AK190" s="1698"/>
      <c r="AL190" s="1670"/>
      <c r="AM190" s="1701"/>
      <c r="AN190" s="1698"/>
      <c r="AO190" s="1698"/>
      <c r="AP190" s="1698"/>
      <c r="AQ190" s="1698"/>
      <c r="AR190" s="1698"/>
      <c r="AS190" s="1702"/>
      <c r="AT190" s="1701"/>
      <c r="AU190" s="1698"/>
      <c r="AV190" s="1698"/>
      <c r="AW190" s="1698"/>
      <c r="AX190" s="1698"/>
      <c r="AY190" s="1698"/>
      <c r="AZ190" s="1702"/>
      <c r="BA190" s="1701"/>
      <c r="BB190" s="1698"/>
      <c r="BC190" s="1698"/>
      <c r="BD190" s="1698"/>
      <c r="BE190" s="1698"/>
      <c r="BF190" s="1698"/>
      <c r="BG190" s="1700"/>
      <c r="BH190" s="1701"/>
      <c r="BI190" s="1698"/>
      <c r="BJ190" s="1698"/>
      <c r="BK190" s="1698"/>
      <c r="BL190" s="1698"/>
      <c r="BM190" s="1698"/>
      <c r="BN190" s="1698"/>
      <c r="BO190" s="1670"/>
      <c r="BP190" s="1701"/>
      <c r="BQ190" s="1698"/>
      <c r="BR190" s="1698"/>
      <c r="BS190" s="1698"/>
      <c r="BT190" s="1698"/>
      <c r="BU190" s="1698"/>
      <c r="BV190" s="1698"/>
      <c r="BW190" s="1670"/>
      <c r="BX190" s="1701"/>
      <c r="BY190" s="1698"/>
      <c r="BZ190" s="1698"/>
      <c r="CA190" s="1698"/>
      <c r="CB190" s="1698"/>
      <c r="CC190" s="1698"/>
      <c r="CD190" s="1698"/>
      <c r="CE190" s="1670"/>
      <c r="CF190" s="1672"/>
      <c r="CG190" s="1672"/>
      <c r="CH190" s="1672"/>
      <c r="CI190" s="1672"/>
      <c r="CJ190" s="1672"/>
      <c r="CK190" s="1672"/>
      <c r="CL190" s="1672"/>
    </row>
    <row r="191" spans="1:90" ht="18.75" customHeight="1">
      <c r="A191" s="1655" t="s">
        <v>1659</v>
      </c>
      <c r="B191" s="1656" t="s">
        <v>1660</v>
      </c>
      <c r="C191" s="1656"/>
      <c r="D191" s="1657"/>
      <c r="E191" s="1658"/>
      <c r="F191" s="1658"/>
      <c r="G191" s="1658"/>
      <c r="H191" s="1658"/>
      <c r="I191" s="1658"/>
      <c r="J191" s="1659"/>
      <c r="K191" s="1660"/>
      <c r="L191" s="1660"/>
      <c r="M191" s="1661"/>
      <c r="N191" s="1661"/>
      <c r="O191" s="1661"/>
      <c r="P191" s="1661"/>
      <c r="Q191" s="1661"/>
      <c r="R191" s="1661"/>
      <c r="S191" s="1662"/>
      <c r="T191" s="1663"/>
      <c r="U191" s="1663"/>
      <c r="V191" s="1664"/>
      <c r="W191" s="1661"/>
      <c r="X191" s="1663"/>
      <c r="Y191" s="1662"/>
      <c r="Z191" s="1665"/>
      <c r="AA191" s="1666"/>
      <c r="AB191" s="1666"/>
      <c r="AC191" s="1666"/>
      <c r="AD191" s="1666"/>
      <c r="AE191" s="1667"/>
      <c r="AF191" s="1668"/>
      <c r="AG191" s="1668"/>
      <c r="AH191" s="1669"/>
      <c r="AI191" s="1667"/>
      <c r="AJ191" s="1667"/>
      <c r="AK191" s="1667"/>
      <c r="AL191" s="1670"/>
      <c r="AM191" s="1671"/>
      <c r="AN191" s="1672"/>
      <c r="AO191" s="1672"/>
      <c r="AP191" s="1672"/>
      <c r="AQ191" s="1672"/>
      <c r="AR191" s="1672"/>
      <c r="AS191" s="1654"/>
      <c r="AT191" s="1671"/>
      <c r="AU191" s="1672"/>
      <c r="AV191" s="1672"/>
      <c r="AW191" s="1672"/>
      <c r="AX191" s="1672"/>
      <c r="AY191" s="1672"/>
      <c r="AZ191" s="1654"/>
      <c r="BA191" s="1671"/>
      <c r="BB191" s="1672"/>
      <c r="BC191" s="1672"/>
      <c r="BD191" s="1672"/>
      <c r="BE191" s="1672"/>
      <c r="BF191" s="1672"/>
      <c r="BG191" s="1670"/>
      <c r="BH191" s="1671"/>
      <c r="BI191" s="1672"/>
      <c r="BJ191" s="1672"/>
      <c r="BK191" s="1672"/>
      <c r="BL191" s="1672"/>
      <c r="BM191" s="1672"/>
      <c r="BN191" s="1672"/>
      <c r="BO191" s="1670"/>
      <c r="BP191" s="1671"/>
      <c r="BQ191" s="1672"/>
      <c r="BR191" s="1672"/>
      <c r="BS191" s="1672"/>
      <c r="BT191" s="1672"/>
      <c r="BU191" s="1672"/>
      <c r="BV191" s="1672"/>
      <c r="BW191" s="1670"/>
      <c r="BX191" s="1671"/>
      <c r="BY191" s="1672"/>
      <c r="BZ191" s="1672"/>
      <c r="CA191" s="1672"/>
      <c r="CB191" s="1672"/>
      <c r="CC191" s="1672"/>
      <c r="CD191" s="1672"/>
      <c r="CE191" s="1670"/>
      <c r="CF191" s="1672"/>
      <c r="CG191" s="1672"/>
      <c r="CH191" s="1672"/>
      <c r="CI191" s="1672"/>
      <c r="CJ191" s="1672"/>
      <c r="CK191" s="1672"/>
      <c r="CL191" s="1672"/>
    </row>
    <row r="192" spans="1:90" ht="18.75" customHeight="1">
      <c r="A192" s="1703" t="s">
        <v>1661</v>
      </c>
      <c r="B192" s="1704" t="s">
        <v>1662</v>
      </c>
      <c r="C192" s="1704"/>
      <c r="D192" s="1657"/>
      <c r="E192" s="1658"/>
      <c r="F192" s="1658"/>
      <c r="G192" s="1658"/>
      <c r="H192" s="1658"/>
      <c r="I192" s="1658"/>
      <c r="J192" s="1659"/>
      <c r="K192" s="1660"/>
      <c r="L192" s="1660"/>
      <c r="M192" s="1661"/>
      <c r="N192" s="1661"/>
      <c r="O192" s="1661"/>
      <c r="P192" s="1661"/>
      <c r="Q192" s="1661"/>
      <c r="R192" s="1661"/>
      <c r="S192" s="1662"/>
      <c r="T192" s="1663"/>
      <c r="U192" s="1663"/>
      <c r="V192" s="1664"/>
      <c r="W192" s="1661"/>
      <c r="X192" s="1663"/>
      <c r="Y192" s="1662"/>
      <c r="Z192" s="1665"/>
      <c r="AA192" s="1666"/>
      <c r="AB192" s="1666"/>
      <c r="AC192" s="1666"/>
      <c r="AD192" s="1666"/>
      <c r="AE192" s="1667"/>
      <c r="AF192" s="1668"/>
      <c r="AG192" s="1668"/>
      <c r="AH192" s="1669"/>
      <c r="AI192" s="1667"/>
      <c r="AJ192" s="1667"/>
      <c r="AK192" s="1667"/>
      <c r="AL192" s="1670"/>
      <c r="AM192" s="1671"/>
      <c r="AN192" s="1672"/>
      <c r="AO192" s="1672"/>
      <c r="AP192" s="1672"/>
      <c r="AQ192" s="1672"/>
      <c r="AR192" s="1672"/>
      <c r="AS192" s="1654"/>
      <c r="AT192" s="1671"/>
      <c r="AU192" s="1672"/>
      <c r="AV192" s="1672"/>
      <c r="AW192" s="1672"/>
      <c r="AX192" s="1672"/>
      <c r="AY192" s="1672"/>
      <c r="AZ192" s="1654"/>
      <c r="BA192" s="1671"/>
      <c r="BB192" s="1672"/>
      <c r="BC192" s="1672"/>
      <c r="BD192" s="1672"/>
      <c r="BE192" s="1672"/>
      <c r="BF192" s="1672"/>
      <c r="BG192" s="1670"/>
      <c r="BH192" s="1671"/>
      <c r="BI192" s="1672"/>
      <c r="BJ192" s="1672"/>
      <c r="BK192" s="1672"/>
      <c r="BL192" s="1672"/>
      <c r="BM192" s="1672"/>
      <c r="BN192" s="1672"/>
      <c r="BO192" s="1670"/>
      <c r="BP192" s="1671"/>
      <c r="BQ192" s="1672"/>
      <c r="BR192" s="1672"/>
      <c r="BS192" s="1672"/>
      <c r="BT192" s="1672"/>
      <c r="BU192" s="1672"/>
      <c r="BV192" s="1672"/>
      <c r="BW192" s="1670"/>
      <c r="BX192" s="1671"/>
      <c r="BY192" s="1672"/>
      <c r="BZ192" s="1672"/>
      <c r="CA192" s="1672"/>
      <c r="CB192" s="1672"/>
      <c r="CC192" s="1672"/>
      <c r="CD192" s="1672"/>
      <c r="CE192" s="1670"/>
      <c r="CF192" s="1672"/>
      <c r="CG192" s="1672"/>
      <c r="CH192" s="1672"/>
      <c r="CI192" s="1672"/>
      <c r="CJ192" s="1672"/>
      <c r="CK192" s="1672"/>
      <c r="CL192" s="1672"/>
    </row>
    <row r="193" spans="1:90" ht="27" customHeight="1">
      <c r="A193" s="1673" t="s">
        <v>1663</v>
      </c>
      <c r="B193" s="1674" t="s">
        <v>1664</v>
      </c>
      <c r="C193" s="1674"/>
      <c r="D193" s="1675"/>
      <c r="E193" s="1676"/>
      <c r="F193" s="1676"/>
      <c r="G193" s="1676"/>
      <c r="H193" s="1676"/>
      <c r="I193" s="1676"/>
      <c r="J193" s="1659"/>
      <c r="K193" s="1677"/>
      <c r="L193" s="1677"/>
      <c r="M193" s="1678"/>
      <c r="N193" s="1678"/>
      <c r="O193" s="1678"/>
      <c r="P193" s="1678"/>
      <c r="Q193" s="1678"/>
      <c r="R193" s="1678"/>
      <c r="S193" s="1662"/>
      <c r="T193" s="1679"/>
      <c r="U193" s="1679"/>
      <c r="V193" s="1680"/>
      <c r="W193" s="1678"/>
      <c r="X193" s="1679"/>
      <c r="Y193" s="1662"/>
      <c r="Z193" s="1681"/>
      <c r="AA193" s="1682"/>
      <c r="AB193" s="1682"/>
      <c r="AC193" s="1682"/>
      <c r="AD193" s="1682"/>
      <c r="AE193" s="1683"/>
      <c r="AF193" s="1684"/>
      <c r="AG193" s="1684"/>
      <c r="AH193" s="1669"/>
      <c r="AI193" s="1683"/>
      <c r="AJ193" s="1683"/>
      <c r="AK193" s="1683"/>
      <c r="AL193" s="1670"/>
      <c r="AM193" s="1686"/>
      <c r="AN193" s="1683"/>
      <c r="AO193" s="1683"/>
      <c r="AP193" s="1683"/>
      <c r="AQ193" s="1683"/>
      <c r="AR193" s="1683"/>
      <c r="AS193" s="1687"/>
      <c r="AT193" s="1686"/>
      <c r="AU193" s="1683"/>
      <c r="AV193" s="1683"/>
      <c r="AW193" s="1683"/>
      <c r="AX193" s="1683"/>
      <c r="AY193" s="1683"/>
      <c r="AZ193" s="1687"/>
      <c r="BA193" s="1686"/>
      <c r="BB193" s="1683"/>
      <c r="BC193" s="1683"/>
      <c r="BD193" s="1683"/>
      <c r="BE193" s="1683"/>
      <c r="BF193" s="1683"/>
      <c r="BG193" s="1685"/>
      <c r="BH193" s="1686"/>
      <c r="BI193" s="1683"/>
      <c r="BJ193" s="1683"/>
      <c r="BK193" s="1683"/>
      <c r="BL193" s="1683"/>
      <c r="BM193" s="1683"/>
      <c r="BN193" s="1683"/>
      <c r="BO193" s="1670"/>
      <c r="BP193" s="1686"/>
      <c r="BQ193" s="1683"/>
      <c r="BR193" s="1683"/>
      <c r="BS193" s="1683"/>
      <c r="BT193" s="1683"/>
      <c r="BU193" s="1683"/>
      <c r="BV193" s="1683"/>
      <c r="BW193" s="1670"/>
      <c r="BX193" s="1686"/>
      <c r="BY193" s="1683"/>
      <c r="BZ193" s="1683"/>
      <c r="CA193" s="1683"/>
      <c r="CB193" s="1683"/>
      <c r="CC193" s="1683"/>
      <c r="CD193" s="1683"/>
      <c r="CE193" s="1670"/>
      <c r="CF193" s="1672"/>
      <c r="CG193" s="1672"/>
      <c r="CH193" s="1672"/>
      <c r="CI193" s="1672"/>
      <c r="CJ193" s="1672"/>
      <c r="CK193" s="1672"/>
      <c r="CL193" s="1672"/>
    </row>
    <row r="194" spans="1:90" ht="27" customHeight="1">
      <c r="A194" s="1673" t="s">
        <v>1665</v>
      </c>
      <c r="B194" s="1674" t="s">
        <v>1666</v>
      </c>
      <c r="C194" s="1674"/>
      <c r="D194" s="1675"/>
      <c r="E194" s="1676"/>
      <c r="F194" s="1676"/>
      <c r="G194" s="1676"/>
      <c r="H194" s="1676"/>
      <c r="I194" s="1676"/>
      <c r="J194" s="1659"/>
      <c r="K194" s="1677"/>
      <c r="L194" s="1677"/>
      <c r="M194" s="1678"/>
      <c r="N194" s="1678"/>
      <c r="O194" s="1678"/>
      <c r="P194" s="1678"/>
      <c r="Q194" s="1678"/>
      <c r="R194" s="1678"/>
      <c r="S194" s="1662"/>
      <c r="T194" s="1679"/>
      <c r="U194" s="1679"/>
      <c r="V194" s="1680"/>
      <c r="W194" s="1678"/>
      <c r="X194" s="1679"/>
      <c r="Y194" s="1662"/>
      <c r="Z194" s="1681"/>
      <c r="AA194" s="1682"/>
      <c r="AB194" s="1682"/>
      <c r="AC194" s="1682"/>
      <c r="AD194" s="1682"/>
      <c r="AE194" s="1683"/>
      <c r="AF194" s="1684"/>
      <c r="AG194" s="1684"/>
      <c r="AH194" s="1669"/>
      <c r="AI194" s="1683"/>
      <c r="AJ194" s="1683"/>
      <c r="AK194" s="1683"/>
      <c r="AL194" s="1670"/>
      <c r="AM194" s="1686"/>
      <c r="AN194" s="1683"/>
      <c r="AO194" s="1683"/>
      <c r="AP194" s="1683"/>
      <c r="AQ194" s="1683"/>
      <c r="AR194" s="1683"/>
      <c r="AS194" s="1687"/>
      <c r="AT194" s="1686"/>
      <c r="AU194" s="1683"/>
      <c r="AV194" s="1683"/>
      <c r="AW194" s="1683"/>
      <c r="AX194" s="1683"/>
      <c r="AY194" s="1683"/>
      <c r="AZ194" s="1687"/>
      <c r="BA194" s="1686"/>
      <c r="BB194" s="1683"/>
      <c r="BC194" s="1683"/>
      <c r="BD194" s="1683"/>
      <c r="BE194" s="1683"/>
      <c r="BF194" s="1683"/>
      <c r="BG194" s="1685"/>
      <c r="BH194" s="1686"/>
      <c r="BI194" s="1683"/>
      <c r="BJ194" s="1683"/>
      <c r="BK194" s="1683"/>
      <c r="BL194" s="1683"/>
      <c r="BM194" s="1683"/>
      <c r="BN194" s="1683"/>
      <c r="BO194" s="1670"/>
      <c r="BP194" s="1686"/>
      <c r="BQ194" s="1683"/>
      <c r="BR194" s="1683"/>
      <c r="BS194" s="1683"/>
      <c r="BT194" s="1683"/>
      <c r="BU194" s="1683"/>
      <c r="BV194" s="1683"/>
      <c r="BW194" s="1670"/>
      <c r="BX194" s="1686"/>
      <c r="BY194" s="1683"/>
      <c r="BZ194" s="1683"/>
      <c r="CA194" s="1683"/>
      <c r="CB194" s="1683"/>
      <c r="CC194" s="1683"/>
      <c r="CD194" s="1683"/>
      <c r="CE194" s="1670"/>
      <c r="CF194" s="1672"/>
      <c r="CG194" s="1672"/>
      <c r="CH194" s="1672"/>
      <c r="CI194" s="1672"/>
      <c r="CJ194" s="1672"/>
      <c r="CK194" s="1672"/>
      <c r="CL194" s="1672"/>
    </row>
    <row r="195" spans="1:90" ht="27" customHeight="1">
      <c r="A195" s="1673">
        <v>7.4</v>
      </c>
      <c r="B195" s="1674" t="s">
        <v>1667</v>
      </c>
      <c r="C195" s="1674"/>
      <c r="D195" s="1675"/>
      <c r="E195" s="1676"/>
      <c r="F195" s="1676"/>
      <c r="G195" s="1676"/>
      <c r="H195" s="1676"/>
      <c r="I195" s="1676"/>
      <c r="J195" s="1659"/>
      <c r="K195" s="1677"/>
      <c r="L195" s="1677"/>
      <c r="M195" s="1678"/>
      <c r="N195" s="1678"/>
      <c r="O195" s="1678"/>
      <c r="P195" s="1678"/>
      <c r="Q195" s="1678"/>
      <c r="R195" s="1678"/>
      <c r="S195" s="1662"/>
      <c r="T195" s="1679"/>
      <c r="U195" s="1679"/>
      <c r="V195" s="1680"/>
      <c r="W195" s="1678"/>
      <c r="X195" s="1679"/>
      <c r="Y195" s="1662"/>
      <c r="Z195" s="1681"/>
      <c r="AA195" s="1682"/>
      <c r="AB195" s="1682"/>
      <c r="AC195" s="1682"/>
      <c r="AD195" s="1682"/>
      <c r="AE195" s="1683"/>
      <c r="AF195" s="1684"/>
      <c r="AG195" s="1684"/>
      <c r="AH195" s="1669"/>
      <c r="AI195" s="1683"/>
      <c r="AJ195" s="1683"/>
      <c r="AK195" s="1683"/>
      <c r="AL195" s="1670"/>
      <c r="AM195" s="1686"/>
      <c r="AN195" s="1683"/>
      <c r="AO195" s="1683"/>
      <c r="AP195" s="1683"/>
      <c r="AQ195" s="1683"/>
      <c r="AR195" s="1683"/>
      <c r="AS195" s="1687"/>
      <c r="AT195" s="1686"/>
      <c r="AU195" s="1683"/>
      <c r="AV195" s="1683"/>
      <c r="AW195" s="1683"/>
      <c r="AX195" s="1683"/>
      <c r="AY195" s="1683"/>
      <c r="AZ195" s="1687"/>
      <c r="BA195" s="1686"/>
      <c r="BB195" s="1683"/>
      <c r="BC195" s="1683"/>
      <c r="BD195" s="1683"/>
      <c r="BE195" s="1683"/>
      <c r="BF195" s="1683"/>
      <c r="BG195" s="1685"/>
      <c r="BH195" s="1686"/>
      <c r="BI195" s="1683"/>
      <c r="BJ195" s="1683"/>
      <c r="BK195" s="1683"/>
      <c r="BL195" s="1683"/>
      <c r="BM195" s="1683"/>
      <c r="BN195" s="1683"/>
      <c r="BO195" s="1670"/>
      <c r="BP195" s="1686"/>
      <c r="BQ195" s="1683"/>
      <c r="BR195" s="1683"/>
      <c r="BS195" s="1683"/>
      <c r="BT195" s="1683"/>
      <c r="BU195" s="1683"/>
      <c r="BV195" s="1683"/>
      <c r="BW195" s="1670"/>
      <c r="BX195" s="1686"/>
      <c r="BY195" s="1683"/>
      <c r="BZ195" s="1683"/>
      <c r="CA195" s="1683"/>
      <c r="CB195" s="1683"/>
      <c r="CC195" s="1683"/>
      <c r="CD195" s="1683"/>
      <c r="CE195" s="1670"/>
      <c r="CF195" s="1672"/>
      <c r="CG195" s="1672"/>
      <c r="CH195" s="1672"/>
      <c r="CI195" s="1672"/>
      <c r="CJ195" s="1672"/>
      <c r="CK195" s="1672"/>
      <c r="CL195" s="1672"/>
    </row>
    <row r="196" spans="1:90" ht="27" customHeight="1">
      <c r="A196" s="1673">
        <v>8</v>
      </c>
      <c r="B196" s="1674" t="s">
        <v>1668</v>
      </c>
      <c r="C196" s="1674"/>
      <c r="D196" s="1675"/>
      <c r="E196" s="1676"/>
      <c r="F196" s="1676"/>
      <c r="G196" s="1676"/>
      <c r="H196" s="1676"/>
      <c r="I196" s="1676"/>
      <c r="J196" s="1659"/>
      <c r="K196" s="1677"/>
      <c r="L196" s="1677"/>
      <c r="M196" s="1678"/>
      <c r="N196" s="1678"/>
      <c r="O196" s="1678"/>
      <c r="P196" s="1678"/>
      <c r="Q196" s="1678"/>
      <c r="R196" s="1678"/>
      <c r="S196" s="1662"/>
      <c r="T196" s="1679"/>
      <c r="U196" s="1679"/>
      <c r="V196" s="1680"/>
      <c r="W196" s="1678"/>
      <c r="X196" s="1679"/>
      <c r="Y196" s="1662"/>
      <c r="Z196" s="1681"/>
      <c r="AA196" s="1682"/>
      <c r="AB196" s="1682"/>
      <c r="AC196" s="1682"/>
      <c r="AD196" s="1682"/>
      <c r="AE196" s="1683"/>
      <c r="AF196" s="1684"/>
      <c r="AG196" s="1684"/>
      <c r="AH196" s="1669"/>
      <c r="AI196" s="1683"/>
      <c r="AJ196" s="1683"/>
      <c r="AK196" s="1683"/>
      <c r="AL196" s="1670"/>
      <c r="AM196" s="1686"/>
      <c r="AN196" s="1683"/>
      <c r="AO196" s="1683"/>
      <c r="AP196" s="1683"/>
      <c r="AQ196" s="1683"/>
      <c r="AR196" s="1683"/>
      <c r="AS196" s="1687"/>
      <c r="AT196" s="1686"/>
      <c r="AU196" s="1683"/>
      <c r="AV196" s="1683"/>
      <c r="AW196" s="1683"/>
      <c r="AX196" s="1683"/>
      <c r="AY196" s="1683"/>
      <c r="AZ196" s="1687"/>
      <c r="BA196" s="1686"/>
      <c r="BB196" s="1683"/>
      <c r="BC196" s="1683"/>
      <c r="BD196" s="1683"/>
      <c r="BE196" s="1683"/>
      <c r="BF196" s="1683"/>
      <c r="BG196" s="1685"/>
      <c r="BH196" s="1686"/>
      <c r="BI196" s="1683"/>
      <c r="BJ196" s="1683"/>
      <c r="BK196" s="1683"/>
      <c r="BL196" s="1683"/>
      <c r="BM196" s="1683"/>
      <c r="BN196" s="1683"/>
      <c r="BO196" s="1670"/>
      <c r="BP196" s="1686"/>
      <c r="BQ196" s="1683"/>
      <c r="BR196" s="1683"/>
      <c r="BS196" s="1683"/>
      <c r="BT196" s="1683"/>
      <c r="BU196" s="1683"/>
      <c r="BV196" s="1683"/>
      <c r="BW196" s="1670"/>
      <c r="BX196" s="1686"/>
      <c r="BY196" s="1683"/>
      <c r="BZ196" s="1683"/>
      <c r="CA196" s="1683"/>
      <c r="CB196" s="1683"/>
      <c r="CC196" s="1683"/>
      <c r="CD196" s="1683"/>
      <c r="CE196" s="1670"/>
      <c r="CF196" s="1672"/>
      <c r="CG196" s="1672"/>
      <c r="CH196" s="1672"/>
      <c r="CI196" s="1672"/>
      <c r="CJ196" s="1672"/>
      <c r="CK196" s="1672"/>
      <c r="CL196" s="1672"/>
    </row>
    <row r="197" spans="1:90" ht="25.5" customHeight="1">
      <c r="A197" s="1673">
        <v>8.1</v>
      </c>
      <c r="B197" s="1674" t="s">
        <v>1669</v>
      </c>
      <c r="C197" s="1674"/>
      <c r="D197" s="1675"/>
      <c r="E197" s="1676"/>
      <c r="F197" s="1676"/>
      <c r="G197" s="1676"/>
      <c r="H197" s="1676"/>
      <c r="I197" s="1676"/>
      <c r="J197" s="1659"/>
      <c r="K197" s="1677"/>
      <c r="L197" s="1677"/>
      <c r="M197" s="1678"/>
      <c r="N197" s="1678"/>
      <c r="O197" s="1678"/>
      <c r="P197" s="1678"/>
      <c r="Q197" s="1678"/>
      <c r="R197" s="1678"/>
      <c r="S197" s="1662"/>
      <c r="T197" s="1679"/>
      <c r="U197" s="1679"/>
      <c r="V197" s="1680"/>
      <c r="W197" s="1678"/>
      <c r="X197" s="1679"/>
      <c r="Y197" s="1662"/>
      <c r="Z197" s="1681"/>
      <c r="AA197" s="1682"/>
      <c r="AB197" s="1682"/>
      <c r="AC197" s="1682"/>
      <c r="AD197" s="1682"/>
      <c r="AE197" s="1683"/>
      <c r="AF197" s="1684"/>
      <c r="AG197" s="1684"/>
      <c r="AH197" s="1669"/>
      <c r="AI197" s="1683"/>
      <c r="AJ197" s="1683"/>
      <c r="AK197" s="1683"/>
      <c r="AL197" s="1670"/>
      <c r="AM197" s="1686"/>
      <c r="AN197" s="1683"/>
      <c r="AO197" s="1683"/>
      <c r="AP197" s="1683"/>
      <c r="AQ197" s="1683"/>
      <c r="AR197" s="1683"/>
      <c r="AS197" s="1687"/>
      <c r="AT197" s="1686"/>
      <c r="AU197" s="1683"/>
      <c r="AV197" s="1683"/>
      <c r="AW197" s="1683"/>
      <c r="AX197" s="1683"/>
      <c r="AY197" s="1683"/>
      <c r="AZ197" s="1687"/>
      <c r="BA197" s="1686"/>
      <c r="BB197" s="1683"/>
      <c r="BC197" s="1683"/>
      <c r="BD197" s="1683"/>
      <c r="BE197" s="1683"/>
      <c r="BF197" s="1683"/>
      <c r="BG197" s="1685"/>
      <c r="BH197" s="1686"/>
      <c r="BI197" s="1683"/>
      <c r="BJ197" s="1683"/>
      <c r="BK197" s="1683"/>
      <c r="BL197" s="1683"/>
      <c r="BM197" s="1683"/>
      <c r="BN197" s="1683"/>
      <c r="BO197" s="1670"/>
      <c r="BP197" s="1686"/>
      <c r="BQ197" s="1683"/>
      <c r="BR197" s="1683"/>
      <c r="BS197" s="1683"/>
      <c r="BT197" s="1683"/>
      <c r="BU197" s="1683"/>
      <c r="BV197" s="1683"/>
      <c r="BW197" s="1670"/>
      <c r="BX197" s="1686"/>
      <c r="BY197" s="1683"/>
      <c r="BZ197" s="1683"/>
      <c r="CA197" s="1683"/>
      <c r="CB197" s="1683"/>
      <c r="CC197" s="1683"/>
      <c r="CD197" s="1683"/>
      <c r="CE197" s="1670"/>
      <c r="CF197" s="1672"/>
      <c r="CG197" s="1672"/>
      <c r="CH197" s="1672"/>
      <c r="CI197" s="1672"/>
      <c r="CJ197" s="1672"/>
      <c r="CK197" s="1672"/>
      <c r="CL197" s="1672"/>
    </row>
    <row r="198" spans="1:90">
      <c r="AM198" s="1307"/>
      <c r="AS198" s="1538"/>
      <c r="AT198" s="1307"/>
      <c r="AZ198" s="1538"/>
      <c r="BA198" s="1307"/>
      <c r="BH198" s="1307"/>
      <c r="BP198" s="1307"/>
      <c r="BX198" s="1307"/>
    </row>
    <row r="199" spans="1:90">
      <c r="AM199" s="1307"/>
      <c r="AS199" s="1538"/>
      <c r="AT199" s="1307"/>
      <c r="AZ199" s="1538"/>
      <c r="BA199" s="1307"/>
      <c r="BH199" s="1307"/>
      <c r="BP199" s="1307"/>
      <c r="BX199" s="1307"/>
    </row>
    <row r="200" spans="1:90">
      <c r="AM200" s="1307"/>
      <c r="AS200" s="1538"/>
      <c r="AT200" s="1307"/>
      <c r="AZ200" s="1538"/>
      <c r="BA200" s="1307"/>
      <c r="BH200" s="1307"/>
      <c r="BP200" s="1307"/>
      <c r="BX200" s="1307"/>
    </row>
    <row r="201" spans="1:90">
      <c r="AM201" s="1307"/>
      <c r="AS201" s="1538"/>
      <c r="AT201" s="1307"/>
      <c r="AZ201" s="1538"/>
      <c r="BA201" s="1307"/>
      <c r="BH201" s="1307"/>
      <c r="BP201" s="1307"/>
      <c r="BX201" s="1307"/>
    </row>
    <row r="202" spans="1:90">
      <c r="AM202" s="1307"/>
      <c r="AS202" s="1538"/>
      <c r="AT202" s="1307"/>
      <c r="AZ202" s="1538"/>
      <c r="BA202" s="1307"/>
      <c r="BH202" s="1307"/>
      <c r="BP202" s="1307"/>
      <c r="BX202" s="1307"/>
    </row>
    <row r="203" spans="1:90">
      <c r="AM203" s="1307"/>
      <c r="AS203" s="1538"/>
      <c r="AT203" s="1307"/>
      <c r="AZ203" s="1538"/>
      <c r="BA203" s="1307"/>
      <c r="BH203" s="1307"/>
      <c r="BP203" s="1307"/>
      <c r="BX203" s="1307"/>
    </row>
    <row r="204" spans="1:90">
      <c r="AM204" s="1307"/>
      <c r="AS204" s="1538"/>
      <c r="AT204" s="1307"/>
      <c r="AZ204" s="1538"/>
      <c r="BA204" s="1307"/>
      <c r="BH204" s="1307"/>
      <c r="BP204" s="1307"/>
      <c r="BX204" s="1307"/>
    </row>
    <row r="205" spans="1:90">
      <c r="AM205" s="1307"/>
      <c r="AS205" s="1538"/>
      <c r="AT205" s="1307"/>
      <c r="AZ205" s="1538"/>
      <c r="BA205" s="1307"/>
      <c r="BH205" s="1307"/>
      <c r="BP205" s="1307"/>
      <c r="BX205" s="1307"/>
    </row>
    <row r="206" spans="1:90">
      <c r="AM206" s="1307"/>
      <c r="AS206" s="1538"/>
      <c r="AT206" s="1307"/>
      <c r="AZ206" s="1538"/>
      <c r="BA206" s="1307"/>
      <c r="BH206" s="1307"/>
      <c r="BP206" s="1307"/>
      <c r="BX206" s="1307"/>
    </row>
    <row r="207" spans="1:90">
      <c r="AM207" s="1307"/>
      <c r="AS207" s="1538"/>
      <c r="AT207" s="1307"/>
      <c r="AZ207" s="1538"/>
      <c r="BA207" s="1307"/>
      <c r="BH207" s="1307"/>
      <c r="BP207" s="1307"/>
      <c r="BX207" s="1307"/>
    </row>
    <row r="208" spans="1:90">
      <c r="AM208" s="1307"/>
      <c r="AS208" s="1538"/>
      <c r="AT208" s="1307"/>
      <c r="AZ208" s="1538"/>
      <c r="BA208" s="1307"/>
      <c r="BH208" s="1307"/>
      <c r="BP208" s="1307"/>
      <c r="BX208" s="1307"/>
    </row>
    <row r="209" spans="39:76">
      <c r="AM209" s="1307"/>
      <c r="AS209" s="1538"/>
      <c r="AT209" s="1307"/>
      <c r="AZ209" s="1538"/>
      <c r="BA209" s="1307"/>
      <c r="BH209" s="1307"/>
      <c r="BP209" s="1307"/>
      <c r="BX209" s="1307"/>
    </row>
    <row r="210" spans="39:76">
      <c r="AM210" s="1307"/>
      <c r="AS210" s="1538"/>
      <c r="AT210" s="1307"/>
      <c r="AZ210" s="1538"/>
      <c r="BA210" s="1307"/>
      <c r="BH210" s="1307"/>
      <c r="BP210" s="1307"/>
      <c r="BX210" s="1307"/>
    </row>
    <row r="211" spans="39:76">
      <c r="AM211" s="1307"/>
      <c r="AS211" s="1538"/>
      <c r="AT211" s="1307"/>
      <c r="AZ211" s="1538"/>
      <c r="BA211" s="1307"/>
      <c r="BH211" s="1307"/>
      <c r="BP211" s="1307"/>
      <c r="BX211" s="1307"/>
    </row>
    <row r="212" spans="39:76">
      <c r="AM212" s="1307"/>
      <c r="AS212" s="1538"/>
      <c r="AT212" s="1307"/>
      <c r="AZ212" s="1538"/>
      <c r="BA212" s="1307"/>
      <c r="BH212" s="1307"/>
      <c r="BP212" s="1307"/>
      <c r="BX212" s="1307"/>
    </row>
    <row r="213" spans="39:76">
      <c r="AM213" s="1307"/>
      <c r="AS213" s="1538"/>
      <c r="AT213" s="1307"/>
      <c r="AZ213" s="1538"/>
      <c r="BA213" s="1307"/>
      <c r="BH213" s="1307"/>
      <c r="BP213" s="1307"/>
      <c r="BX213" s="1307"/>
    </row>
    <row r="214" spans="39:76">
      <c r="AM214" s="1307"/>
      <c r="AS214" s="1538"/>
      <c r="AT214" s="1307"/>
      <c r="AZ214" s="1538"/>
      <c r="BA214" s="1307"/>
      <c r="BH214" s="1307"/>
      <c r="BP214" s="1307"/>
      <c r="BX214" s="1307"/>
    </row>
    <row r="215" spans="39:76">
      <c r="AM215" s="1307"/>
      <c r="AS215" s="1538"/>
      <c r="AT215" s="1307"/>
      <c r="AZ215" s="1538"/>
      <c r="BA215" s="1307"/>
      <c r="BH215" s="1307"/>
      <c r="BP215" s="1307"/>
      <c r="BX215" s="1307"/>
    </row>
    <row r="216" spans="39:76">
      <c r="AM216" s="1307"/>
      <c r="AS216" s="1538"/>
      <c r="AT216" s="1307"/>
      <c r="AZ216" s="1538"/>
      <c r="BA216" s="1307"/>
      <c r="BH216" s="1307"/>
      <c r="BP216" s="1307"/>
      <c r="BX216" s="1307"/>
    </row>
    <row r="217" spans="39:76">
      <c r="AM217" s="1307"/>
      <c r="AS217" s="1538"/>
      <c r="AT217" s="1307"/>
      <c r="AZ217" s="1538"/>
      <c r="BA217" s="1307"/>
      <c r="BH217" s="1307"/>
      <c r="BP217" s="1307"/>
      <c r="BX217" s="1307"/>
    </row>
    <row r="218" spans="39:76">
      <c r="AM218" s="1307"/>
      <c r="AS218" s="1538"/>
      <c r="AT218" s="1307"/>
      <c r="AZ218" s="1538"/>
      <c r="BA218" s="1307"/>
      <c r="BH218" s="1307"/>
      <c r="BP218" s="1307"/>
      <c r="BX218" s="1307"/>
    </row>
    <row r="219" spans="39:76">
      <c r="AM219" s="1307"/>
      <c r="AS219" s="1538"/>
      <c r="AT219" s="1307"/>
      <c r="AZ219" s="1538"/>
      <c r="BA219" s="1307"/>
      <c r="BH219" s="1307"/>
      <c r="BP219" s="1307"/>
      <c r="BX219" s="1307"/>
    </row>
    <row r="220" spans="39:76">
      <c r="AM220" s="1307"/>
      <c r="AS220" s="1538"/>
      <c r="AT220" s="1307"/>
      <c r="AZ220" s="1538"/>
      <c r="BA220" s="1307"/>
      <c r="BH220" s="1307"/>
      <c r="BP220" s="1307"/>
      <c r="BX220" s="1307"/>
    </row>
    <row r="221" spans="39:76">
      <c r="AM221" s="1307"/>
      <c r="AS221" s="1538"/>
      <c r="AT221" s="1307"/>
      <c r="AZ221" s="1538"/>
      <c r="BA221" s="1307"/>
      <c r="BH221" s="1307"/>
      <c r="BP221" s="1307"/>
      <c r="BX221" s="1307"/>
    </row>
    <row r="222" spans="39:76">
      <c r="AM222" s="1307"/>
      <c r="AS222" s="1538"/>
      <c r="AT222" s="1307"/>
      <c r="AZ222" s="1538"/>
      <c r="BA222" s="1307"/>
      <c r="BH222" s="1307"/>
      <c r="BP222" s="1307"/>
      <c r="BX222" s="1307"/>
    </row>
    <row r="223" spans="39:76">
      <c r="AM223" s="1307"/>
      <c r="AS223" s="1538"/>
      <c r="AT223" s="1307"/>
      <c r="AZ223" s="1538"/>
      <c r="BA223" s="1307"/>
      <c r="BH223" s="1307"/>
      <c r="BP223" s="1307"/>
      <c r="BX223" s="1307"/>
    </row>
    <row r="224" spans="39:76">
      <c r="AM224" s="1307"/>
      <c r="AS224" s="1538"/>
      <c r="AT224" s="1307"/>
      <c r="AZ224" s="1538"/>
      <c r="BA224" s="1307"/>
      <c r="BH224" s="1307"/>
      <c r="BP224" s="1307"/>
      <c r="BX224" s="1307"/>
    </row>
    <row r="225" spans="39:76">
      <c r="AM225" s="1307"/>
      <c r="AS225" s="1538"/>
      <c r="AT225" s="1307"/>
      <c r="AZ225" s="1538"/>
      <c r="BA225" s="1307"/>
      <c r="BH225" s="1307"/>
      <c r="BP225" s="1307"/>
      <c r="BX225" s="1307"/>
    </row>
    <row r="226" spans="39:76">
      <c r="AM226" s="1307"/>
      <c r="AS226" s="1538"/>
      <c r="AT226" s="1307"/>
      <c r="AZ226" s="1538"/>
      <c r="BA226" s="1307"/>
      <c r="BH226" s="1307"/>
      <c r="BP226" s="1307"/>
      <c r="BX226" s="1307"/>
    </row>
    <row r="227" spans="39:76">
      <c r="AM227" s="1307"/>
      <c r="AS227" s="1538"/>
      <c r="AT227" s="1307"/>
      <c r="AZ227" s="1538"/>
      <c r="BA227" s="1307"/>
      <c r="BH227" s="1307"/>
      <c r="BP227" s="1307"/>
      <c r="BX227" s="1307"/>
    </row>
    <row r="228" spans="39:76">
      <c r="AM228" s="1307"/>
      <c r="AS228" s="1538"/>
      <c r="AT228" s="1307"/>
      <c r="AZ228" s="1538"/>
      <c r="BA228" s="1307"/>
      <c r="BH228" s="1307"/>
      <c r="BP228" s="1307"/>
      <c r="BX228" s="1307"/>
    </row>
    <row r="229" spans="39:76">
      <c r="AM229" s="1307"/>
      <c r="AS229" s="1538"/>
      <c r="AT229" s="1307"/>
      <c r="AZ229" s="1538"/>
      <c r="BA229" s="1307"/>
      <c r="BH229" s="1307"/>
      <c r="BP229" s="1307"/>
      <c r="BX229" s="1307"/>
    </row>
    <row r="230" spans="39:76">
      <c r="AM230" s="1307"/>
      <c r="AS230" s="1538"/>
      <c r="AT230" s="1307"/>
      <c r="AZ230" s="1538"/>
      <c r="BA230" s="1307"/>
      <c r="BH230" s="1307"/>
      <c r="BP230" s="1307"/>
      <c r="BX230" s="1307"/>
    </row>
    <row r="231" spans="39:76">
      <c r="AM231" s="1307"/>
      <c r="AS231" s="1538"/>
      <c r="AT231" s="1307"/>
      <c r="AZ231" s="1538"/>
      <c r="BA231" s="1307"/>
      <c r="BH231" s="1307"/>
      <c r="BP231" s="1307"/>
      <c r="BX231" s="1307"/>
    </row>
    <row r="232" spans="39:76">
      <c r="AM232" s="1307"/>
      <c r="AS232" s="1538"/>
      <c r="AT232" s="1307"/>
      <c r="AZ232" s="1538"/>
      <c r="BA232" s="1307"/>
      <c r="BH232" s="1307"/>
      <c r="BP232" s="1307"/>
      <c r="BX232" s="1307"/>
    </row>
    <row r="233" spans="39:76">
      <c r="AM233" s="1307"/>
      <c r="AS233" s="1538"/>
      <c r="AT233" s="1307"/>
      <c r="AZ233" s="1538"/>
      <c r="BA233" s="1307"/>
      <c r="BH233" s="1307"/>
      <c r="BP233" s="1307"/>
      <c r="BX233" s="1307"/>
    </row>
    <row r="234" spans="39:76">
      <c r="AM234" s="1307"/>
      <c r="AS234" s="1538"/>
      <c r="AT234" s="1307"/>
      <c r="AZ234" s="1538"/>
      <c r="BA234" s="1307"/>
      <c r="BH234" s="1307"/>
      <c r="BP234" s="1307"/>
      <c r="BX234" s="1307"/>
    </row>
    <row r="235" spans="39:76">
      <c r="AM235" s="1307"/>
      <c r="AS235" s="1538"/>
      <c r="AT235" s="1307"/>
      <c r="AZ235" s="1538"/>
      <c r="BA235" s="1307"/>
      <c r="BH235" s="1307"/>
      <c r="BP235" s="1307"/>
      <c r="BX235" s="1307"/>
    </row>
    <row r="236" spans="39:76">
      <c r="AM236" s="1307"/>
      <c r="AS236" s="1538"/>
      <c r="AT236" s="1307"/>
      <c r="AZ236" s="1538"/>
      <c r="BA236" s="1307"/>
      <c r="BH236" s="1307"/>
      <c r="BP236" s="1307"/>
      <c r="BX236" s="1307"/>
    </row>
    <row r="237" spans="39:76">
      <c r="AM237" s="1307"/>
      <c r="AS237" s="1538"/>
      <c r="AT237" s="1307"/>
      <c r="AZ237" s="1538"/>
      <c r="BA237" s="1307"/>
      <c r="BH237" s="1307"/>
      <c r="BP237" s="1307"/>
      <c r="BX237" s="1307"/>
    </row>
    <row r="238" spans="39:76">
      <c r="AM238" s="1307"/>
      <c r="AS238" s="1538"/>
      <c r="AT238" s="1307"/>
      <c r="AZ238" s="1538"/>
      <c r="BA238" s="1307"/>
      <c r="BH238" s="1307"/>
      <c r="BP238" s="1307"/>
      <c r="BX238" s="1307"/>
    </row>
    <row r="239" spans="39:76">
      <c r="AM239" s="1307"/>
      <c r="AS239" s="1538"/>
      <c r="AT239" s="1307"/>
      <c r="AZ239" s="1538"/>
      <c r="BA239" s="1307"/>
      <c r="BH239" s="1307"/>
      <c r="BP239" s="1307"/>
      <c r="BX239" s="1307"/>
    </row>
    <row r="240" spans="39:76">
      <c r="AM240" s="1307"/>
      <c r="AS240" s="1538"/>
      <c r="AT240" s="1307"/>
      <c r="AZ240" s="1538"/>
      <c r="BA240" s="1307"/>
      <c r="BH240" s="1307"/>
      <c r="BP240" s="1307"/>
      <c r="BX240" s="1307"/>
    </row>
    <row r="241" spans="39:76">
      <c r="AM241" s="1307"/>
      <c r="AS241" s="1538"/>
      <c r="AT241" s="1307"/>
      <c r="AZ241" s="1538"/>
      <c r="BA241" s="1307"/>
      <c r="BH241" s="1307"/>
      <c r="BP241" s="1307"/>
      <c r="BX241" s="1307"/>
    </row>
    <row r="242" spans="39:76">
      <c r="AM242" s="1307"/>
      <c r="AS242" s="1538"/>
      <c r="AT242" s="1307"/>
      <c r="AZ242" s="1538"/>
      <c r="BA242" s="1307"/>
      <c r="BH242" s="1307"/>
      <c r="BP242" s="1307"/>
      <c r="BX242" s="1307"/>
    </row>
    <row r="243" spans="39:76">
      <c r="AM243" s="1307"/>
      <c r="AS243" s="1538"/>
      <c r="AT243" s="1307"/>
      <c r="AZ243" s="1538"/>
      <c r="BA243" s="1307"/>
      <c r="BH243" s="1307"/>
      <c r="BP243" s="1307"/>
      <c r="BX243" s="1307"/>
    </row>
    <row r="244" spans="39:76">
      <c r="AM244" s="1307"/>
      <c r="AS244" s="1538"/>
      <c r="AT244" s="1307"/>
      <c r="AZ244" s="1538"/>
      <c r="BA244" s="1307"/>
      <c r="BH244" s="1307"/>
      <c r="BP244" s="1307"/>
      <c r="BX244" s="1307"/>
    </row>
    <row r="245" spans="39:76">
      <c r="AM245" s="1307"/>
      <c r="AS245" s="1538"/>
      <c r="AT245" s="1307"/>
      <c r="AZ245" s="1538"/>
      <c r="BA245" s="1307"/>
      <c r="BH245" s="1307"/>
      <c r="BP245" s="1307"/>
      <c r="BX245" s="1307"/>
    </row>
    <row r="246" spans="39:76">
      <c r="AM246" s="1307"/>
      <c r="AS246" s="1538"/>
      <c r="AT246" s="1307"/>
      <c r="AZ246" s="1538"/>
      <c r="BA246" s="1307"/>
      <c r="BH246" s="1307"/>
      <c r="BP246" s="1307"/>
      <c r="BX246" s="1307"/>
    </row>
    <row r="247" spans="39:76">
      <c r="AM247" s="1307"/>
      <c r="AS247" s="1538"/>
      <c r="AT247" s="1307"/>
      <c r="AZ247" s="1538"/>
      <c r="BA247" s="1307"/>
      <c r="BH247" s="1307"/>
      <c r="BP247" s="1307"/>
      <c r="BX247" s="1307"/>
    </row>
    <row r="248" spans="39:76">
      <c r="AM248" s="1307"/>
      <c r="AS248" s="1538"/>
      <c r="AT248" s="1307"/>
      <c r="AZ248" s="1538"/>
      <c r="BA248" s="1307"/>
      <c r="BH248" s="1307"/>
      <c r="BP248" s="1307"/>
      <c r="BX248" s="1307"/>
    </row>
    <row r="249" spans="39:76">
      <c r="AM249" s="1307"/>
      <c r="AS249" s="1538"/>
      <c r="AT249" s="1307"/>
      <c r="AZ249" s="1538"/>
      <c r="BA249" s="1307"/>
      <c r="BH249" s="1307"/>
      <c r="BP249" s="1307"/>
      <c r="BX249" s="1307"/>
    </row>
    <row r="250" spans="39:76">
      <c r="AM250" s="1307"/>
      <c r="AS250" s="1538"/>
      <c r="AT250" s="1307"/>
      <c r="AZ250" s="1538"/>
      <c r="BA250" s="1307"/>
      <c r="BH250" s="1307"/>
      <c r="BP250" s="1307"/>
      <c r="BX250" s="1307"/>
    </row>
    <row r="251" spans="39:76">
      <c r="AM251" s="1307"/>
      <c r="AS251" s="1538"/>
      <c r="AT251" s="1307"/>
      <c r="AZ251" s="1538"/>
      <c r="BA251" s="1307"/>
      <c r="BH251" s="1307"/>
      <c r="BP251" s="1307"/>
      <c r="BX251" s="1307"/>
    </row>
    <row r="252" spans="39:76">
      <c r="AM252" s="1307"/>
      <c r="AS252" s="1538"/>
      <c r="AT252" s="1307"/>
      <c r="AZ252" s="1538"/>
      <c r="BA252" s="1307"/>
      <c r="BH252" s="1307"/>
      <c r="BP252" s="1307"/>
      <c r="BX252" s="1307"/>
    </row>
    <row r="253" spans="39:76">
      <c r="AM253" s="1307"/>
      <c r="AS253" s="1538"/>
      <c r="AT253" s="1307"/>
      <c r="AZ253" s="1538"/>
      <c r="BA253" s="1307"/>
      <c r="BH253" s="1307"/>
      <c r="BP253" s="1307"/>
      <c r="BX253" s="1307"/>
    </row>
    <row r="254" spans="39:76">
      <c r="AM254" s="1307"/>
      <c r="AS254" s="1538"/>
      <c r="AT254" s="1307"/>
      <c r="AZ254" s="1538"/>
      <c r="BA254" s="1307"/>
      <c r="BH254" s="1307"/>
      <c r="BP254" s="1307"/>
      <c r="BX254" s="1307"/>
    </row>
    <row r="255" spans="39:76">
      <c r="AM255" s="1307"/>
      <c r="AS255" s="1538"/>
      <c r="AT255" s="1307"/>
      <c r="AZ255" s="1538"/>
      <c r="BA255" s="1307"/>
      <c r="BH255" s="1307"/>
      <c r="BP255" s="1307"/>
      <c r="BX255" s="1307"/>
    </row>
    <row r="256" spans="39:76">
      <c r="AM256" s="1307"/>
      <c r="AS256" s="1538"/>
      <c r="AT256" s="1307"/>
      <c r="AZ256" s="1538"/>
      <c r="BA256" s="1307"/>
      <c r="BH256" s="1307"/>
      <c r="BP256" s="1307"/>
      <c r="BX256" s="1307"/>
    </row>
    <row r="257" spans="39:76">
      <c r="AM257" s="1307"/>
      <c r="AS257" s="1538"/>
      <c r="AT257" s="1307"/>
      <c r="AZ257" s="1538"/>
      <c r="BA257" s="1307"/>
      <c r="BH257" s="1307"/>
      <c r="BP257" s="1307"/>
      <c r="BX257" s="1307"/>
    </row>
    <row r="258" spans="39:76">
      <c r="AM258" s="1307"/>
      <c r="AS258" s="1538"/>
      <c r="AT258" s="1307"/>
      <c r="AZ258" s="1538"/>
      <c r="BA258" s="1307"/>
      <c r="BH258" s="1307"/>
      <c r="BP258" s="1307"/>
      <c r="BX258" s="1307"/>
    </row>
    <row r="259" spans="39:76">
      <c r="AM259" s="1307"/>
      <c r="AS259" s="1538"/>
      <c r="AT259" s="1307"/>
      <c r="AZ259" s="1538"/>
      <c r="BA259" s="1307"/>
      <c r="BH259" s="1307"/>
      <c r="BP259" s="1307"/>
      <c r="BX259" s="1307"/>
    </row>
    <row r="260" spans="39:76">
      <c r="AM260" s="1307"/>
      <c r="AS260" s="1538"/>
      <c r="AT260" s="1307"/>
      <c r="AZ260" s="1538"/>
      <c r="BA260" s="1307"/>
      <c r="BH260" s="1307"/>
      <c r="BP260" s="1307"/>
      <c r="BX260" s="1307"/>
    </row>
    <row r="261" spans="39:76">
      <c r="AM261" s="1307"/>
      <c r="AS261" s="1538"/>
      <c r="AT261" s="1307"/>
      <c r="AZ261" s="1538"/>
      <c r="BA261" s="1307"/>
      <c r="BH261" s="1307"/>
      <c r="BP261" s="1307"/>
      <c r="BX261" s="1307"/>
    </row>
    <row r="262" spans="39:76">
      <c r="AM262" s="1307"/>
      <c r="AS262" s="1538"/>
      <c r="AT262" s="1307"/>
      <c r="AZ262" s="1538"/>
      <c r="BA262" s="1307"/>
      <c r="BH262" s="1307"/>
      <c r="BP262" s="1307"/>
      <c r="BX262" s="1307"/>
    </row>
    <row r="263" spans="39:76">
      <c r="AM263" s="1307"/>
      <c r="AS263" s="1538"/>
      <c r="AT263" s="1307"/>
      <c r="AZ263" s="1538"/>
      <c r="BA263" s="1307"/>
      <c r="BH263" s="1307"/>
      <c r="BP263" s="1307"/>
      <c r="BX263" s="1307"/>
    </row>
    <row r="264" spans="39:76">
      <c r="AM264" s="1307"/>
      <c r="AS264" s="1538"/>
      <c r="AT264" s="1307"/>
      <c r="AZ264" s="1538"/>
      <c r="BA264" s="1307"/>
      <c r="BH264" s="1307"/>
      <c r="BP264" s="1307"/>
      <c r="BX264" s="1307"/>
    </row>
    <row r="265" spans="39:76">
      <c r="AM265" s="1307"/>
      <c r="AS265" s="1538"/>
      <c r="AT265" s="1307"/>
      <c r="AZ265" s="1538"/>
      <c r="BA265" s="1307"/>
      <c r="BH265" s="1307"/>
      <c r="BP265" s="1307"/>
      <c r="BX265" s="1307"/>
    </row>
    <row r="266" spans="39:76">
      <c r="AM266" s="1307"/>
      <c r="AS266" s="1538"/>
      <c r="AT266" s="1307"/>
      <c r="AZ266" s="1538"/>
      <c r="BA266" s="1307"/>
      <c r="BH266" s="1307"/>
      <c r="BP266" s="1307"/>
      <c r="BX266" s="1307"/>
    </row>
    <row r="267" spans="39:76">
      <c r="AM267" s="1307"/>
      <c r="AS267" s="1538"/>
      <c r="AT267" s="1307"/>
      <c r="AZ267" s="1538"/>
      <c r="BA267" s="1307"/>
      <c r="BH267" s="1307"/>
      <c r="BP267" s="1307"/>
      <c r="BX267" s="1307"/>
    </row>
    <row r="268" spans="39:76">
      <c r="AM268" s="1307"/>
      <c r="AS268" s="1538"/>
      <c r="AT268" s="1307"/>
      <c r="AZ268" s="1538"/>
      <c r="BA268" s="1307"/>
      <c r="BH268" s="1307"/>
      <c r="BP268" s="1307"/>
      <c r="BX268" s="1307"/>
    </row>
    <row r="269" spans="39:76">
      <c r="AM269" s="1307"/>
      <c r="AS269" s="1538"/>
      <c r="AT269" s="1307"/>
      <c r="AZ269" s="1538"/>
      <c r="BA269" s="1307"/>
      <c r="BH269" s="1307"/>
      <c r="BP269" s="1307"/>
      <c r="BX269" s="1307"/>
    </row>
    <row r="270" spans="39:76">
      <c r="AM270" s="1307"/>
      <c r="AS270" s="1538"/>
      <c r="AT270" s="1307"/>
      <c r="AZ270" s="1538"/>
      <c r="BA270" s="1307"/>
      <c r="BH270" s="1307"/>
      <c r="BP270" s="1307"/>
      <c r="BX270" s="1307"/>
    </row>
    <row r="271" spans="39:76">
      <c r="AM271" s="1307"/>
      <c r="AS271" s="1538"/>
      <c r="AT271" s="1307"/>
      <c r="AZ271" s="1538"/>
      <c r="BA271" s="1307"/>
      <c r="BH271" s="1307"/>
      <c r="BP271" s="1307"/>
      <c r="BX271" s="1307"/>
    </row>
    <row r="272" spans="39:76">
      <c r="AM272" s="1307"/>
      <c r="AS272" s="1538"/>
      <c r="AT272" s="1307"/>
      <c r="AZ272" s="1538"/>
      <c r="BA272" s="1307"/>
      <c r="BH272" s="1307"/>
      <c r="BP272" s="1307"/>
      <c r="BX272" s="1307"/>
    </row>
    <row r="273" spans="39:76">
      <c r="AM273" s="1307"/>
      <c r="AS273" s="1538"/>
      <c r="AT273" s="1307"/>
      <c r="AZ273" s="1538"/>
      <c r="BA273" s="1307"/>
      <c r="BH273" s="1307"/>
      <c r="BP273" s="1307"/>
      <c r="BX273" s="1307"/>
    </row>
    <row r="274" spans="39:76">
      <c r="AM274" s="1307"/>
      <c r="AS274" s="1538"/>
      <c r="AT274" s="1307"/>
      <c r="AZ274" s="1538"/>
      <c r="BA274" s="1307"/>
      <c r="BH274" s="1307"/>
      <c r="BP274" s="1307"/>
      <c r="BX274" s="1307"/>
    </row>
    <row r="275" spans="39:76">
      <c r="AM275" s="1307"/>
      <c r="AS275" s="1538"/>
      <c r="AT275" s="1307"/>
      <c r="AZ275" s="1538"/>
      <c r="BA275" s="1307"/>
      <c r="BH275" s="1307"/>
      <c r="BP275" s="1307"/>
      <c r="BX275" s="1307"/>
    </row>
    <row r="276" spans="39:76">
      <c r="AM276" s="1307"/>
      <c r="AS276" s="1538"/>
      <c r="AT276" s="1307"/>
      <c r="AZ276" s="1538"/>
      <c r="BA276" s="1307"/>
      <c r="BH276" s="1307"/>
      <c r="BP276" s="1307"/>
      <c r="BX276" s="1307"/>
    </row>
    <row r="277" spans="39:76">
      <c r="AM277" s="1307"/>
      <c r="AS277" s="1538"/>
      <c r="AT277" s="1307"/>
      <c r="AZ277" s="1538"/>
      <c r="BA277" s="1307"/>
      <c r="BH277" s="1307"/>
      <c r="BP277" s="1307"/>
      <c r="BX277" s="1307"/>
    </row>
    <row r="278" spans="39:76">
      <c r="AM278" s="1307"/>
      <c r="AS278" s="1538"/>
      <c r="AT278" s="1307"/>
      <c r="AZ278" s="1538"/>
      <c r="BA278" s="1307"/>
      <c r="BH278" s="1307"/>
      <c r="BP278" s="1307"/>
      <c r="BX278" s="1307"/>
    </row>
    <row r="279" spans="39:76">
      <c r="AM279" s="1307"/>
      <c r="AS279" s="1538"/>
      <c r="AT279" s="1307"/>
      <c r="AZ279" s="1538"/>
      <c r="BA279" s="1307"/>
      <c r="BH279" s="1307"/>
      <c r="BP279" s="1307"/>
      <c r="BX279" s="1307"/>
    </row>
    <row r="280" spans="39:76">
      <c r="AM280" s="1307"/>
      <c r="AS280" s="1538"/>
      <c r="AT280" s="1307"/>
      <c r="AZ280" s="1538"/>
      <c r="BA280" s="1307"/>
      <c r="BH280" s="1307"/>
      <c r="BP280" s="1307"/>
      <c r="BX280" s="1307"/>
    </row>
    <row r="281" spans="39:76">
      <c r="AM281" s="1307"/>
      <c r="AS281" s="1538"/>
      <c r="AT281" s="1307"/>
      <c r="AZ281" s="1538"/>
      <c r="BA281" s="1307"/>
      <c r="BH281" s="1307"/>
      <c r="BP281" s="1307"/>
      <c r="BX281" s="1307"/>
    </row>
    <row r="282" spans="39:76">
      <c r="AM282" s="1307"/>
      <c r="AS282" s="1538"/>
      <c r="AT282" s="1307"/>
      <c r="AZ282" s="1538"/>
      <c r="BA282" s="1307"/>
      <c r="BH282" s="1307"/>
      <c r="BP282" s="1307"/>
      <c r="BX282" s="1307"/>
    </row>
    <row r="283" spans="39:76">
      <c r="AM283" s="1307"/>
      <c r="AS283" s="1538"/>
      <c r="AT283" s="1307"/>
      <c r="AZ283" s="1538"/>
      <c r="BA283" s="1307"/>
      <c r="BH283" s="1307"/>
      <c r="BP283" s="1307"/>
      <c r="BX283" s="1307"/>
    </row>
    <row r="284" spans="39:76">
      <c r="AM284" s="1307"/>
      <c r="AS284" s="1538"/>
      <c r="AT284" s="1307"/>
      <c r="AZ284" s="1538"/>
      <c r="BA284" s="1307"/>
      <c r="BH284" s="1307"/>
      <c r="BP284" s="1307"/>
      <c r="BX284" s="1307"/>
    </row>
    <row r="285" spans="39:76">
      <c r="AM285" s="1307"/>
      <c r="AS285" s="1538"/>
      <c r="AT285" s="1307"/>
      <c r="AZ285" s="1538"/>
      <c r="BA285" s="1307"/>
      <c r="BH285" s="1307"/>
      <c r="BP285" s="1307"/>
      <c r="BX285" s="1307"/>
    </row>
    <row r="286" spans="39:76">
      <c r="AM286" s="1307"/>
      <c r="AS286" s="1538"/>
      <c r="AT286" s="1307"/>
      <c r="AZ286" s="1538"/>
      <c r="BA286" s="1307"/>
      <c r="BH286" s="1307"/>
      <c r="BP286" s="1307"/>
      <c r="BX286" s="1307"/>
    </row>
    <row r="287" spans="39:76">
      <c r="AM287" s="1307"/>
      <c r="AS287" s="1538"/>
      <c r="AT287" s="1307"/>
      <c r="AZ287" s="1538"/>
      <c r="BA287" s="1307"/>
      <c r="BH287" s="1307"/>
      <c r="BP287" s="1307"/>
      <c r="BX287" s="1307"/>
    </row>
    <row r="288" spans="39:76">
      <c r="AM288" s="1307"/>
      <c r="AS288" s="1538"/>
      <c r="AT288" s="1307"/>
      <c r="AZ288" s="1538"/>
      <c r="BA288" s="1307"/>
      <c r="BH288" s="1307"/>
      <c r="BP288" s="1307"/>
      <c r="BX288" s="1307"/>
    </row>
    <row r="289" spans="39:76">
      <c r="AM289" s="1307"/>
      <c r="AS289" s="1538"/>
      <c r="AT289" s="1307"/>
      <c r="AZ289" s="1538"/>
      <c r="BA289" s="1307"/>
      <c r="BH289" s="1307"/>
      <c r="BP289" s="1307"/>
      <c r="BX289" s="1307"/>
    </row>
    <row r="290" spans="39:76">
      <c r="AM290" s="1307"/>
      <c r="AS290" s="1538"/>
      <c r="AT290" s="1307"/>
      <c r="AZ290" s="1538"/>
      <c r="BA290" s="1307"/>
      <c r="BH290" s="1307"/>
      <c r="BP290" s="1307"/>
      <c r="BX290" s="1307"/>
    </row>
    <row r="291" spans="39:76">
      <c r="AM291" s="1307"/>
      <c r="AS291" s="1538"/>
      <c r="AT291" s="1307"/>
      <c r="AZ291" s="1538"/>
      <c r="BA291" s="1307"/>
      <c r="BH291" s="1307"/>
      <c r="BP291" s="1307"/>
      <c r="BX291" s="1307"/>
    </row>
    <row r="292" spans="39:76">
      <c r="AM292" s="1307"/>
      <c r="AS292" s="1538"/>
      <c r="AT292" s="1307"/>
      <c r="AZ292" s="1538"/>
      <c r="BA292" s="1307"/>
      <c r="BH292" s="1307"/>
      <c r="BP292" s="1307"/>
      <c r="BX292" s="1307"/>
    </row>
    <row r="293" spans="39:76">
      <c r="AM293" s="1307"/>
      <c r="AS293" s="1538"/>
      <c r="AT293" s="1307"/>
      <c r="AZ293" s="1538"/>
      <c r="BA293" s="1307"/>
      <c r="BH293" s="1307"/>
      <c r="BP293" s="1307"/>
      <c r="BX293" s="1307"/>
    </row>
    <row r="294" spans="39:76">
      <c r="AM294" s="1307"/>
      <c r="AS294" s="1538"/>
      <c r="AT294" s="1307"/>
      <c r="AZ294" s="1538"/>
      <c r="BA294" s="1307"/>
      <c r="BH294" s="1307"/>
      <c r="BP294" s="1307"/>
      <c r="BX294" s="1307"/>
    </row>
    <row r="295" spans="39:76">
      <c r="AM295" s="1307"/>
      <c r="AS295" s="1538"/>
      <c r="AT295" s="1307"/>
      <c r="AZ295" s="1538"/>
      <c r="BA295" s="1307"/>
      <c r="BH295" s="1307"/>
      <c r="BP295" s="1307"/>
      <c r="BX295" s="1307"/>
    </row>
    <row r="296" spans="39:76">
      <c r="AM296" s="1307"/>
      <c r="AS296" s="1538"/>
      <c r="AT296" s="1307"/>
      <c r="AZ296" s="1538"/>
      <c r="BA296" s="1307"/>
      <c r="BH296" s="1307"/>
      <c r="BP296" s="1307"/>
      <c r="BX296" s="1307"/>
    </row>
    <row r="297" spans="39:76">
      <c r="AM297" s="1307"/>
      <c r="AS297" s="1538"/>
      <c r="AT297" s="1307"/>
      <c r="AZ297" s="1538"/>
      <c r="BA297" s="1307"/>
      <c r="BH297" s="1307"/>
      <c r="BP297" s="1307"/>
      <c r="BX297" s="1307"/>
    </row>
    <row r="298" spans="39:76">
      <c r="AM298" s="1307"/>
      <c r="AS298" s="1538"/>
      <c r="AT298" s="1307"/>
      <c r="AZ298" s="1538"/>
      <c r="BA298" s="1307"/>
      <c r="BH298" s="1307"/>
      <c r="BP298" s="1307"/>
      <c r="BX298" s="1307"/>
    </row>
    <row r="299" spans="39:76">
      <c r="AM299" s="1307"/>
      <c r="AS299" s="1538"/>
      <c r="AT299" s="1307"/>
      <c r="AZ299" s="1538"/>
      <c r="BA299" s="1307"/>
      <c r="BH299" s="1307"/>
      <c r="BP299" s="1307"/>
      <c r="BX299" s="1307"/>
    </row>
    <row r="300" spans="39:76">
      <c r="AM300" s="1307"/>
      <c r="AS300" s="1538"/>
      <c r="AT300" s="1307"/>
      <c r="AZ300" s="1538"/>
      <c r="BA300" s="1307"/>
      <c r="BH300" s="1307"/>
      <c r="BP300" s="1307"/>
      <c r="BX300" s="1307"/>
    </row>
    <row r="301" spans="39:76">
      <c r="AM301" s="1307"/>
      <c r="AS301" s="1538"/>
      <c r="AT301" s="1307"/>
      <c r="AZ301" s="1538"/>
      <c r="BA301" s="1307"/>
      <c r="BH301" s="1307"/>
      <c r="BP301" s="1307"/>
      <c r="BX301" s="1307"/>
    </row>
    <row r="302" spans="39:76">
      <c r="AM302" s="1307"/>
      <c r="AS302" s="1538"/>
      <c r="AT302" s="1307"/>
      <c r="AZ302" s="1538"/>
      <c r="BA302" s="1307"/>
      <c r="BH302" s="1307"/>
      <c r="BP302" s="1307"/>
      <c r="BX302" s="1307"/>
    </row>
    <row r="303" spans="39:76">
      <c r="AM303" s="1307"/>
      <c r="AS303" s="1538"/>
      <c r="AT303" s="1307"/>
      <c r="AZ303" s="1538"/>
      <c r="BA303" s="1307"/>
      <c r="BH303" s="1307"/>
      <c r="BP303" s="1307"/>
      <c r="BX303" s="1307"/>
    </row>
    <row r="304" spans="39:76">
      <c r="AM304" s="1307"/>
      <c r="AS304" s="1538"/>
      <c r="AT304" s="1307"/>
      <c r="AZ304" s="1538"/>
      <c r="BA304" s="1307"/>
      <c r="BH304" s="1307"/>
      <c r="BP304" s="1307"/>
      <c r="BX304" s="1307"/>
    </row>
    <row r="305" spans="39:76">
      <c r="AM305" s="1307"/>
      <c r="AS305" s="1538"/>
      <c r="AT305" s="1307"/>
      <c r="AZ305" s="1538"/>
      <c r="BA305" s="1307"/>
      <c r="BH305" s="1307"/>
      <c r="BP305" s="1307"/>
      <c r="BX305" s="1307"/>
    </row>
    <row r="306" spans="39:76">
      <c r="AM306" s="1307"/>
      <c r="AS306" s="1538"/>
      <c r="AT306" s="1307"/>
      <c r="AZ306" s="1538"/>
      <c r="BA306" s="1307"/>
      <c r="BH306" s="1307"/>
      <c r="BP306" s="1307"/>
      <c r="BX306" s="1307"/>
    </row>
    <row r="307" spans="39:76">
      <c r="AM307" s="1307"/>
      <c r="AS307" s="1538"/>
      <c r="AT307" s="1307"/>
      <c r="AZ307" s="1538"/>
      <c r="BA307" s="1307"/>
      <c r="BH307" s="1307"/>
      <c r="BP307" s="1307"/>
      <c r="BX307" s="1307"/>
    </row>
    <row r="308" spans="39:76">
      <c r="AM308" s="1307"/>
      <c r="AS308" s="1538"/>
      <c r="AT308" s="1307"/>
      <c r="AZ308" s="1538"/>
      <c r="BA308" s="1307"/>
      <c r="BH308" s="1307"/>
      <c r="BP308" s="1307"/>
      <c r="BX308" s="1307"/>
    </row>
    <row r="309" spans="39:76">
      <c r="AM309" s="1307"/>
      <c r="AS309" s="1538"/>
      <c r="AT309" s="1307"/>
      <c r="AZ309" s="1538"/>
      <c r="BA309" s="1307"/>
      <c r="BH309" s="1307"/>
      <c r="BP309" s="1307"/>
      <c r="BX309" s="1307"/>
    </row>
    <row r="310" spans="39:76">
      <c r="AM310" s="1307"/>
      <c r="AS310" s="1538"/>
      <c r="AT310" s="1307"/>
      <c r="AZ310" s="1538"/>
      <c r="BA310" s="1307"/>
      <c r="BH310" s="1307"/>
      <c r="BP310" s="1307"/>
      <c r="BX310" s="1307"/>
    </row>
    <row r="311" spans="39:76">
      <c r="AM311" s="1307"/>
      <c r="AS311" s="1538"/>
      <c r="AT311" s="1307"/>
      <c r="AZ311" s="1538"/>
      <c r="BA311" s="1307"/>
      <c r="BH311" s="1307"/>
      <c r="BP311" s="1307"/>
      <c r="BX311" s="1307"/>
    </row>
    <row r="312" spans="39:76">
      <c r="AM312" s="1307"/>
      <c r="AS312" s="1538"/>
      <c r="AT312" s="1307"/>
      <c r="AZ312" s="1538"/>
      <c r="BA312" s="1307"/>
      <c r="BH312" s="1307"/>
      <c r="BP312" s="1307"/>
      <c r="BX312" s="1307"/>
    </row>
    <row r="313" spans="39:76">
      <c r="AM313" s="1307"/>
      <c r="AS313" s="1538"/>
      <c r="AT313" s="1307"/>
      <c r="AZ313" s="1538"/>
      <c r="BA313" s="1307"/>
      <c r="BH313" s="1307"/>
      <c r="BP313" s="1307"/>
      <c r="BX313" s="1307"/>
    </row>
    <row r="314" spans="39:76">
      <c r="AM314" s="1307"/>
      <c r="AS314" s="1538"/>
      <c r="AT314" s="1307"/>
      <c r="AZ314" s="1538"/>
      <c r="BA314" s="1307"/>
      <c r="BH314" s="1307"/>
      <c r="BP314" s="1307"/>
      <c r="BX314" s="1307"/>
    </row>
    <row r="315" spans="39:76">
      <c r="AM315" s="1307"/>
      <c r="AS315" s="1538"/>
      <c r="AT315" s="1307"/>
      <c r="AZ315" s="1538"/>
      <c r="BA315" s="1307"/>
      <c r="BH315" s="1307"/>
      <c r="BP315" s="1307"/>
      <c r="BX315" s="1307"/>
    </row>
    <row r="316" spans="39:76">
      <c r="AM316" s="1307"/>
      <c r="AS316" s="1538"/>
      <c r="AT316" s="1307"/>
      <c r="AZ316" s="1538"/>
      <c r="BA316" s="1307"/>
      <c r="BH316" s="1307"/>
      <c r="BP316" s="1307"/>
      <c r="BX316" s="1307"/>
    </row>
    <row r="317" spans="39:76">
      <c r="AM317" s="1307"/>
      <c r="AS317" s="1538"/>
      <c r="AT317" s="1307"/>
      <c r="AZ317" s="1538"/>
      <c r="BA317" s="1307"/>
      <c r="BH317" s="1307"/>
      <c r="BP317" s="1307"/>
      <c r="BX317" s="1307"/>
    </row>
    <row r="318" spans="39:76">
      <c r="AM318" s="1307"/>
      <c r="AS318" s="1538"/>
      <c r="AT318" s="1307"/>
      <c r="AZ318" s="1538"/>
      <c r="BA318" s="1307"/>
      <c r="BH318" s="1307"/>
      <c r="BP318" s="1307"/>
      <c r="BX318" s="1307"/>
    </row>
    <row r="319" spans="39:76">
      <c r="AM319" s="1307"/>
      <c r="AS319" s="1538"/>
      <c r="AT319" s="1307"/>
      <c r="AZ319" s="1538"/>
      <c r="BA319" s="1307"/>
      <c r="BH319" s="1307"/>
      <c r="BP319" s="1307"/>
      <c r="BX319" s="1307"/>
    </row>
    <row r="320" spans="39:76">
      <c r="AM320" s="1307"/>
      <c r="AS320" s="1538"/>
      <c r="AT320" s="1307"/>
      <c r="AZ320" s="1538"/>
      <c r="BA320" s="1307"/>
      <c r="BH320" s="1307"/>
      <c r="BP320" s="1307"/>
      <c r="BX320" s="1307"/>
    </row>
    <row r="321" spans="1:94">
      <c r="A321" s="1108" t="s">
        <v>304</v>
      </c>
      <c r="AJ321" s="1028"/>
    </row>
    <row r="322" spans="1:94">
      <c r="A322" s="77"/>
      <c r="B322" s="1469" t="s">
        <v>305</v>
      </c>
      <c r="AI322" s="1184"/>
      <c r="AJ322" s="119"/>
      <c r="AK322" s="119"/>
    </row>
    <row r="323" spans="1:94">
      <c r="A323" s="82"/>
      <c r="B323" s="1469" t="s">
        <v>133</v>
      </c>
    </row>
    <row r="324" spans="1:94">
      <c r="A324" s="88"/>
      <c r="B324" s="1469" t="s">
        <v>306</v>
      </c>
    </row>
    <row r="325" spans="1:94">
      <c r="A325" s="90"/>
      <c r="B325" s="1469" t="s">
        <v>125</v>
      </c>
    </row>
    <row r="326" spans="1:94" s="70" customFormat="1">
      <c r="A326" s="94"/>
      <c r="B326" s="1469" t="s">
        <v>307</v>
      </c>
      <c r="C326" s="1469"/>
      <c r="D326" s="64"/>
      <c r="E326" s="14"/>
      <c r="F326" s="14"/>
      <c r="G326" s="14"/>
      <c r="H326" s="14"/>
      <c r="I326" s="14"/>
      <c r="J326" s="1205"/>
      <c r="M326" s="71"/>
      <c r="N326" s="71"/>
      <c r="O326" s="71"/>
      <c r="P326" s="71"/>
      <c r="Q326" s="71"/>
      <c r="R326" s="71"/>
      <c r="S326" s="1070"/>
      <c r="T326" s="15"/>
      <c r="U326" s="15"/>
      <c r="V326" s="1071"/>
      <c r="W326" s="71"/>
      <c r="X326" s="15"/>
      <c r="Y326" s="1070"/>
      <c r="Z326" s="650"/>
      <c r="AA326" s="72"/>
      <c r="AB326" s="72"/>
      <c r="AC326" s="72"/>
      <c r="AD326" s="72"/>
      <c r="AE326" s="1"/>
      <c r="AF326" s="119"/>
      <c r="AG326" s="119"/>
      <c r="AH326" s="1368"/>
      <c r="AI326" s="1"/>
      <c r="AJ326" s="1"/>
      <c r="AK326" s="1"/>
      <c r="AL326" s="1461"/>
      <c r="AM326" s="75"/>
      <c r="AN326" s="75"/>
      <c r="AO326" s="75"/>
      <c r="AP326" s="75"/>
      <c r="AQ326" s="75"/>
      <c r="AR326" s="75"/>
      <c r="AS326" s="1461"/>
      <c r="AT326" s="75"/>
      <c r="AU326" s="75"/>
      <c r="AV326" s="75"/>
      <c r="AW326" s="75"/>
      <c r="AX326" s="75"/>
      <c r="AY326" s="75"/>
      <c r="AZ326" s="1461"/>
      <c r="BA326" s="75"/>
      <c r="BB326" s="75"/>
      <c r="BC326" s="75"/>
      <c r="BD326" s="75"/>
      <c r="BE326" s="75"/>
      <c r="BF326" s="75"/>
      <c r="BG326" s="1461"/>
      <c r="BH326" s="75"/>
      <c r="BI326" s="75"/>
      <c r="BJ326" s="75"/>
      <c r="BK326" s="75"/>
      <c r="BL326" s="75"/>
      <c r="BM326" s="75"/>
      <c r="BN326" s="75"/>
      <c r="BO326" s="1461"/>
      <c r="BP326" s="75"/>
      <c r="BQ326" s="75"/>
      <c r="BR326" s="75"/>
      <c r="BS326" s="75"/>
      <c r="BT326" s="75"/>
      <c r="BU326" s="75"/>
      <c r="BV326" s="75"/>
      <c r="BW326" s="1461"/>
      <c r="BX326" s="75"/>
      <c r="BY326" s="75"/>
      <c r="BZ326" s="75"/>
      <c r="CA326" s="75"/>
      <c r="CB326" s="75"/>
      <c r="CC326" s="75"/>
      <c r="CD326" s="75"/>
      <c r="CE326" s="1461"/>
      <c r="CF326" s="75"/>
      <c r="CG326" s="75"/>
      <c r="CH326" s="75"/>
      <c r="CI326" s="75"/>
      <c r="CJ326" s="75"/>
      <c r="CK326" s="75"/>
      <c r="CL326" s="75"/>
      <c r="CM326" s="75"/>
      <c r="CN326" s="75"/>
      <c r="CO326" s="75"/>
      <c r="CP326" s="75"/>
    </row>
    <row r="327" spans="1:94" s="70" customFormat="1">
      <c r="A327" s="88"/>
      <c r="B327" s="1469" t="s">
        <v>40</v>
      </c>
      <c r="C327" s="1469"/>
      <c r="D327" s="64"/>
      <c r="E327" s="14"/>
      <c r="F327" s="14"/>
      <c r="G327" s="14"/>
      <c r="H327" s="14"/>
      <c r="I327" s="14"/>
      <c r="J327" s="1205"/>
      <c r="M327" s="71"/>
      <c r="N327" s="71"/>
      <c r="O327" s="71"/>
      <c r="P327" s="71"/>
      <c r="Q327" s="71"/>
      <c r="R327" s="71"/>
      <c r="S327" s="1070"/>
      <c r="T327" s="15"/>
      <c r="U327" s="15"/>
      <c r="V327" s="1071"/>
      <c r="W327" s="71"/>
      <c r="X327" s="15"/>
      <c r="Y327" s="1070"/>
      <c r="Z327" s="650"/>
      <c r="AA327" s="72"/>
      <c r="AB327" s="72"/>
      <c r="AC327" s="72"/>
      <c r="AD327" s="72"/>
      <c r="AE327" s="1"/>
      <c r="AF327" s="119"/>
      <c r="AG327" s="119"/>
      <c r="AH327" s="1368"/>
      <c r="AI327" s="1"/>
      <c r="AJ327" s="1"/>
      <c r="AK327" s="1"/>
      <c r="AL327" s="1461"/>
      <c r="AM327" s="75"/>
      <c r="AN327" s="75"/>
      <c r="AO327" s="75"/>
      <c r="AP327" s="75"/>
      <c r="AQ327" s="75"/>
      <c r="AR327" s="75"/>
      <c r="AS327" s="1461"/>
      <c r="AT327" s="75"/>
      <c r="AU327" s="75"/>
      <c r="AV327" s="75"/>
      <c r="AW327" s="75"/>
      <c r="AX327" s="75"/>
      <c r="AY327" s="75"/>
      <c r="AZ327" s="1461"/>
      <c r="BA327" s="75"/>
      <c r="BB327" s="75"/>
      <c r="BC327" s="75"/>
      <c r="BD327" s="75"/>
      <c r="BE327" s="75"/>
      <c r="BF327" s="75"/>
      <c r="BG327" s="1461"/>
      <c r="BH327" s="75"/>
      <c r="BI327" s="75"/>
      <c r="BJ327" s="75"/>
      <c r="BK327" s="75"/>
      <c r="BL327" s="75"/>
      <c r="BM327" s="75"/>
      <c r="BN327" s="75"/>
      <c r="BO327" s="1461"/>
      <c r="BP327" s="75"/>
      <c r="BQ327" s="75"/>
      <c r="BR327" s="75"/>
      <c r="BS327" s="75"/>
      <c r="BT327" s="75"/>
      <c r="BU327" s="75"/>
      <c r="BV327" s="75"/>
      <c r="BW327" s="1461"/>
      <c r="BX327" s="75"/>
      <c r="BY327" s="75"/>
      <c r="BZ327" s="75"/>
      <c r="CA327" s="75"/>
      <c r="CB327" s="75"/>
      <c r="CC327" s="75"/>
      <c r="CD327" s="75"/>
      <c r="CE327" s="1461"/>
      <c r="CF327" s="75"/>
      <c r="CG327" s="75"/>
      <c r="CH327" s="75"/>
      <c r="CI327" s="75"/>
      <c r="CJ327" s="75"/>
      <c r="CK327" s="75"/>
      <c r="CL327" s="75"/>
      <c r="CM327" s="75"/>
      <c r="CN327" s="75"/>
      <c r="CO327" s="75"/>
      <c r="CP327" s="75"/>
    </row>
    <row r="328" spans="1:94">
      <c r="A328" s="1308"/>
      <c r="B328" s="1469" t="s">
        <v>1429</v>
      </c>
      <c r="T328" s="1109"/>
    </row>
    <row r="329" spans="1:94">
      <c r="T329" s="1109"/>
      <c r="AI329" s="966"/>
      <c r="AJ329" s="119"/>
      <c r="AK329" s="119"/>
    </row>
    <row r="330" spans="1:94">
      <c r="T330" s="1109"/>
    </row>
    <row r="331" spans="1:94">
      <c r="T331" s="1109"/>
      <c r="AI331" s="966"/>
      <c r="AK331" s="1028"/>
    </row>
    <row r="332" spans="1:94">
      <c r="AI332" s="966"/>
    </row>
    <row r="338" spans="20:20">
      <c r="T338" s="1469"/>
    </row>
  </sheetData>
  <autoFilter ref="W1:W337"/>
  <mergeCells count="122">
    <mergeCell ref="CI124:CI125"/>
    <mergeCell ref="CK104:CK105"/>
    <mergeCell ref="CK109:CK110"/>
    <mergeCell ref="CK112:CK113"/>
    <mergeCell ref="CK124:CK125"/>
    <mergeCell ref="BH4:BN4"/>
    <mergeCell ref="BH5:BH6"/>
    <mergeCell ref="BI5:BI6"/>
    <mergeCell ref="BJ5:BJ6"/>
    <mergeCell ref="BK5:BK6"/>
    <mergeCell ref="BL5:BL6"/>
    <mergeCell ref="BM5:BM6"/>
    <mergeCell ref="BN5:BN6"/>
    <mergeCell ref="BP4:BV4"/>
    <mergeCell ref="BP5:BP6"/>
    <mergeCell ref="BQ5:BQ6"/>
    <mergeCell ref="BR5:BR6"/>
    <mergeCell ref="BS5:BS6"/>
    <mergeCell ref="BT5:BT6"/>
    <mergeCell ref="BU5:BU6"/>
    <mergeCell ref="BV5:BV6"/>
    <mergeCell ref="BY5:BY6"/>
    <mergeCell ref="BZ5:BZ6"/>
    <mergeCell ref="CA5:CA6"/>
    <mergeCell ref="W22:W23"/>
    <mergeCell ref="BA4:BF4"/>
    <mergeCell ref="BA5:BA6"/>
    <mergeCell ref="BB5:BB6"/>
    <mergeCell ref="BC5:BC6"/>
    <mergeCell ref="BD5:BD6"/>
    <mergeCell ref="BE5:BE6"/>
    <mergeCell ref="BF5:BF6"/>
    <mergeCell ref="AT4:AY4"/>
    <mergeCell ref="AT5:AT6"/>
    <mergeCell ref="AU5:AU6"/>
    <mergeCell ref="AV5:AV6"/>
    <mergeCell ref="AW5:AW6"/>
    <mergeCell ref="AX5:AX6"/>
    <mergeCell ref="AY5:AY6"/>
    <mergeCell ref="A4:B4"/>
    <mergeCell ref="A5:A6"/>
    <mergeCell ref="B5:B6"/>
    <mergeCell ref="I5:I6"/>
    <mergeCell ref="D4:I4"/>
    <mergeCell ref="D5:D6"/>
    <mergeCell ref="H5:H6"/>
    <mergeCell ref="G5:G6"/>
    <mergeCell ref="F5:F6"/>
    <mergeCell ref="E5:E6"/>
    <mergeCell ref="C5:C6"/>
    <mergeCell ref="K4:R4"/>
    <mergeCell ref="L5:L6"/>
    <mergeCell ref="AD5:AD6"/>
    <mergeCell ref="AG5:AG6"/>
    <mergeCell ref="AI5:AI6"/>
    <mergeCell ref="AF5:AF6"/>
    <mergeCell ref="Z4:AG4"/>
    <mergeCell ref="AE5:AE6"/>
    <mergeCell ref="Z5:Z6"/>
    <mergeCell ref="AB5:AB6"/>
    <mergeCell ref="AC5:AC6"/>
    <mergeCell ref="AA5:AA6"/>
    <mergeCell ref="R5:R6"/>
    <mergeCell ref="K5:K6"/>
    <mergeCell ref="O5:O6"/>
    <mergeCell ref="P5:P6"/>
    <mergeCell ref="M5:M6"/>
    <mergeCell ref="N5:N6"/>
    <mergeCell ref="Q5:Q6"/>
    <mergeCell ref="W5:W6"/>
    <mergeCell ref="X5:X6"/>
    <mergeCell ref="V5:V6"/>
    <mergeCell ref="U5:U6"/>
    <mergeCell ref="T5:T6"/>
    <mergeCell ref="CG109:CG110"/>
    <mergeCell ref="CI5:CI6"/>
    <mergeCell ref="CJ5:CJ6"/>
    <mergeCell ref="CF5:CH5"/>
    <mergeCell ref="AI4:AK4"/>
    <mergeCell ref="T4:X4"/>
    <mergeCell ref="AJ5:AJ6"/>
    <mergeCell ref="AK5:AK6"/>
    <mergeCell ref="AM4:AR4"/>
    <mergeCell ref="AM5:AM6"/>
    <mergeCell ref="AN5:AN6"/>
    <mergeCell ref="AO5:AO6"/>
    <mergeCell ref="AP5:AP6"/>
    <mergeCell ref="AQ5:AQ6"/>
    <mergeCell ref="AR5:AR6"/>
    <mergeCell ref="BX4:CD4"/>
    <mergeCell ref="BX5:BX6"/>
    <mergeCell ref="CB5:CB6"/>
    <mergeCell ref="CD5:CD6"/>
    <mergeCell ref="CC5:CC6"/>
    <mergeCell ref="X22:X23"/>
    <mergeCell ref="T22:T23"/>
    <mergeCell ref="U22:U23"/>
    <mergeCell ref="V22:V23"/>
    <mergeCell ref="CL124:CL125"/>
    <mergeCell ref="CF4:CL4"/>
    <mergeCell ref="CK5:CK6"/>
    <mergeCell ref="CL5:CL6"/>
    <mergeCell ref="CL104:CL105"/>
    <mergeCell ref="CL109:CL110"/>
    <mergeCell ref="CL112:CL113"/>
    <mergeCell ref="CF124:CF125"/>
    <mergeCell ref="CH124:CH125"/>
    <mergeCell ref="CG124:CG125"/>
    <mergeCell ref="CJ124:CJ125"/>
    <mergeCell ref="CF109:CF110"/>
    <mergeCell ref="CH109:CH110"/>
    <mergeCell ref="CJ109:CJ110"/>
    <mergeCell ref="CF112:CF113"/>
    <mergeCell ref="CH112:CH113"/>
    <mergeCell ref="CJ112:CJ113"/>
    <mergeCell ref="CF104:CF105"/>
    <mergeCell ref="CG104:CG105"/>
    <mergeCell ref="CH104:CH105"/>
    <mergeCell ref="CJ104:CJ105"/>
    <mergeCell ref="CI104:CI105"/>
    <mergeCell ref="CI109:CI110"/>
    <mergeCell ref="CI112:CI113"/>
  </mergeCells>
  <phoneticPr fontId="13" type="noConversion"/>
  <pageMargins left="0.7" right="0.7" top="0.75" bottom="0.75" header="0.3" footer="0.3"/>
  <pageSetup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4"/>
  <sheetViews>
    <sheetView workbookViewId="0">
      <selection activeCell="A2" sqref="A2"/>
    </sheetView>
  </sheetViews>
  <sheetFormatPr baseColWidth="10" defaultColWidth="9.140625" defaultRowHeight="15"/>
  <cols>
    <col min="1" max="1" width="2.140625" customWidth="1"/>
    <col min="2" max="2" width="26" customWidth="1"/>
    <col min="3" max="4" width="30" customWidth="1"/>
  </cols>
  <sheetData>
    <row r="1" spans="1:4" ht="15.75">
      <c r="A1" s="12" t="s">
        <v>1260</v>
      </c>
    </row>
    <row r="2" spans="1:4" ht="15.75" thickBot="1">
      <c r="B2" s="17"/>
      <c r="C2" s="17"/>
      <c r="D2" s="17"/>
    </row>
    <row r="3" spans="1:4" ht="39.75" customHeight="1">
      <c r="B3" s="1429" t="s">
        <v>128</v>
      </c>
      <c r="C3" s="1430" t="s">
        <v>129</v>
      </c>
      <c r="D3" s="18" t="s">
        <v>130</v>
      </c>
    </row>
    <row r="4" spans="1:4" ht="36.75" customHeight="1" thickBot="1">
      <c r="B4" s="1431" t="s">
        <v>850</v>
      </c>
      <c r="C4" s="1030"/>
      <c r="D4" s="1031"/>
    </row>
    <row r="6" spans="1:4" ht="75" customHeight="1">
      <c r="B6" s="2011" t="s">
        <v>131</v>
      </c>
      <c r="C6" s="2011"/>
      <c r="D6" s="2011"/>
    </row>
    <row r="7" spans="1:4" ht="15.75" thickBot="1">
      <c r="B7" s="17"/>
      <c r="C7" s="17"/>
      <c r="D7" s="17"/>
    </row>
    <row r="8" spans="1:4" ht="31.5" customHeight="1">
      <c r="B8" s="1428" t="s">
        <v>132</v>
      </c>
      <c r="C8" s="2014" t="s">
        <v>1175</v>
      </c>
      <c r="D8" s="2015"/>
    </row>
    <row r="9" spans="1:4">
      <c r="B9" s="2012" t="s">
        <v>1091</v>
      </c>
      <c r="C9" s="2016" t="str">
        <f>+'8.1_MP-INAC'!B8</f>
        <v>Componente 1. Modernización de Instrumentos de Gestión Patrimonial</v>
      </c>
      <c r="D9" s="2017"/>
    </row>
    <row r="10" spans="1:4">
      <c r="B10" s="2012"/>
      <c r="C10" s="2016" t="str">
        <f>+'8.1_MP-INAC'!B42</f>
        <v>Componente 2. Rehabilitación y Puesta en Valor de Bienes Culturales</v>
      </c>
      <c r="D10" s="2017"/>
    </row>
    <row r="11" spans="1:4">
      <c r="B11" s="2012"/>
      <c r="C11" s="2016" t="str">
        <f>+'8.1_MP-INAC'!B135</f>
        <v>Administración del Proyecto</v>
      </c>
      <c r="D11" s="2017"/>
    </row>
    <row r="12" spans="1:4" ht="15.75" thickBot="1">
      <c r="B12" s="2013"/>
      <c r="C12" s="2018" t="str">
        <f>+'8.1_MP-INAC'!B167</f>
        <v>Imprevistos</v>
      </c>
      <c r="D12" s="2019"/>
    </row>
    <row r="14" spans="1:4" ht="45.75" customHeight="1">
      <c r="B14" s="2010" t="s">
        <v>134</v>
      </c>
      <c r="C14" s="2010"/>
      <c r="D14" s="2010"/>
    </row>
  </sheetData>
  <mergeCells count="8">
    <mergeCell ref="B14:D14"/>
    <mergeCell ref="B6:D6"/>
    <mergeCell ref="B9:B12"/>
    <mergeCell ref="C8:D8"/>
    <mergeCell ref="C9:D9"/>
    <mergeCell ref="C10:D10"/>
    <mergeCell ref="C11:D11"/>
    <mergeCell ref="C12:D12"/>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30"/>
  <sheetViews>
    <sheetView workbookViewId="0"/>
  </sheetViews>
  <sheetFormatPr baseColWidth="10" defaultColWidth="9.140625" defaultRowHeight="15"/>
  <cols>
    <col min="1" max="1" width="33.42578125" customWidth="1"/>
    <col min="2" max="3" width="24.85546875" customWidth="1"/>
    <col min="4" max="4" width="19.42578125" customWidth="1"/>
  </cols>
  <sheetData>
    <row r="1" spans="1:3" ht="15.75">
      <c r="A1" s="12" t="s">
        <v>1261</v>
      </c>
    </row>
    <row r="3" spans="1:3" ht="15.75" thickBot="1">
      <c r="A3" s="2023" t="s">
        <v>135</v>
      </c>
      <c r="B3" s="2023"/>
      <c r="C3" s="2023"/>
    </row>
    <row r="4" spans="1:3" ht="15.75">
      <c r="A4" s="2020" t="s">
        <v>136</v>
      </c>
      <c r="B4" s="2021"/>
      <c r="C4" s="2022"/>
    </row>
    <row r="5" spans="1:3" ht="15.75">
      <c r="A5" s="19" t="s">
        <v>137</v>
      </c>
      <c r="B5" s="20" t="s">
        <v>138</v>
      </c>
      <c r="C5" s="21" t="s">
        <v>139</v>
      </c>
    </row>
    <row r="6" spans="1:3" ht="15.75" thickBot="1">
      <c r="A6" s="22" t="s">
        <v>140</v>
      </c>
      <c r="B6" s="969">
        <v>43101</v>
      </c>
      <c r="C6" s="970">
        <v>44926</v>
      </c>
    </row>
    <row r="7" spans="1:3" ht="15.75" thickBot="1">
      <c r="A7" s="2024"/>
      <c r="B7" s="2024"/>
      <c r="C7" s="2024"/>
    </row>
    <row r="8" spans="1:3" ht="15.75">
      <c r="A8" s="2020" t="s">
        <v>141</v>
      </c>
      <c r="B8" s="2021"/>
      <c r="C8" s="2022"/>
    </row>
    <row r="9" spans="1:3" ht="15.75" thickBot="1">
      <c r="A9" s="22" t="s">
        <v>142</v>
      </c>
      <c r="B9" s="2025"/>
      <c r="C9" s="2026"/>
    </row>
    <row r="10" spans="1:3" ht="15.75" thickBot="1">
      <c r="A10" s="2024"/>
      <c r="B10" s="2024"/>
      <c r="C10" s="2024"/>
    </row>
    <row r="11" spans="1:3" ht="15.75">
      <c r="A11" s="2020" t="s">
        <v>143</v>
      </c>
      <c r="B11" s="2021"/>
      <c r="C11" s="2022"/>
    </row>
    <row r="12" spans="1:3" ht="47.25">
      <c r="A12" s="19" t="s">
        <v>144</v>
      </c>
      <c r="B12" s="20" t="s">
        <v>145</v>
      </c>
      <c r="C12" s="21" t="s">
        <v>146</v>
      </c>
    </row>
    <row r="13" spans="1:3">
      <c r="A13" s="23" t="s">
        <v>147</v>
      </c>
      <c r="B13" s="1475">
        <f>+C13</f>
        <v>31063686</v>
      </c>
      <c r="C13" s="1476">
        <f>+'9.3.1_Det. PA'!G22</f>
        <v>31063686</v>
      </c>
    </row>
    <row r="14" spans="1:3">
      <c r="A14" s="23" t="s">
        <v>148</v>
      </c>
      <c r="B14" s="1475">
        <f t="shared" ref="B14:B20" si="0">+C14</f>
        <v>100000</v>
      </c>
      <c r="C14" s="1476">
        <f>+'9.3.1_Det. PA'!G29</f>
        <v>100000</v>
      </c>
    </row>
    <row r="15" spans="1:3">
      <c r="A15" s="23" t="s">
        <v>149</v>
      </c>
      <c r="B15" s="1475">
        <f t="shared" si="0"/>
        <v>177000</v>
      </c>
      <c r="C15" s="1476">
        <f>+'9.3.1_Det. PA'!G39</f>
        <v>177000</v>
      </c>
    </row>
    <row r="16" spans="1:3">
      <c r="A16" s="23" t="s">
        <v>150</v>
      </c>
      <c r="B16" s="1475">
        <f t="shared" si="0"/>
        <v>0</v>
      </c>
      <c r="C16" s="1476">
        <v>0</v>
      </c>
    </row>
    <row r="17" spans="1:4">
      <c r="A17" s="23" t="s">
        <v>151</v>
      </c>
      <c r="B17" s="1475">
        <f t="shared" si="0"/>
        <v>0</v>
      </c>
      <c r="C17" s="1476">
        <v>0</v>
      </c>
    </row>
    <row r="18" spans="1:4">
      <c r="A18" s="23" t="s">
        <v>152</v>
      </c>
      <c r="B18" s="1475">
        <f>+C18-'9.3.1_Det. PA'!F86-'9.3.1_Det. PA'!F87-'9.3.1_Det. PA'!F88-'9.3.1_Det. PA'!F89</f>
        <v>10876813.969999999</v>
      </c>
      <c r="C18" s="1476">
        <f>+'9.3.1_Det. PA'!F72+'9.3.1_Det. PA'!F93</f>
        <v>11596813.969999999</v>
      </c>
    </row>
    <row r="19" spans="1:4">
      <c r="A19" s="24" t="s">
        <v>153</v>
      </c>
      <c r="B19" s="1475">
        <f t="shared" si="0"/>
        <v>0</v>
      </c>
      <c r="C19" s="1476">
        <v>0</v>
      </c>
    </row>
    <row r="20" spans="1:4">
      <c r="A20" s="23" t="s">
        <v>154</v>
      </c>
      <c r="B20" s="1475">
        <f t="shared" si="0"/>
        <v>0</v>
      </c>
      <c r="C20" s="1476">
        <v>0</v>
      </c>
    </row>
    <row r="21" spans="1:4">
      <c r="A21" s="24" t="s">
        <v>155</v>
      </c>
      <c r="B21" s="1475">
        <f>+C21-'8.1_MP-INAC'!AJ144</f>
        <v>2782500</v>
      </c>
      <c r="C21" s="1476">
        <f>+'9.3.1_Det. PA'!C109</f>
        <v>3262500</v>
      </c>
      <c r="D21" s="967"/>
    </row>
    <row r="22" spans="1:4" ht="16.5" thickBot="1">
      <c r="A22" s="25" t="s">
        <v>110</v>
      </c>
      <c r="B22" s="1477">
        <f>SUM(B13:B21)</f>
        <v>44999999.969999999</v>
      </c>
      <c r="C22" s="1478">
        <f>SUM(C13:C21)</f>
        <v>46199999.969999999</v>
      </c>
      <c r="D22" s="967"/>
    </row>
    <row r="23" spans="1:4" ht="15.75" thickBot="1">
      <c r="D23" s="967"/>
    </row>
    <row r="24" spans="1:4" ht="15.75">
      <c r="A24" s="2020" t="s">
        <v>156</v>
      </c>
      <c r="B24" s="2021"/>
      <c r="C24" s="2022"/>
    </row>
    <row r="25" spans="1:4" ht="47.25">
      <c r="A25" s="19" t="s">
        <v>157</v>
      </c>
      <c r="B25" s="20" t="s">
        <v>145</v>
      </c>
      <c r="C25" s="21" t="s">
        <v>146</v>
      </c>
    </row>
    <row r="26" spans="1:4" ht="30" customHeight="1">
      <c r="A26" s="968" t="s">
        <v>1094</v>
      </c>
      <c r="B26" s="1475">
        <f>+'8.1_MP-INAC'!AI8</f>
        <v>4000000</v>
      </c>
      <c r="C26" s="1476">
        <f>+'8.1_MP-INAC'!AK8</f>
        <v>4000000</v>
      </c>
    </row>
    <row r="27" spans="1:4" ht="25.5">
      <c r="A27" s="968" t="s">
        <v>1095</v>
      </c>
      <c r="B27" s="1475">
        <f>+'8.1_MP-INAC'!AI42</f>
        <v>34899999.969999999</v>
      </c>
      <c r="C27" s="1476">
        <f>+'8.1_MP-INAC'!AK42</f>
        <v>34899999.969999999</v>
      </c>
    </row>
    <row r="28" spans="1:4">
      <c r="A28" s="24" t="s">
        <v>1093</v>
      </c>
      <c r="B28" s="1475">
        <f>+'8.1_MP-INAC'!AI135</f>
        <v>4400000</v>
      </c>
      <c r="C28" s="1476">
        <f>+'8.1_MP-INAC'!AK135</f>
        <v>5600000</v>
      </c>
    </row>
    <row r="29" spans="1:4">
      <c r="A29" s="24" t="s">
        <v>303</v>
      </c>
      <c r="B29" s="1475">
        <f>+'8.1_MP-INAC'!AI167</f>
        <v>1700000</v>
      </c>
      <c r="C29" s="1476">
        <f>+'8.1_MP-INAC'!AK167</f>
        <v>1700000</v>
      </c>
    </row>
    <row r="30" spans="1:4" ht="16.5" thickBot="1">
      <c r="A30" s="25" t="s">
        <v>110</v>
      </c>
      <c r="B30" s="1477">
        <f>SUM(B26:B29)</f>
        <v>44999999.969999999</v>
      </c>
      <c r="C30" s="1478">
        <f>SUM(C26:C29)</f>
        <v>46199999.969999999</v>
      </c>
    </row>
  </sheetData>
  <mergeCells count="8">
    <mergeCell ref="A11:C11"/>
    <mergeCell ref="A24:C24"/>
    <mergeCell ref="A3:C3"/>
    <mergeCell ref="A4:C4"/>
    <mergeCell ref="A7:C7"/>
    <mergeCell ref="A8:C8"/>
    <mergeCell ref="B9:C9"/>
    <mergeCell ref="A10:C10"/>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116"/>
  <sheetViews>
    <sheetView zoomScale="70" zoomScaleNormal="70" workbookViewId="0">
      <selection activeCell="I2" sqref="I2"/>
    </sheetView>
  </sheetViews>
  <sheetFormatPr baseColWidth="10" defaultColWidth="9.140625" defaultRowHeight="15"/>
  <cols>
    <col min="1" max="1" width="10.28515625" customWidth="1"/>
    <col min="2" max="2" width="35.28515625" customWidth="1"/>
    <col min="3" max="3" width="17.85546875" customWidth="1"/>
    <col min="4" max="4" width="15.85546875" customWidth="1"/>
    <col min="5" max="5" width="10.42578125" customWidth="1"/>
    <col min="6" max="6" width="16.85546875" customWidth="1"/>
    <col min="7" max="7" width="12.7109375" style="40" customWidth="1"/>
    <col min="8" max="8" width="12" style="41" customWidth="1"/>
    <col min="9" max="9" width="12.28515625" style="41" customWidth="1"/>
    <col min="10" max="10" width="13.28515625" customWidth="1"/>
    <col min="11" max="12" width="13.42578125" customWidth="1"/>
    <col min="13" max="13" width="14.42578125" customWidth="1"/>
    <col min="14" max="14" width="13" customWidth="1"/>
    <col min="15" max="15" width="21.7109375" customWidth="1"/>
    <col min="16" max="16" width="7.140625" customWidth="1"/>
    <col min="17" max="17" width="45.28515625" hidden="1" customWidth="1"/>
    <col min="18" max="18" width="26.28515625" hidden="1" customWidth="1"/>
    <col min="19" max="19" width="16.140625" customWidth="1"/>
  </cols>
  <sheetData>
    <row r="1" spans="1:21" ht="15.75">
      <c r="A1" s="12" t="s">
        <v>1262</v>
      </c>
      <c r="I1" s="871"/>
      <c r="J1" s="871"/>
    </row>
    <row r="2" spans="1:21">
      <c r="I2" s="871"/>
    </row>
    <row r="3" spans="1:21" ht="16.5" customHeight="1" thickBot="1">
      <c r="A3" s="713" t="s">
        <v>158</v>
      </c>
      <c r="B3" s="714"/>
      <c r="C3" s="714"/>
      <c r="D3" s="714"/>
      <c r="E3" s="714"/>
      <c r="F3" s="714"/>
      <c r="G3" s="714"/>
      <c r="H3" s="714"/>
      <c r="I3" s="871"/>
      <c r="J3" s="714"/>
      <c r="K3" s="714"/>
      <c r="L3" s="714"/>
      <c r="M3" s="714"/>
      <c r="N3" s="714"/>
      <c r="O3" s="13"/>
      <c r="P3" s="13"/>
      <c r="Q3" s="26"/>
      <c r="R3" s="27"/>
      <c r="S3" s="13"/>
      <c r="T3" s="13"/>
    </row>
    <row r="4" spans="1:21" ht="15.75">
      <c r="A4" s="2144" t="s">
        <v>159</v>
      </c>
      <c r="B4" s="2145"/>
      <c r="C4" s="2145"/>
      <c r="D4" s="2145"/>
      <c r="E4" s="2145"/>
      <c r="F4" s="2145"/>
      <c r="G4" s="2145"/>
      <c r="H4" s="2145"/>
      <c r="I4" s="2145"/>
      <c r="J4" s="2145"/>
      <c r="K4" s="2145"/>
      <c r="L4" s="2145"/>
      <c r="M4" s="2145"/>
      <c r="N4" s="2145"/>
      <c r="O4" s="2146"/>
      <c r="P4" s="13"/>
      <c r="Q4" s="28" t="s">
        <v>160</v>
      </c>
      <c r="R4" s="27"/>
      <c r="S4" s="13"/>
      <c r="T4" s="13"/>
    </row>
    <row r="5" spans="1:21" s="725" customFormat="1" ht="18.75" customHeight="1">
      <c r="A5" s="2107" t="s">
        <v>161</v>
      </c>
      <c r="B5" s="2060" t="s">
        <v>162</v>
      </c>
      <c r="C5" s="2060" t="s">
        <v>163</v>
      </c>
      <c r="D5" s="2060" t="s">
        <v>866</v>
      </c>
      <c r="E5" s="2060" t="s">
        <v>164</v>
      </c>
      <c r="F5" s="2060" t="s">
        <v>165</v>
      </c>
      <c r="G5" s="2098" t="s">
        <v>166</v>
      </c>
      <c r="H5" s="2098"/>
      <c r="I5" s="2098"/>
      <c r="J5" s="2151" t="s">
        <v>858</v>
      </c>
      <c r="K5" s="2152"/>
      <c r="L5" s="2060" t="s">
        <v>168</v>
      </c>
      <c r="M5" s="2060" t="s">
        <v>169</v>
      </c>
      <c r="N5" s="2060"/>
      <c r="O5" s="2126" t="s">
        <v>647</v>
      </c>
      <c r="P5" s="728"/>
      <c r="Q5" s="28" t="s">
        <v>171</v>
      </c>
      <c r="S5" s="27"/>
      <c r="T5" s="728"/>
      <c r="U5" s="728"/>
    </row>
    <row r="6" spans="1:21" s="725" customFormat="1" ht="45" customHeight="1">
      <c r="A6" s="2107"/>
      <c r="B6" s="2060"/>
      <c r="C6" s="2060"/>
      <c r="D6" s="2060"/>
      <c r="E6" s="2060"/>
      <c r="F6" s="2060"/>
      <c r="G6" s="29" t="s">
        <v>172</v>
      </c>
      <c r="H6" s="698" t="s">
        <v>173</v>
      </c>
      <c r="I6" s="698" t="s">
        <v>174</v>
      </c>
      <c r="J6" s="2153"/>
      <c r="K6" s="2154"/>
      <c r="L6" s="2060"/>
      <c r="M6" s="696" t="s">
        <v>175</v>
      </c>
      <c r="N6" s="696" t="s">
        <v>176</v>
      </c>
      <c r="O6" s="2126"/>
      <c r="P6" s="728"/>
      <c r="Q6" s="726" t="s">
        <v>177</v>
      </c>
      <c r="S6" s="27"/>
      <c r="T6" s="728"/>
      <c r="U6" s="728"/>
    </row>
    <row r="7" spans="1:21" s="725" customFormat="1" ht="13.5" customHeight="1">
      <c r="A7" s="2123" t="s">
        <v>855</v>
      </c>
      <c r="B7" s="2042" t="s">
        <v>1046</v>
      </c>
      <c r="C7" s="2081" t="s">
        <v>861</v>
      </c>
      <c r="D7" s="2079" t="s">
        <v>47</v>
      </c>
      <c r="E7" s="2033"/>
      <c r="F7" s="2033">
        <v>1</v>
      </c>
      <c r="G7" s="2128">
        <f>SUM(J7:J10)</f>
        <v>10454500</v>
      </c>
      <c r="H7" s="2068">
        <v>1</v>
      </c>
      <c r="I7" s="2068">
        <v>0</v>
      </c>
      <c r="J7" s="715">
        <f>+'8.1_MP-INAC'!AK54</f>
        <v>3064500</v>
      </c>
      <c r="K7" s="711" t="str">
        <f>+'8.1_MP-INAC'!A54</f>
        <v>2.2.1.1</v>
      </c>
      <c r="L7" s="2131" t="s">
        <v>177</v>
      </c>
      <c r="M7" s="2075" t="s">
        <v>1600</v>
      </c>
      <c r="N7" s="2075" t="s">
        <v>1601</v>
      </c>
      <c r="O7" s="2074"/>
      <c r="P7" s="728"/>
      <c r="Q7" s="28" t="s">
        <v>178</v>
      </c>
      <c r="S7" s="27"/>
      <c r="T7" s="728"/>
      <c r="U7" s="728"/>
    </row>
    <row r="8" spans="1:21" s="725" customFormat="1" ht="13.5" customHeight="1">
      <c r="A8" s="2127"/>
      <c r="B8" s="2043"/>
      <c r="C8" s="2082"/>
      <c r="D8" s="2084"/>
      <c r="E8" s="2034"/>
      <c r="F8" s="2034"/>
      <c r="G8" s="2129"/>
      <c r="H8" s="2070"/>
      <c r="I8" s="2070"/>
      <c r="J8" s="716">
        <f>+'8.1_MP-INAC'!AK64</f>
        <v>2340000</v>
      </c>
      <c r="K8" s="721" t="str">
        <f>+'8.1_MP-INAC'!A64</f>
        <v>2.2.1.3</v>
      </c>
      <c r="L8" s="2132"/>
      <c r="M8" s="2034"/>
      <c r="N8" s="2034"/>
      <c r="O8" s="2036"/>
      <c r="P8" s="728"/>
      <c r="Q8" s="28"/>
      <c r="S8" s="27"/>
      <c r="T8" s="728"/>
      <c r="U8" s="728"/>
    </row>
    <row r="9" spans="1:21" s="725" customFormat="1" ht="13.5" customHeight="1">
      <c r="A9" s="2127"/>
      <c r="B9" s="2043"/>
      <c r="C9" s="2082"/>
      <c r="D9" s="2084"/>
      <c r="E9" s="2034"/>
      <c r="F9" s="2034"/>
      <c r="G9" s="2129"/>
      <c r="H9" s="2070"/>
      <c r="I9" s="2070"/>
      <c r="J9" s="716">
        <f>+'8.1_MP-INAC'!AK70</f>
        <v>3450000</v>
      </c>
      <c r="K9" s="721" t="str">
        <f>+'8.1_MP-INAC'!A70</f>
        <v>2.2.1.4</v>
      </c>
      <c r="L9" s="2132"/>
      <c r="M9" s="2034"/>
      <c r="N9" s="2034"/>
      <c r="O9" s="2036"/>
      <c r="P9" s="728"/>
      <c r="Q9" s="728"/>
      <c r="R9" s="28"/>
      <c r="S9" s="1414"/>
      <c r="T9" s="728"/>
      <c r="U9" s="728"/>
    </row>
    <row r="10" spans="1:21" s="725" customFormat="1" ht="13.5" customHeight="1">
      <c r="A10" s="2124"/>
      <c r="B10" s="2044"/>
      <c r="C10" s="2083"/>
      <c r="D10" s="2080"/>
      <c r="E10" s="2035"/>
      <c r="F10" s="2035"/>
      <c r="G10" s="2130"/>
      <c r="H10" s="2069"/>
      <c r="I10" s="2069"/>
      <c r="J10" s="716">
        <f>+'8.1_MP-INAC'!AK80</f>
        <v>1600000</v>
      </c>
      <c r="K10" s="721" t="str">
        <f>+'8.1_MP-INAC'!A80</f>
        <v>2.2.1.6.2</v>
      </c>
      <c r="L10" s="2133"/>
      <c r="M10" s="2035"/>
      <c r="N10" s="2035"/>
      <c r="O10" s="2037"/>
      <c r="P10" s="728"/>
      <c r="Q10" s="728"/>
      <c r="R10" s="28"/>
      <c r="S10" s="27"/>
      <c r="T10" s="728"/>
      <c r="U10" s="728"/>
    </row>
    <row r="11" spans="1:21" s="1226" customFormat="1" ht="13.5" customHeight="1">
      <c r="A11" s="2123" t="s">
        <v>855</v>
      </c>
      <c r="B11" s="2081" t="s">
        <v>1155</v>
      </c>
      <c r="C11" s="2081" t="s">
        <v>1156</v>
      </c>
      <c r="D11" s="2079" t="s">
        <v>47</v>
      </c>
      <c r="E11" s="2033"/>
      <c r="F11" s="2033">
        <v>2</v>
      </c>
      <c r="G11" s="2085">
        <f>SUM(J11:J15)</f>
        <v>12680000</v>
      </c>
      <c r="H11" s="2068">
        <v>1</v>
      </c>
      <c r="I11" s="2088">
        <v>0</v>
      </c>
      <c r="J11" s="1408">
        <f>+'8.1_MP-INAC'!AK104</f>
        <v>2955000</v>
      </c>
      <c r="K11" s="721" t="str">
        <f>+'8.1_MP-INAC'!A104</f>
        <v>2.3.2.2.1</v>
      </c>
      <c r="L11" s="2030" t="s">
        <v>177</v>
      </c>
      <c r="M11" s="2033" t="s">
        <v>1602</v>
      </c>
      <c r="N11" s="2033" t="s">
        <v>1603</v>
      </c>
      <c r="O11" s="2074"/>
      <c r="P11" s="1406"/>
      <c r="Q11" s="1406"/>
      <c r="R11" s="28"/>
      <c r="S11" s="1407"/>
      <c r="T11" s="1406"/>
      <c r="U11" s="1406"/>
    </row>
    <row r="12" spans="1:21" s="1226" customFormat="1" ht="13.5" customHeight="1">
      <c r="A12" s="2127"/>
      <c r="B12" s="2082"/>
      <c r="C12" s="2082"/>
      <c r="D12" s="2084"/>
      <c r="E12" s="2034"/>
      <c r="F12" s="2034"/>
      <c r="G12" s="2086"/>
      <c r="H12" s="2070"/>
      <c r="I12" s="2089"/>
      <c r="J12" s="1408">
        <f>+'8.1_MP-INAC'!AK107</f>
        <v>2970000</v>
      </c>
      <c r="K12" s="721" t="str">
        <f>+'8.1_MP-INAC'!A107</f>
        <v>2.3.2.3.1</v>
      </c>
      <c r="L12" s="2031"/>
      <c r="M12" s="2034"/>
      <c r="N12" s="2034"/>
      <c r="O12" s="2036"/>
      <c r="P12" s="1406"/>
      <c r="Q12" s="1406"/>
      <c r="R12" s="28"/>
      <c r="S12" s="1407"/>
      <c r="T12" s="1406"/>
      <c r="U12" s="1406"/>
    </row>
    <row r="13" spans="1:21" s="1226" customFormat="1" ht="13.5" customHeight="1">
      <c r="A13" s="2127"/>
      <c r="B13" s="2082"/>
      <c r="C13" s="2082"/>
      <c r="D13" s="2084"/>
      <c r="E13" s="2034"/>
      <c r="F13" s="2034"/>
      <c r="G13" s="2086"/>
      <c r="H13" s="2070"/>
      <c r="I13" s="2089"/>
      <c r="J13" s="1408">
        <f>+'8.1_MP-INAC'!AK109</f>
        <v>3300000</v>
      </c>
      <c r="K13" s="721" t="str">
        <f>+'8.1_MP-INAC'!A109</f>
        <v>2.3.2.4.1</v>
      </c>
      <c r="L13" s="2031"/>
      <c r="M13" s="2034"/>
      <c r="N13" s="2034"/>
      <c r="O13" s="2036"/>
      <c r="P13" s="1406"/>
      <c r="Q13" s="1406"/>
      <c r="R13" s="28"/>
      <c r="S13" s="1407"/>
      <c r="T13" s="1406"/>
      <c r="U13" s="1406"/>
    </row>
    <row r="14" spans="1:21" s="1226" customFormat="1" ht="13.5" customHeight="1">
      <c r="A14" s="2127"/>
      <c r="B14" s="2082"/>
      <c r="C14" s="2082"/>
      <c r="D14" s="2084"/>
      <c r="E14" s="2034"/>
      <c r="F14" s="2034"/>
      <c r="G14" s="2086"/>
      <c r="H14" s="2070"/>
      <c r="I14" s="2089"/>
      <c r="J14" s="1408">
        <f>+'8.1_MP-INAC'!AK112</f>
        <v>2655000</v>
      </c>
      <c r="K14" s="721" t="str">
        <f>+'8.1_MP-INAC'!A112</f>
        <v>2.3.2.4.1</v>
      </c>
      <c r="L14" s="2031"/>
      <c r="M14" s="2034"/>
      <c r="N14" s="2034"/>
      <c r="O14" s="2036"/>
      <c r="P14" s="1406"/>
      <c r="Q14" s="1406"/>
      <c r="R14" s="28"/>
      <c r="S14" s="1407"/>
      <c r="T14" s="1406"/>
      <c r="U14" s="1406"/>
    </row>
    <row r="15" spans="1:21" s="1226" customFormat="1" ht="13.5" customHeight="1">
      <c r="A15" s="2124"/>
      <c r="B15" s="2083"/>
      <c r="C15" s="2083"/>
      <c r="D15" s="2080"/>
      <c r="E15" s="2035"/>
      <c r="F15" s="2035"/>
      <c r="G15" s="2087"/>
      <c r="H15" s="2069"/>
      <c r="I15" s="2090"/>
      <c r="J15" s="1408">
        <f>+'8.1_MP-INAC'!AK113</f>
        <v>800000</v>
      </c>
      <c r="K15" s="721" t="str">
        <f>+'8.1_MP-INAC'!A113</f>
        <v>2.3.2.4.2</v>
      </c>
      <c r="L15" s="2032"/>
      <c r="M15" s="2035"/>
      <c r="N15" s="2035"/>
      <c r="O15" s="2037"/>
      <c r="P15" s="1406"/>
      <c r="Q15" s="1406"/>
      <c r="R15" s="28"/>
      <c r="S15" s="1407"/>
      <c r="T15" s="1406"/>
      <c r="U15" s="1406"/>
    </row>
    <row r="16" spans="1:21" s="1226" customFormat="1" ht="47.25" customHeight="1">
      <c r="A16" s="1454" t="s">
        <v>855</v>
      </c>
      <c r="B16" s="1298" t="s">
        <v>1331</v>
      </c>
      <c r="C16" s="1296" t="s">
        <v>1054</v>
      </c>
      <c r="D16" s="1413" t="s">
        <v>126</v>
      </c>
      <c r="E16" s="1292"/>
      <c r="F16" s="1554">
        <v>3</v>
      </c>
      <c r="G16" s="1409">
        <f>+'8.1_MP-INAC'!AK100</f>
        <v>1600000</v>
      </c>
      <c r="H16" s="1294">
        <v>1</v>
      </c>
      <c r="I16" s="1410">
        <v>0</v>
      </c>
      <c r="J16" s="1411"/>
      <c r="K16" s="711" t="str">
        <f>+'8.1_MP-INAC'!A100</f>
        <v>2.3.1.3</v>
      </c>
      <c r="L16" s="1305" t="s">
        <v>177</v>
      </c>
      <c r="M16" s="1291" t="s">
        <v>1603</v>
      </c>
      <c r="N16" s="1291" t="s">
        <v>1604</v>
      </c>
      <c r="O16" s="1297"/>
      <c r="P16" s="1406"/>
      <c r="Q16" s="1406"/>
      <c r="R16" s="28"/>
      <c r="S16" s="1413"/>
      <c r="T16" s="1406"/>
      <c r="U16" s="1406"/>
    </row>
    <row r="17" spans="1:16384" s="1226" customFormat="1" ht="25.15" customHeight="1">
      <c r="A17" s="2076" t="s">
        <v>855</v>
      </c>
      <c r="B17" s="2077" t="s">
        <v>1157</v>
      </c>
      <c r="C17" s="2078" t="s">
        <v>1166</v>
      </c>
      <c r="D17" s="2079" t="s">
        <v>47</v>
      </c>
      <c r="E17" s="2076"/>
      <c r="F17" s="2076">
        <v>4</v>
      </c>
      <c r="G17" s="2155">
        <f>SUM(J17:J18)</f>
        <v>4094900</v>
      </c>
      <c r="H17" s="2156">
        <v>1</v>
      </c>
      <c r="I17" s="2097">
        <v>0</v>
      </c>
      <c r="J17" s="1408">
        <f>+'8.1_MP-INAC'!AK124</f>
        <v>2600000</v>
      </c>
      <c r="K17" s="721" t="str">
        <f>+'8.1_MP-INAC'!A124</f>
        <v>2.3.5.2</v>
      </c>
      <c r="L17" s="2030" t="s">
        <v>177</v>
      </c>
      <c r="M17" s="2033" t="s">
        <v>1602</v>
      </c>
      <c r="N17" s="2033" t="s">
        <v>1603</v>
      </c>
      <c r="O17" s="2074"/>
      <c r="P17" s="1406"/>
      <c r="Q17" s="1406"/>
      <c r="R17" s="28"/>
      <c r="S17" s="1407"/>
      <c r="T17" s="1406"/>
      <c r="U17" s="1406"/>
    </row>
    <row r="18" spans="1:16384" s="1226" customFormat="1" ht="34.5" customHeight="1">
      <c r="A18" s="2076"/>
      <c r="B18" s="2077"/>
      <c r="C18" s="2078"/>
      <c r="D18" s="2080"/>
      <c r="E18" s="2076"/>
      <c r="F18" s="2076"/>
      <c r="G18" s="2155"/>
      <c r="H18" s="2156"/>
      <c r="I18" s="2097"/>
      <c r="J18" s="1408">
        <f>+'8.1_MP-INAC'!AK125</f>
        <v>1494900</v>
      </c>
      <c r="K18" s="721" t="str">
        <f>+'8.1_MP-INAC'!A125</f>
        <v>2.3.5.3</v>
      </c>
      <c r="L18" s="2032"/>
      <c r="M18" s="2035"/>
      <c r="N18" s="2035"/>
      <c r="O18" s="2037"/>
      <c r="P18" s="1406"/>
      <c r="Q18" s="1406"/>
      <c r="R18" s="28"/>
      <c r="S18" s="1407"/>
      <c r="T18" s="1406"/>
      <c r="U18" s="1406"/>
    </row>
    <row r="19" spans="1:16384" s="1226" customFormat="1" ht="15" customHeight="1">
      <c r="A19" s="2091" t="s">
        <v>855</v>
      </c>
      <c r="B19" s="2042" t="s">
        <v>1424</v>
      </c>
      <c r="C19" s="1456" t="s">
        <v>1158</v>
      </c>
      <c r="D19" s="2094" t="s">
        <v>47</v>
      </c>
      <c r="E19" s="2033"/>
      <c r="F19" s="2033">
        <v>5</v>
      </c>
      <c r="G19" s="2085">
        <f>SUM(J19:J21)</f>
        <v>2234286</v>
      </c>
      <c r="H19" s="2068">
        <v>1</v>
      </c>
      <c r="I19" s="2088">
        <v>0</v>
      </c>
      <c r="J19" s="921">
        <f>+'8.1_MP-INAC'!AK117</f>
        <v>570000</v>
      </c>
      <c r="K19" s="1412" t="e">
        <f>+'8.1_MP-INAC'!#REF!</f>
        <v>#REF!</v>
      </c>
      <c r="L19" s="2030" t="s">
        <v>177</v>
      </c>
      <c r="M19" s="2033" t="s">
        <v>1602</v>
      </c>
      <c r="N19" s="2033" t="s">
        <v>1605</v>
      </c>
      <c r="O19" s="2036"/>
      <c r="P19" s="1406"/>
      <c r="Q19" s="1406"/>
      <c r="R19" s="28"/>
      <c r="S19" s="1407"/>
      <c r="T19" s="1406"/>
      <c r="U19" s="1406"/>
    </row>
    <row r="20" spans="1:16384" s="1226" customFormat="1" ht="15" customHeight="1">
      <c r="A20" s="2092"/>
      <c r="B20" s="2043"/>
      <c r="C20" s="1456" t="s">
        <v>1162</v>
      </c>
      <c r="D20" s="2095"/>
      <c r="E20" s="2034"/>
      <c r="F20" s="2034"/>
      <c r="G20" s="2086"/>
      <c r="H20" s="2070"/>
      <c r="I20" s="2089"/>
      <c r="J20" s="921">
        <f>+'8.1_MP-INAC'!AK120</f>
        <v>714286</v>
      </c>
      <c r="K20" s="1412" t="str">
        <f>+'8.1_MP-INAC'!A120</f>
        <v>2.3.4.1</v>
      </c>
      <c r="L20" s="2031"/>
      <c r="M20" s="2034"/>
      <c r="N20" s="2034"/>
      <c r="O20" s="2036"/>
      <c r="P20" s="1406"/>
      <c r="Q20" s="1406"/>
      <c r="R20" s="28"/>
      <c r="S20" s="1407"/>
      <c r="T20" s="1406"/>
      <c r="U20" s="1406"/>
    </row>
    <row r="21" spans="1:16384" s="1226" customFormat="1" ht="15" customHeight="1">
      <c r="A21" s="2093"/>
      <c r="B21" s="2044"/>
      <c r="C21" s="1455" t="s">
        <v>1425</v>
      </c>
      <c r="D21" s="2096"/>
      <c r="E21" s="2035"/>
      <c r="F21" s="2035"/>
      <c r="G21" s="2087"/>
      <c r="H21" s="2069"/>
      <c r="I21" s="2090"/>
      <c r="J21" s="1408">
        <f>+'8.1_MP-INAC'!AK133</f>
        <v>950000</v>
      </c>
      <c r="K21" s="1465" t="str">
        <f>+'8.1_MP-INAC'!A133</f>
        <v>2.3.9.1</v>
      </c>
      <c r="L21" s="2032"/>
      <c r="M21" s="2035"/>
      <c r="N21" s="2035"/>
      <c r="O21" s="2037"/>
      <c r="P21" s="1406"/>
      <c r="Q21" s="1406"/>
      <c r="R21" s="28"/>
      <c r="S21" s="1407"/>
      <c r="T21" s="1406"/>
      <c r="U21" s="1406"/>
    </row>
    <row r="22" spans="1:16384" s="725" customFormat="1" ht="17.25" customHeight="1" thickBot="1">
      <c r="A22" s="701"/>
      <c r="B22" s="702"/>
      <c r="C22" s="702"/>
      <c r="D22" s="702"/>
      <c r="E22" s="702"/>
      <c r="F22" s="702"/>
      <c r="G22" s="727">
        <f>SUM(G7:G21)</f>
        <v>31063686</v>
      </c>
      <c r="H22" s="704"/>
      <c r="I22" s="704"/>
      <c r="J22" s="704"/>
      <c r="K22" s="719"/>
      <c r="L22" s="702"/>
      <c r="M22" s="702"/>
      <c r="N22" s="702"/>
      <c r="O22" s="705"/>
      <c r="P22" s="728"/>
      <c r="Q22" s="728"/>
      <c r="R22" s="28"/>
      <c r="S22" s="27"/>
      <c r="T22" s="728"/>
      <c r="U22" s="728"/>
    </row>
    <row r="23" spans="1:16384" s="712" customFormat="1">
      <c r="A23" s="43"/>
      <c r="B23" s="43"/>
      <c r="C23" s="43"/>
      <c r="D23" s="43"/>
      <c r="E23" s="43"/>
      <c r="F23" s="43"/>
      <c r="G23" s="44"/>
      <c r="H23" s="45"/>
      <c r="I23" s="45"/>
      <c r="J23" s="43"/>
      <c r="K23" s="720"/>
      <c r="L23" s="43"/>
      <c r="M23" s="43"/>
      <c r="N23" s="43"/>
      <c r="O23" s="43"/>
      <c r="P23" s="43"/>
      <c r="Q23" s="43"/>
      <c r="R23" s="43"/>
      <c r="S23" s="43"/>
      <c r="T23" s="43"/>
      <c r="U23" s="44"/>
      <c r="V23" s="45"/>
      <c r="W23" s="45"/>
      <c r="X23" s="43"/>
      <c r="Y23" s="43"/>
      <c r="Z23" s="43"/>
      <c r="AA23" s="43"/>
      <c r="AB23" s="43"/>
      <c r="AC23" s="43"/>
      <c r="AD23" s="43"/>
      <c r="AE23" s="43"/>
      <c r="AF23" s="43"/>
      <c r="AG23" s="43"/>
      <c r="AH23" s="43"/>
      <c r="AI23" s="44"/>
      <c r="AJ23" s="45"/>
      <c r="AK23" s="45"/>
      <c r="AL23" s="43"/>
      <c r="AM23" s="43"/>
      <c r="AN23" s="43"/>
      <c r="AO23" s="43"/>
      <c r="AP23" s="43"/>
      <c r="AQ23" s="43"/>
      <c r="AR23" s="43"/>
      <c r="AS23" s="43"/>
      <c r="AT23" s="43"/>
      <c r="AU23" s="43"/>
      <c r="AV23" s="43"/>
      <c r="AW23" s="44"/>
      <c r="AX23" s="45"/>
      <c r="AY23" s="45"/>
      <c r="AZ23" s="43"/>
      <c r="BA23" s="43"/>
      <c r="BB23" s="43"/>
      <c r="BC23" s="43"/>
      <c r="BD23" s="43"/>
      <c r="BE23" s="43"/>
      <c r="BF23" s="43"/>
      <c r="BG23" s="43"/>
      <c r="BH23" s="43"/>
      <c r="BI23" s="43"/>
      <c r="BJ23" s="43"/>
      <c r="BK23" s="44"/>
      <c r="BL23" s="45"/>
      <c r="BM23" s="45"/>
      <c r="BN23" s="43"/>
      <c r="BO23" s="43"/>
      <c r="BP23" s="43"/>
      <c r="BQ23" s="43"/>
      <c r="BR23" s="43"/>
      <c r="BS23" s="43"/>
      <c r="BT23" s="43"/>
      <c r="BU23" s="43"/>
      <c r="BV23" s="43"/>
      <c r="BW23" s="43"/>
      <c r="BX23" s="43"/>
      <c r="BY23" s="44"/>
      <c r="BZ23" s="45"/>
      <c r="CA23" s="45"/>
      <c r="CB23" s="43"/>
      <c r="CC23" s="43"/>
      <c r="CD23" s="43"/>
      <c r="CE23" s="43"/>
      <c r="CF23" s="43"/>
      <c r="CG23" s="43"/>
      <c r="CH23" s="43"/>
      <c r="CI23" s="43"/>
      <c r="CJ23" s="43"/>
      <c r="CK23" s="43"/>
      <c r="CL23" s="43"/>
      <c r="CM23" s="44"/>
      <c r="CN23" s="45"/>
      <c r="CO23" s="45"/>
      <c r="CP23" s="43"/>
      <c r="CQ23" s="43"/>
      <c r="CR23" s="43"/>
      <c r="CS23" s="43"/>
      <c r="CT23" s="43"/>
      <c r="CU23" s="43"/>
      <c r="CV23" s="43"/>
      <c r="CW23" s="43"/>
      <c r="CX23" s="43"/>
      <c r="CY23" s="43"/>
      <c r="CZ23" s="43"/>
      <c r="DA23" s="44"/>
      <c r="DB23" s="45"/>
      <c r="DC23" s="45"/>
      <c r="DD23" s="43"/>
      <c r="DE23" s="43"/>
      <c r="DF23" s="43"/>
      <c r="DG23" s="43"/>
      <c r="DH23" s="43"/>
      <c r="DI23" s="43"/>
      <c r="DJ23" s="43"/>
      <c r="DK23" s="43"/>
      <c r="DL23" s="43"/>
      <c r="DM23" s="43"/>
      <c r="DN23" s="43"/>
      <c r="DO23" s="44"/>
      <c r="DP23" s="45"/>
      <c r="DQ23" s="45"/>
      <c r="DR23" s="43"/>
      <c r="DS23" s="43"/>
      <c r="DT23" s="43"/>
      <c r="DU23" s="43"/>
      <c r="DV23" s="43"/>
      <c r="DW23" s="43"/>
      <c r="DX23" s="43"/>
      <c r="DY23" s="43"/>
      <c r="DZ23" s="43"/>
      <c r="EA23" s="43"/>
      <c r="EB23" s="43"/>
      <c r="EC23" s="44"/>
      <c r="ED23" s="45"/>
      <c r="EE23" s="45"/>
      <c r="EF23" s="43"/>
      <c r="EG23" s="43"/>
      <c r="EH23" s="43"/>
      <c r="EI23" s="43"/>
      <c r="EJ23" s="43"/>
      <c r="EK23" s="43"/>
      <c r="EL23" s="43"/>
      <c r="EM23" s="43"/>
      <c r="EN23" s="43"/>
      <c r="EO23" s="43"/>
      <c r="EP23" s="43"/>
      <c r="EQ23" s="44"/>
      <c r="ER23" s="45"/>
      <c r="ES23" s="45"/>
      <c r="ET23" s="43"/>
      <c r="EU23" s="43"/>
      <c r="EV23" s="43"/>
      <c r="EW23" s="43"/>
      <c r="EX23" s="43"/>
      <c r="EY23" s="43"/>
      <c r="EZ23" s="43"/>
      <c r="FA23" s="43"/>
      <c r="FB23" s="43"/>
      <c r="FC23" s="43"/>
      <c r="FD23" s="43"/>
      <c r="FE23" s="44"/>
      <c r="FF23" s="45"/>
      <c r="FG23" s="45"/>
      <c r="FH23" s="43"/>
      <c r="FI23" s="43"/>
      <c r="FJ23" s="43"/>
      <c r="FK23" s="43"/>
      <c r="FL23" s="43"/>
      <c r="FM23" s="43"/>
      <c r="FN23" s="43"/>
      <c r="FO23" s="43"/>
      <c r="FP23" s="43"/>
      <c r="FQ23" s="43"/>
      <c r="FR23" s="43"/>
      <c r="FS23" s="44"/>
      <c r="FT23" s="45"/>
      <c r="FU23" s="45"/>
      <c r="FV23" s="43"/>
      <c r="FW23" s="43"/>
      <c r="FX23" s="43"/>
      <c r="FY23" s="43"/>
      <c r="FZ23" s="43"/>
      <c r="GA23" s="43"/>
      <c r="GB23" s="43"/>
      <c r="GC23" s="43"/>
      <c r="GD23" s="43"/>
      <c r="GE23" s="43"/>
      <c r="GF23" s="43"/>
      <c r="GG23" s="44"/>
      <c r="GH23" s="45"/>
      <c r="GI23" s="45"/>
      <c r="GJ23" s="43"/>
      <c r="GK23" s="43"/>
      <c r="GL23" s="43"/>
      <c r="GM23" s="43"/>
      <c r="GN23" s="43"/>
      <c r="GO23" s="43"/>
      <c r="GP23" s="43"/>
      <c r="GQ23" s="43"/>
      <c r="GR23" s="43"/>
      <c r="GS23" s="43"/>
      <c r="GT23" s="43"/>
      <c r="GU23" s="44"/>
      <c r="GV23" s="45"/>
      <c r="GW23" s="45"/>
      <c r="GX23" s="43"/>
      <c r="GY23" s="43"/>
      <c r="GZ23" s="43"/>
      <c r="HA23" s="43"/>
      <c r="HB23" s="43"/>
      <c r="HC23" s="43"/>
      <c r="HD23" s="43"/>
      <c r="HE23" s="43"/>
      <c r="HF23" s="43"/>
      <c r="HG23" s="43"/>
      <c r="HH23" s="43"/>
      <c r="HI23" s="44"/>
      <c r="HJ23" s="45"/>
      <c r="HK23" s="45"/>
      <c r="HL23" s="43"/>
      <c r="HM23" s="43"/>
      <c r="HN23" s="43"/>
      <c r="HO23" s="43"/>
      <c r="HP23" s="43"/>
      <c r="HQ23" s="43"/>
      <c r="HR23" s="43"/>
      <c r="HS23" s="43"/>
      <c r="HT23" s="43"/>
      <c r="HU23" s="43"/>
      <c r="HV23" s="43"/>
      <c r="HW23" s="44"/>
      <c r="HX23" s="45"/>
      <c r="HY23" s="45"/>
      <c r="HZ23" s="43"/>
      <c r="IA23" s="43"/>
      <c r="IB23" s="43"/>
      <c r="IC23" s="43"/>
      <c r="ID23" s="43"/>
      <c r="IE23" s="43"/>
      <c r="IF23" s="43"/>
      <c r="IG23" s="43"/>
      <c r="IH23" s="43"/>
      <c r="II23" s="43"/>
      <c r="IJ23" s="43"/>
      <c r="IK23" s="44"/>
      <c r="IL23" s="45"/>
      <c r="IM23" s="45"/>
      <c r="IN23" s="43"/>
      <c r="IO23" s="43"/>
      <c r="IP23" s="43"/>
      <c r="IQ23" s="43"/>
      <c r="IR23" s="43"/>
      <c r="IS23" s="43"/>
      <c r="IT23" s="43"/>
      <c r="IU23" s="43"/>
      <c r="IV23" s="43"/>
      <c r="IW23" s="43"/>
      <c r="IX23" s="43"/>
      <c r="IY23" s="44"/>
      <c r="IZ23" s="45"/>
      <c r="JA23" s="45"/>
      <c r="JB23" s="43"/>
      <c r="JC23" s="43"/>
      <c r="JD23" s="43"/>
      <c r="JE23" s="43"/>
      <c r="JF23" s="43"/>
      <c r="JG23" s="43"/>
      <c r="JH23" s="43"/>
      <c r="JI23" s="43"/>
      <c r="JJ23" s="43"/>
      <c r="JK23" s="43"/>
      <c r="JL23" s="43"/>
      <c r="JM23" s="44"/>
      <c r="JN23" s="45"/>
      <c r="JO23" s="45"/>
      <c r="JP23" s="43"/>
      <c r="JQ23" s="43"/>
      <c r="JR23" s="43"/>
      <c r="JS23" s="43"/>
      <c r="JT23" s="43"/>
      <c r="JU23" s="43"/>
      <c r="JV23" s="43"/>
      <c r="JW23" s="43"/>
      <c r="JX23" s="43"/>
      <c r="JY23" s="43"/>
      <c r="JZ23" s="43"/>
      <c r="KA23" s="44"/>
      <c r="KB23" s="45"/>
      <c r="KC23" s="45"/>
      <c r="KD23" s="43"/>
      <c r="KE23" s="43"/>
      <c r="KF23" s="43"/>
      <c r="KG23" s="43"/>
      <c r="KH23" s="43"/>
      <c r="KI23" s="43"/>
      <c r="KJ23" s="43"/>
      <c r="KK23" s="43"/>
      <c r="KL23" s="43"/>
      <c r="KM23" s="43"/>
      <c r="KN23" s="43"/>
      <c r="KO23" s="44"/>
      <c r="KP23" s="45"/>
      <c r="KQ23" s="45"/>
      <c r="KR23" s="43"/>
      <c r="KS23" s="43"/>
      <c r="KT23" s="43"/>
      <c r="KU23" s="43"/>
      <c r="KV23" s="43"/>
      <c r="KW23" s="43"/>
      <c r="KX23" s="43"/>
      <c r="KY23" s="43"/>
      <c r="KZ23" s="43"/>
      <c r="LA23" s="43"/>
      <c r="LB23" s="43"/>
      <c r="LC23" s="44"/>
      <c r="LD23" s="45"/>
      <c r="LE23" s="45"/>
      <c r="LF23" s="43"/>
      <c r="LG23" s="43"/>
      <c r="LH23" s="43"/>
      <c r="LI23" s="43"/>
      <c r="LJ23" s="43"/>
      <c r="LK23" s="43"/>
      <c r="LL23" s="43"/>
      <c r="LM23" s="43"/>
      <c r="LN23" s="43"/>
      <c r="LO23" s="43"/>
      <c r="LP23" s="43"/>
      <c r="LQ23" s="44"/>
      <c r="LR23" s="45"/>
      <c r="LS23" s="45"/>
      <c r="LT23" s="43"/>
      <c r="LU23" s="43"/>
      <c r="LV23" s="43"/>
      <c r="LW23" s="43"/>
      <c r="LX23" s="43"/>
      <c r="LY23" s="43"/>
      <c r="LZ23" s="43"/>
      <c r="MA23" s="43"/>
      <c r="MB23" s="43"/>
      <c r="MC23" s="43"/>
      <c r="MD23" s="43"/>
      <c r="ME23" s="44"/>
      <c r="MF23" s="45"/>
      <c r="MG23" s="45"/>
      <c r="MH23" s="43"/>
      <c r="MI23" s="43"/>
      <c r="MJ23" s="43"/>
      <c r="MK23" s="43"/>
      <c r="ML23" s="43"/>
      <c r="MM23" s="43"/>
      <c r="MN23" s="43"/>
      <c r="MO23" s="43"/>
      <c r="MP23" s="43"/>
      <c r="MQ23" s="43"/>
      <c r="MR23" s="43"/>
      <c r="MS23" s="44"/>
      <c r="MT23" s="45"/>
      <c r="MU23" s="45"/>
      <c r="MV23" s="43"/>
      <c r="MW23" s="43"/>
      <c r="MX23" s="43"/>
      <c r="MY23" s="43"/>
      <c r="MZ23" s="43"/>
      <c r="NA23" s="43"/>
      <c r="NB23" s="43"/>
      <c r="NC23" s="43"/>
      <c r="ND23" s="43"/>
      <c r="NE23" s="43"/>
      <c r="NF23" s="43"/>
      <c r="NG23" s="44"/>
      <c r="NH23" s="45"/>
      <c r="NI23" s="45"/>
      <c r="NJ23" s="43"/>
      <c r="NK23" s="43"/>
      <c r="NL23" s="43"/>
      <c r="NM23" s="43"/>
      <c r="NN23" s="43"/>
      <c r="NO23" s="43"/>
      <c r="NP23" s="43"/>
      <c r="NQ23" s="43"/>
      <c r="NR23" s="43"/>
      <c r="NS23" s="43"/>
      <c r="NT23" s="43"/>
      <c r="NU23" s="44"/>
      <c r="NV23" s="45"/>
      <c r="NW23" s="45"/>
      <c r="NX23" s="43"/>
      <c r="NY23" s="43"/>
      <c r="NZ23" s="43"/>
      <c r="OA23" s="43"/>
      <c r="OB23" s="43"/>
      <c r="OC23" s="43"/>
      <c r="OD23" s="43"/>
      <c r="OE23" s="43"/>
      <c r="OF23" s="43"/>
      <c r="OG23" s="43"/>
      <c r="OH23" s="43"/>
      <c r="OI23" s="44"/>
      <c r="OJ23" s="45"/>
      <c r="OK23" s="45"/>
      <c r="OL23" s="43"/>
      <c r="OM23" s="43"/>
      <c r="ON23" s="43"/>
      <c r="OO23" s="43"/>
      <c r="OP23" s="43"/>
      <c r="OQ23" s="43"/>
      <c r="OR23" s="43"/>
      <c r="OS23" s="43"/>
      <c r="OT23" s="43"/>
      <c r="OU23" s="43"/>
      <c r="OV23" s="43"/>
      <c r="OW23" s="44"/>
      <c r="OX23" s="45"/>
      <c r="OY23" s="45"/>
      <c r="OZ23" s="43"/>
      <c r="PA23" s="43"/>
      <c r="PB23" s="43"/>
      <c r="PC23" s="43"/>
      <c r="PD23" s="43"/>
      <c r="PE23" s="43"/>
      <c r="PF23" s="43"/>
      <c r="PG23" s="43"/>
      <c r="PH23" s="43"/>
      <c r="PI23" s="43"/>
      <c r="PJ23" s="43"/>
      <c r="PK23" s="44"/>
      <c r="PL23" s="45"/>
      <c r="PM23" s="45"/>
      <c r="PN23" s="43"/>
      <c r="PO23" s="43"/>
      <c r="PP23" s="43"/>
      <c r="PQ23" s="43"/>
      <c r="PR23" s="43"/>
      <c r="PS23" s="43"/>
      <c r="PT23" s="43"/>
      <c r="PU23" s="43"/>
      <c r="PV23" s="43"/>
      <c r="PW23" s="43"/>
      <c r="PX23" s="43"/>
      <c r="PY23" s="44"/>
      <c r="PZ23" s="45"/>
      <c r="QA23" s="45"/>
      <c r="QB23" s="43"/>
      <c r="QC23" s="43"/>
      <c r="QD23" s="43"/>
      <c r="QE23" s="43"/>
      <c r="QF23" s="43"/>
      <c r="QG23" s="43"/>
      <c r="QH23" s="43"/>
      <c r="QI23" s="43"/>
      <c r="QJ23" s="43"/>
      <c r="QK23" s="43"/>
      <c r="QL23" s="43"/>
      <c r="QM23" s="44"/>
      <c r="QN23" s="45"/>
      <c r="QO23" s="45"/>
      <c r="QP23" s="43"/>
      <c r="QQ23" s="43"/>
      <c r="QR23" s="43"/>
      <c r="QS23" s="43"/>
      <c r="QT23" s="43"/>
      <c r="QU23" s="43"/>
      <c r="QV23" s="43"/>
      <c r="QW23" s="43"/>
      <c r="QX23" s="43"/>
      <c r="QY23" s="43"/>
      <c r="QZ23" s="43"/>
      <c r="RA23" s="44"/>
      <c r="RB23" s="45"/>
      <c r="RC23" s="45"/>
      <c r="RD23" s="43"/>
      <c r="RE23" s="43"/>
      <c r="RF23" s="43"/>
      <c r="RG23" s="43"/>
      <c r="RH23" s="43"/>
      <c r="RI23" s="43"/>
      <c r="RJ23" s="43"/>
      <c r="RK23" s="43"/>
      <c r="RL23" s="43"/>
      <c r="RM23" s="43"/>
      <c r="RN23" s="43"/>
      <c r="RO23" s="44"/>
      <c r="RP23" s="45"/>
      <c r="RQ23" s="45"/>
      <c r="RR23" s="43"/>
      <c r="RS23" s="43"/>
      <c r="RT23" s="43"/>
      <c r="RU23" s="43"/>
      <c r="RV23" s="43"/>
      <c r="RW23" s="43"/>
      <c r="RX23" s="43"/>
      <c r="RY23" s="43"/>
      <c r="RZ23" s="43"/>
      <c r="SA23" s="43"/>
      <c r="SB23" s="43"/>
      <c r="SC23" s="44"/>
      <c r="SD23" s="45"/>
      <c r="SE23" s="45"/>
      <c r="SF23" s="43"/>
      <c r="SG23" s="43"/>
      <c r="SH23" s="43"/>
      <c r="SI23" s="43"/>
      <c r="SJ23" s="43"/>
      <c r="SK23" s="43"/>
      <c r="SL23" s="43"/>
      <c r="SM23" s="43"/>
      <c r="SN23" s="43"/>
      <c r="SO23" s="43"/>
      <c r="SP23" s="43"/>
      <c r="SQ23" s="44"/>
      <c r="SR23" s="45"/>
      <c r="SS23" s="45"/>
      <c r="ST23" s="43"/>
      <c r="SU23" s="43"/>
      <c r="SV23" s="43"/>
      <c r="SW23" s="43"/>
      <c r="SX23" s="43"/>
      <c r="SY23" s="43"/>
      <c r="SZ23" s="43"/>
      <c r="TA23" s="43"/>
      <c r="TB23" s="43"/>
      <c r="TC23" s="43"/>
      <c r="TD23" s="43"/>
      <c r="TE23" s="44"/>
      <c r="TF23" s="45"/>
      <c r="TG23" s="45"/>
      <c r="TH23" s="43"/>
      <c r="TI23" s="43"/>
      <c r="TJ23" s="43"/>
      <c r="TK23" s="43"/>
      <c r="TL23" s="43"/>
      <c r="TM23" s="43"/>
      <c r="TN23" s="43"/>
      <c r="TO23" s="43"/>
      <c r="TP23" s="43"/>
      <c r="TQ23" s="43"/>
      <c r="TR23" s="43"/>
      <c r="TS23" s="44"/>
      <c r="TT23" s="45"/>
      <c r="TU23" s="45"/>
      <c r="TV23" s="43"/>
      <c r="TW23" s="43"/>
      <c r="TX23" s="43"/>
      <c r="TY23" s="43"/>
      <c r="TZ23" s="43"/>
      <c r="UA23" s="43"/>
      <c r="UB23" s="43"/>
      <c r="UC23" s="43"/>
      <c r="UD23" s="43"/>
      <c r="UE23" s="43"/>
      <c r="UF23" s="43"/>
      <c r="UG23" s="44"/>
      <c r="UH23" s="45"/>
      <c r="UI23" s="45"/>
      <c r="UJ23" s="43"/>
      <c r="UK23" s="43"/>
      <c r="UL23" s="43"/>
      <c r="UM23" s="43"/>
      <c r="UN23" s="43"/>
      <c r="UO23" s="43"/>
      <c r="UP23" s="43"/>
      <c r="UQ23" s="43"/>
      <c r="UR23" s="43"/>
      <c r="US23" s="43"/>
      <c r="UT23" s="43"/>
      <c r="UU23" s="44"/>
      <c r="UV23" s="45"/>
      <c r="UW23" s="45"/>
      <c r="UX23" s="43"/>
      <c r="UY23" s="43"/>
      <c r="UZ23" s="43"/>
      <c r="VA23" s="43"/>
      <c r="VB23" s="43"/>
      <c r="VC23" s="43"/>
      <c r="VD23" s="43"/>
      <c r="VE23" s="43"/>
      <c r="VF23" s="43"/>
      <c r="VG23" s="43"/>
      <c r="VH23" s="43"/>
      <c r="VI23" s="44"/>
      <c r="VJ23" s="45"/>
      <c r="VK23" s="45"/>
      <c r="VL23" s="43"/>
      <c r="VM23" s="43"/>
      <c r="VN23" s="43"/>
      <c r="VO23" s="43"/>
      <c r="VP23" s="43"/>
      <c r="VQ23" s="43"/>
      <c r="VR23" s="43"/>
      <c r="VS23" s="43"/>
      <c r="VT23" s="43"/>
      <c r="VU23" s="43"/>
      <c r="VV23" s="43"/>
      <c r="VW23" s="44"/>
      <c r="VX23" s="45"/>
      <c r="VY23" s="45"/>
      <c r="VZ23" s="43"/>
      <c r="WA23" s="43"/>
      <c r="WB23" s="43"/>
      <c r="WC23" s="43"/>
      <c r="WD23" s="43"/>
      <c r="WE23" s="43"/>
      <c r="WF23" s="43"/>
      <c r="WG23" s="43"/>
      <c r="WH23" s="43"/>
      <c r="WI23" s="43"/>
      <c r="WJ23" s="43"/>
      <c r="WK23" s="44"/>
      <c r="WL23" s="45"/>
      <c r="WM23" s="45"/>
      <c r="WN23" s="43"/>
      <c r="WO23" s="43"/>
      <c r="WP23" s="43"/>
      <c r="WQ23" s="43"/>
      <c r="WR23" s="43"/>
      <c r="WS23" s="43"/>
      <c r="WT23" s="43"/>
      <c r="WU23" s="43"/>
      <c r="WV23" s="43"/>
      <c r="WW23" s="43"/>
      <c r="WX23" s="43"/>
      <c r="WY23" s="44"/>
      <c r="WZ23" s="45"/>
      <c r="XA23" s="45"/>
      <c r="XB23" s="43"/>
      <c r="XC23" s="43"/>
      <c r="XD23" s="43"/>
      <c r="XE23" s="43"/>
      <c r="XF23" s="43"/>
      <c r="XG23" s="43"/>
      <c r="XH23" s="43"/>
      <c r="XI23" s="43"/>
      <c r="XJ23" s="43"/>
      <c r="XK23" s="43"/>
      <c r="XL23" s="43"/>
      <c r="XM23" s="44"/>
      <c r="XN23" s="45"/>
      <c r="XO23" s="45"/>
      <c r="XP23" s="43"/>
      <c r="XQ23" s="43"/>
      <c r="XR23" s="43"/>
      <c r="XS23" s="43"/>
      <c r="XT23" s="43"/>
      <c r="XU23" s="43"/>
      <c r="XV23" s="43"/>
      <c r="XW23" s="43"/>
      <c r="XX23" s="43"/>
      <c r="XY23" s="43"/>
      <c r="XZ23" s="43"/>
      <c r="YA23" s="44"/>
      <c r="YB23" s="45"/>
      <c r="YC23" s="45"/>
      <c r="YD23" s="43"/>
      <c r="YE23" s="43"/>
      <c r="YF23" s="43"/>
      <c r="YG23" s="43"/>
      <c r="YH23" s="43"/>
      <c r="YI23" s="43"/>
      <c r="YJ23" s="43"/>
      <c r="YK23" s="43"/>
      <c r="YL23" s="43"/>
      <c r="YM23" s="43"/>
      <c r="YN23" s="43"/>
      <c r="YO23" s="44"/>
      <c r="YP23" s="45"/>
      <c r="YQ23" s="45"/>
      <c r="YR23" s="43"/>
      <c r="YS23" s="43"/>
      <c r="YT23" s="43"/>
      <c r="YU23" s="43"/>
      <c r="YV23" s="43"/>
      <c r="YW23" s="43"/>
      <c r="YX23" s="43"/>
      <c r="YY23" s="43"/>
      <c r="YZ23" s="43"/>
      <c r="ZA23" s="43"/>
      <c r="ZB23" s="43"/>
      <c r="ZC23" s="44"/>
      <c r="ZD23" s="45"/>
      <c r="ZE23" s="45"/>
      <c r="ZF23" s="43"/>
      <c r="ZG23" s="43"/>
      <c r="ZH23" s="43"/>
      <c r="ZI23" s="43"/>
      <c r="ZJ23" s="43"/>
      <c r="ZK23" s="43"/>
      <c r="ZL23" s="43"/>
      <c r="ZM23" s="43"/>
      <c r="ZN23" s="43"/>
      <c r="ZO23" s="43"/>
      <c r="ZP23" s="43"/>
      <c r="ZQ23" s="44"/>
      <c r="ZR23" s="45"/>
      <c r="ZS23" s="45"/>
      <c r="ZT23" s="43"/>
      <c r="ZU23" s="43"/>
      <c r="ZV23" s="43"/>
      <c r="ZW23" s="43"/>
      <c r="ZX23" s="43"/>
      <c r="ZY23" s="43"/>
      <c r="ZZ23" s="43"/>
      <c r="AAA23" s="43"/>
      <c r="AAB23" s="43"/>
      <c r="AAC23" s="43"/>
      <c r="AAD23" s="43"/>
      <c r="AAE23" s="44"/>
      <c r="AAF23" s="45"/>
      <c r="AAG23" s="45"/>
      <c r="AAH23" s="43"/>
      <c r="AAI23" s="43"/>
      <c r="AAJ23" s="43"/>
      <c r="AAK23" s="43"/>
      <c r="AAL23" s="43"/>
      <c r="AAM23" s="43"/>
      <c r="AAN23" s="43"/>
      <c r="AAO23" s="43"/>
      <c r="AAP23" s="43"/>
      <c r="AAQ23" s="43"/>
      <c r="AAR23" s="43"/>
      <c r="AAS23" s="44"/>
      <c r="AAT23" s="45"/>
      <c r="AAU23" s="45"/>
      <c r="AAV23" s="43"/>
      <c r="AAW23" s="43"/>
      <c r="AAX23" s="43"/>
      <c r="AAY23" s="43"/>
      <c r="AAZ23" s="43"/>
      <c r="ABA23" s="43"/>
      <c r="ABB23" s="43"/>
      <c r="ABC23" s="43"/>
      <c r="ABD23" s="43"/>
      <c r="ABE23" s="43"/>
      <c r="ABF23" s="43"/>
      <c r="ABG23" s="44"/>
      <c r="ABH23" s="45"/>
      <c r="ABI23" s="45"/>
      <c r="ABJ23" s="43"/>
      <c r="ABK23" s="43"/>
      <c r="ABL23" s="43"/>
      <c r="ABM23" s="43"/>
      <c r="ABN23" s="43"/>
      <c r="ABO23" s="43"/>
      <c r="ABP23" s="43"/>
      <c r="ABQ23" s="43"/>
      <c r="ABR23" s="43"/>
      <c r="ABS23" s="43"/>
      <c r="ABT23" s="43"/>
      <c r="ABU23" s="44"/>
      <c r="ABV23" s="45"/>
      <c r="ABW23" s="45"/>
      <c r="ABX23" s="43"/>
      <c r="ABY23" s="43"/>
      <c r="ABZ23" s="43"/>
      <c r="ACA23" s="43"/>
      <c r="ACB23" s="43"/>
      <c r="ACC23" s="43"/>
      <c r="ACD23" s="43"/>
      <c r="ACE23" s="43"/>
      <c r="ACF23" s="43"/>
      <c r="ACG23" s="43"/>
      <c r="ACH23" s="43"/>
      <c r="ACI23" s="44"/>
      <c r="ACJ23" s="45"/>
      <c r="ACK23" s="45"/>
      <c r="ACL23" s="43"/>
      <c r="ACM23" s="43"/>
      <c r="ACN23" s="43"/>
      <c r="ACO23" s="43"/>
      <c r="ACP23" s="43"/>
      <c r="ACQ23" s="43"/>
      <c r="ACR23" s="43"/>
      <c r="ACS23" s="43"/>
      <c r="ACT23" s="43"/>
      <c r="ACU23" s="43"/>
      <c r="ACV23" s="43"/>
      <c r="ACW23" s="44"/>
      <c r="ACX23" s="45"/>
      <c r="ACY23" s="45"/>
      <c r="ACZ23" s="43"/>
      <c r="ADA23" s="43"/>
      <c r="ADB23" s="43"/>
      <c r="ADC23" s="43"/>
      <c r="ADD23" s="43"/>
      <c r="ADE23" s="43"/>
      <c r="ADF23" s="43"/>
      <c r="ADG23" s="43"/>
      <c r="ADH23" s="43"/>
      <c r="ADI23" s="43"/>
      <c r="ADJ23" s="43"/>
      <c r="ADK23" s="44"/>
      <c r="ADL23" s="45"/>
      <c r="ADM23" s="45"/>
      <c r="ADN23" s="43"/>
      <c r="ADO23" s="43"/>
      <c r="ADP23" s="43"/>
      <c r="ADQ23" s="43"/>
      <c r="ADR23" s="43"/>
      <c r="ADS23" s="43"/>
      <c r="ADT23" s="43"/>
      <c r="ADU23" s="43"/>
      <c r="ADV23" s="43"/>
      <c r="ADW23" s="43"/>
      <c r="ADX23" s="43"/>
      <c r="ADY23" s="44"/>
      <c r="ADZ23" s="45"/>
      <c r="AEA23" s="45"/>
      <c r="AEB23" s="43"/>
      <c r="AEC23" s="43"/>
      <c r="AED23" s="43"/>
      <c r="AEE23" s="43"/>
      <c r="AEF23" s="43"/>
      <c r="AEG23" s="43"/>
      <c r="AEH23" s="43"/>
      <c r="AEI23" s="43"/>
      <c r="AEJ23" s="43"/>
      <c r="AEK23" s="43"/>
      <c r="AEL23" s="43"/>
      <c r="AEM23" s="44"/>
      <c r="AEN23" s="45"/>
      <c r="AEO23" s="45"/>
      <c r="AEP23" s="43"/>
      <c r="AEQ23" s="43"/>
      <c r="AER23" s="43"/>
      <c r="AES23" s="43"/>
      <c r="AET23" s="43"/>
      <c r="AEU23" s="43"/>
      <c r="AEV23" s="43"/>
      <c r="AEW23" s="43"/>
      <c r="AEX23" s="43"/>
      <c r="AEY23" s="43"/>
      <c r="AEZ23" s="43"/>
      <c r="AFA23" s="44"/>
      <c r="AFB23" s="45"/>
      <c r="AFC23" s="45"/>
      <c r="AFD23" s="43"/>
      <c r="AFE23" s="43"/>
      <c r="AFF23" s="43"/>
      <c r="AFG23" s="43"/>
      <c r="AFH23" s="43"/>
      <c r="AFI23" s="43"/>
      <c r="AFJ23" s="43"/>
      <c r="AFK23" s="43"/>
      <c r="AFL23" s="43"/>
      <c r="AFM23" s="43"/>
      <c r="AFN23" s="43"/>
      <c r="AFO23" s="44"/>
      <c r="AFP23" s="45"/>
      <c r="AFQ23" s="45"/>
      <c r="AFR23" s="43"/>
      <c r="AFS23" s="43"/>
      <c r="AFT23" s="43"/>
      <c r="AFU23" s="43"/>
      <c r="AFV23" s="43"/>
      <c r="AFW23" s="43"/>
      <c r="AFX23" s="43"/>
      <c r="AFY23" s="43"/>
      <c r="AFZ23" s="43"/>
      <c r="AGA23" s="43"/>
      <c r="AGB23" s="43"/>
      <c r="AGC23" s="44"/>
      <c r="AGD23" s="45"/>
      <c r="AGE23" s="45"/>
      <c r="AGF23" s="43"/>
      <c r="AGG23" s="43"/>
      <c r="AGH23" s="43"/>
      <c r="AGI23" s="43"/>
      <c r="AGJ23" s="43"/>
      <c r="AGK23" s="43"/>
      <c r="AGL23" s="43"/>
      <c r="AGM23" s="43"/>
      <c r="AGN23" s="43"/>
      <c r="AGO23" s="43"/>
      <c r="AGP23" s="43"/>
      <c r="AGQ23" s="44"/>
      <c r="AGR23" s="45"/>
      <c r="AGS23" s="45"/>
      <c r="AGT23" s="43"/>
      <c r="AGU23" s="43"/>
      <c r="AGV23" s="43"/>
      <c r="AGW23" s="43"/>
      <c r="AGX23" s="43"/>
      <c r="AGY23" s="43"/>
      <c r="AGZ23" s="43"/>
      <c r="AHA23" s="43"/>
      <c r="AHB23" s="43"/>
      <c r="AHC23" s="43"/>
      <c r="AHD23" s="43"/>
      <c r="AHE23" s="44"/>
      <c r="AHF23" s="45"/>
      <c r="AHG23" s="45"/>
      <c r="AHH23" s="43"/>
      <c r="AHI23" s="43"/>
      <c r="AHJ23" s="43"/>
      <c r="AHK23" s="43"/>
      <c r="AHL23" s="43"/>
      <c r="AHM23" s="43"/>
      <c r="AHN23" s="43"/>
      <c r="AHO23" s="43"/>
      <c r="AHP23" s="43"/>
      <c r="AHQ23" s="43"/>
      <c r="AHR23" s="43"/>
      <c r="AHS23" s="44"/>
      <c r="AHT23" s="45"/>
      <c r="AHU23" s="45"/>
      <c r="AHV23" s="43"/>
      <c r="AHW23" s="43"/>
      <c r="AHX23" s="43"/>
      <c r="AHY23" s="43"/>
      <c r="AHZ23" s="43"/>
      <c r="AIA23" s="43"/>
      <c r="AIB23" s="43"/>
      <c r="AIC23" s="43"/>
      <c r="AID23" s="43"/>
      <c r="AIE23" s="43"/>
      <c r="AIF23" s="43"/>
      <c r="AIG23" s="44"/>
      <c r="AIH23" s="45"/>
      <c r="AII23" s="45"/>
      <c r="AIJ23" s="43"/>
      <c r="AIK23" s="43"/>
      <c r="AIL23" s="43"/>
      <c r="AIM23" s="43"/>
      <c r="AIN23" s="43"/>
      <c r="AIO23" s="43"/>
      <c r="AIP23" s="43"/>
      <c r="AIQ23" s="43"/>
      <c r="AIR23" s="43"/>
      <c r="AIS23" s="43"/>
      <c r="AIT23" s="43"/>
      <c r="AIU23" s="44"/>
      <c r="AIV23" s="45"/>
      <c r="AIW23" s="45"/>
      <c r="AIX23" s="43"/>
      <c r="AIY23" s="43"/>
      <c r="AIZ23" s="43"/>
      <c r="AJA23" s="43"/>
      <c r="AJB23" s="43"/>
      <c r="AJC23" s="43"/>
      <c r="AJD23" s="43"/>
      <c r="AJE23" s="43"/>
      <c r="AJF23" s="43"/>
      <c r="AJG23" s="43"/>
      <c r="AJH23" s="43"/>
      <c r="AJI23" s="44"/>
      <c r="AJJ23" s="45"/>
      <c r="AJK23" s="45"/>
      <c r="AJL23" s="43"/>
      <c r="AJM23" s="43"/>
      <c r="AJN23" s="43"/>
      <c r="AJO23" s="43"/>
      <c r="AJP23" s="43"/>
      <c r="AJQ23" s="43"/>
      <c r="AJR23" s="43"/>
      <c r="AJS23" s="43"/>
      <c r="AJT23" s="43"/>
      <c r="AJU23" s="43"/>
      <c r="AJV23" s="43"/>
      <c r="AJW23" s="44"/>
      <c r="AJX23" s="45"/>
      <c r="AJY23" s="45"/>
      <c r="AJZ23" s="43"/>
      <c r="AKA23" s="43"/>
      <c r="AKB23" s="43"/>
      <c r="AKC23" s="43"/>
      <c r="AKD23" s="43"/>
      <c r="AKE23" s="43"/>
      <c r="AKF23" s="43"/>
      <c r="AKG23" s="43"/>
      <c r="AKH23" s="43"/>
      <c r="AKI23" s="43"/>
      <c r="AKJ23" s="43"/>
      <c r="AKK23" s="44"/>
      <c r="AKL23" s="45"/>
      <c r="AKM23" s="45"/>
      <c r="AKN23" s="43"/>
      <c r="AKO23" s="43"/>
      <c r="AKP23" s="43"/>
      <c r="AKQ23" s="43"/>
      <c r="AKR23" s="43"/>
      <c r="AKS23" s="43"/>
      <c r="AKT23" s="43"/>
      <c r="AKU23" s="43"/>
      <c r="AKV23" s="43"/>
      <c r="AKW23" s="43"/>
      <c r="AKX23" s="43"/>
      <c r="AKY23" s="44"/>
      <c r="AKZ23" s="45"/>
      <c r="ALA23" s="45"/>
      <c r="ALB23" s="43"/>
      <c r="ALC23" s="43"/>
      <c r="ALD23" s="43"/>
      <c r="ALE23" s="43"/>
      <c r="ALF23" s="43"/>
      <c r="ALG23" s="43"/>
      <c r="ALH23" s="43"/>
      <c r="ALI23" s="43"/>
      <c r="ALJ23" s="43"/>
      <c r="ALK23" s="43"/>
      <c r="ALL23" s="43"/>
      <c r="ALM23" s="44"/>
      <c r="ALN23" s="45"/>
      <c r="ALO23" s="45"/>
      <c r="ALP23" s="43"/>
      <c r="ALQ23" s="43"/>
      <c r="ALR23" s="43"/>
      <c r="ALS23" s="43"/>
      <c r="ALT23" s="43"/>
      <c r="ALU23" s="43"/>
      <c r="ALV23" s="43"/>
      <c r="ALW23" s="43"/>
      <c r="ALX23" s="43"/>
      <c r="ALY23" s="43"/>
      <c r="ALZ23" s="43"/>
      <c r="AMA23" s="44"/>
      <c r="AMB23" s="45"/>
      <c r="AMC23" s="45"/>
      <c r="AMD23" s="43"/>
      <c r="AME23" s="43"/>
      <c r="AMF23" s="43"/>
      <c r="AMG23" s="43"/>
      <c r="AMH23" s="43"/>
      <c r="AMI23" s="43"/>
      <c r="AMJ23" s="43"/>
      <c r="AMK23" s="43"/>
      <c r="AML23" s="43"/>
      <c r="AMM23" s="43"/>
      <c r="AMN23" s="43"/>
      <c r="AMO23" s="44"/>
      <c r="AMP23" s="45"/>
      <c r="AMQ23" s="45"/>
      <c r="AMR23" s="43"/>
      <c r="AMS23" s="43"/>
      <c r="AMT23" s="43"/>
      <c r="AMU23" s="43"/>
      <c r="AMV23" s="43"/>
      <c r="AMW23" s="43"/>
      <c r="AMX23" s="43"/>
      <c r="AMY23" s="43"/>
      <c r="AMZ23" s="43"/>
      <c r="ANA23" s="43"/>
      <c r="ANB23" s="43"/>
      <c r="ANC23" s="44"/>
      <c r="AND23" s="45"/>
      <c r="ANE23" s="45"/>
      <c r="ANF23" s="43"/>
      <c r="ANG23" s="43"/>
      <c r="ANH23" s="43"/>
      <c r="ANI23" s="43"/>
      <c r="ANJ23" s="43"/>
      <c r="ANK23" s="43"/>
      <c r="ANL23" s="43"/>
      <c r="ANM23" s="43"/>
      <c r="ANN23" s="43"/>
      <c r="ANO23" s="43"/>
      <c r="ANP23" s="43"/>
      <c r="ANQ23" s="44"/>
      <c r="ANR23" s="45"/>
      <c r="ANS23" s="45"/>
      <c r="ANT23" s="43"/>
      <c r="ANU23" s="43"/>
      <c r="ANV23" s="43"/>
      <c r="ANW23" s="43"/>
      <c r="ANX23" s="43"/>
      <c r="ANY23" s="43"/>
      <c r="ANZ23" s="43"/>
      <c r="AOA23" s="43"/>
      <c r="AOB23" s="43"/>
      <c r="AOC23" s="43"/>
      <c r="AOD23" s="43"/>
      <c r="AOE23" s="44"/>
      <c r="AOF23" s="45"/>
      <c r="AOG23" s="45"/>
      <c r="AOH23" s="43"/>
      <c r="AOI23" s="43"/>
      <c r="AOJ23" s="43"/>
      <c r="AOK23" s="43"/>
      <c r="AOL23" s="43"/>
      <c r="AOM23" s="43"/>
      <c r="AON23" s="43"/>
      <c r="AOO23" s="43"/>
      <c r="AOP23" s="43"/>
      <c r="AOQ23" s="43"/>
      <c r="AOR23" s="43"/>
      <c r="AOS23" s="44"/>
      <c r="AOT23" s="45"/>
      <c r="AOU23" s="45"/>
      <c r="AOV23" s="43"/>
      <c r="AOW23" s="43"/>
      <c r="AOX23" s="43"/>
      <c r="AOY23" s="43"/>
      <c r="AOZ23" s="43"/>
      <c r="APA23" s="43"/>
      <c r="APB23" s="43"/>
      <c r="APC23" s="43"/>
      <c r="APD23" s="43"/>
      <c r="APE23" s="43"/>
      <c r="APF23" s="43"/>
      <c r="APG23" s="44"/>
      <c r="APH23" s="45"/>
      <c r="API23" s="45"/>
      <c r="APJ23" s="43"/>
      <c r="APK23" s="43"/>
      <c r="APL23" s="43"/>
      <c r="APM23" s="43"/>
      <c r="APN23" s="43"/>
      <c r="APO23" s="43"/>
      <c r="APP23" s="43"/>
      <c r="APQ23" s="43"/>
      <c r="APR23" s="43"/>
      <c r="APS23" s="43"/>
      <c r="APT23" s="43"/>
      <c r="APU23" s="44"/>
      <c r="APV23" s="45"/>
      <c r="APW23" s="45"/>
      <c r="APX23" s="43"/>
      <c r="APY23" s="43"/>
      <c r="APZ23" s="43"/>
      <c r="AQA23" s="43"/>
      <c r="AQB23" s="43"/>
      <c r="AQC23" s="43"/>
      <c r="AQD23" s="43"/>
      <c r="AQE23" s="43"/>
      <c r="AQF23" s="43"/>
      <c r="AQG23" s="43"/>
      <c r="AQH23" s="43"/>
      <c r="AQI23" s="44"/>
      <c r="AQJ23" s="45"/>
      <c r="AQK23" s="45"/>
      <c r="AQL23" s="43"/>
      <c r="AQM23" s="43"/>
      <c r="AQN23" s="43"/>
      <c r="AQO23" s="43"/>
      <c r="AQP23" s="43"/>
      <c r="AQQ23" s="43"/>
      <c r="AQR23" s="43"/>
      <c r="AQS23" s="43"/>
      <c r="AQT23" s="43"/>
      <c r="AQU23" s="43"/>
      <c r="AQV23" s="43"/>
      <c r="AQW23" s="44"/>
      <c r="AQX23" s="45"/>
      <c r="AQY23" s="45"/>
      <c r="AQZ23" s="43"/>
      <c r="ARA23" s="43"/>
      <c r="ARB23" s="43"/>
      <c r="ARC23" s="43"/>
      <c r="ARD23" s="43"/>
      <c r="ARE23" s="43"/>
      <c r="ARF23" s="43"/>
      <c r="ARG23" s="43"/>
      <c r="ARH23" s="43"/>
      <c r="ARI23" s="43"/>
      <c r="ARJ23" s="43"/>
      <c r="ARK23" s="44"/>
      <c r="ARL23" s="45"/>
      <c r="ARM23" s="45"/>
      <c r="ARN23" s="43"/>
      <c r="ARO23" s="43"/>
      <c r="ARP23" s="43"/>
      <c r="ARQ23" s="43"/>
      <c r="ARR23" s="43"/>
      <c r="ARS23" s="43"/>
      <c r="ART23" s="43"/>
      <c r="ARU23" s="43"/>
      <c r="ARV23" s="43"/>
      <c r="ARW23" s="43"/>
      <c r="ARX23" s="43"/>
      <c r="ARY23" s="44"/>
      <c r="ARZ23" s="45"/>
      <c r="ASA23" s="45"/>
      <c r="ASB23" s="43"/>
      <c r="ASC23" s="43"/>
      <c r="ASD23" s="43"/>
      <c r="ASE23" s="43"/>
      <c r="ASF23" s="43"/>
      <c r="ASG23" s="43"/>
      <c r="ASH23" s="43"/>
      <c r="ASI23" s="43"/>
      <c r="ASJ23" s="43"/>
      <c r="ASK23" s="43"/>
      <c r="ASL23" s="43"/>
      <c r="ASM23" s="44"/>
      <c r="ASN23" s="45"/>
      <c r="ASO23" s="45"/>
      <c r="ASP23" s="43"/>
      <c r="ASQ23" s="43"/>
      <c r="ASR23" s="43"/>
      <c r="ASS23" s="43"/>
      <c r="AST23" s="43"/>
      <c r="ASU23" s="43"/>
      <c r="ASV23" s="43"/>
      <c r="ASW23" s="43"/>
      <c r="ASX23" s="43"/>
      <c r="ASY23" s="43"/>
      <c r="ASZ23" s="43"/>
      <c r="ATA23" s="44"/>
      <c r="ATB23" s="45"/>
      <c r="ATC23" s="45"/>
      <c r="ATD23" s="43"/>
      <c r="ATE23" s="43"/>
      <c r="ATF23" s="43"/>
      <c r="ATG23" s="43"/>
      <c r="ATH23" s="43"/>
      <c r="ATI23" s="43"/>
      <c r="ATJ23" s="43"/>
      <c r="ATK23" s="43"/>
      <c r="ATL23" s="43"/>
      <c r="ATM23" s="43"/>
      <c r="ATN23" s="43"/>
      <c r="ATO23" s="44"/>
      <c r="ATP23" s="45"/>
      <c r="ATQ23" s="45"/>
      <c r="ATR23" s="43"/>
      <c r="ATS23" s="43"/>
      <c r="ATT23" s="43"/>
      <c r="ATU23" s="43"/>
      <c r="ATV23" s="43"/>
      <c r="ATW23" s="43"/>
      <c r="ATX23" s="43"/>
      <c r="ATY23" s="43"/>
      <c r="ATZ23" s="43"/>
      <c r="AUA23" s="43"/>
      <c r="AUB23" s="43"/>
      <c r="AUC23" s="44"/>
      <c r="AUD23" s="45"/>
      <c r="AUE23" s="45"/>
      <c r="AUF23" s="43"/>
      <c r="AUG23" s="43"/>
      <c r="AUH23" s="43"/>
      <c r="AUI23" s="43"/>
      <c r="AUJ23" s="43"/>
      <c r="AUK23" s="43"/>
      <c r="AUL23" s="43"/>
      <c r="AUM23" s="43"/>
      <c r="AUN23" s="43"/>
      <c r="AUO23" s="43"/>
      <c r="AUP23" s="43"/>
      <c r="AUQ23" s="44"/>
      <c r="AUR23" s="45"/>
      <c r="AUS23" s="45"/>
      <c r="AUT23" s="43"/>
      <c r="AUU23" s="43"/>
      <c r="AUV23" s="43"/>
      <c r="AUW23" s="43"/>
      <c r="AUX23" s="43"/>
      <c r="AUY23" s="43"/>
      <c r="AUZ23" s="43"/>
      <c r="AVA23" s="43"/>
      <c r="AVB23" s="43"/>
      <c r="AVC23" s="43"/>
      <c r="AVD23" s="43"/>
      <c r="AVE23" s="44"/>
      <c r="AVF23" s="45"/>
      <c r="AVG23" s="45"/>
      <c r="AVH23" s="43"/>
      <c r="AVI23" s="43"/>
      <c r="AVJ23" s="43"/>
      <c r="AVK23" s="43"/>
      <c r="AVL23" s="43"/>
      <c r="AVM23" s="43"/>
      <c r="AVN23" s="43"/>
      <c r="AVO23" s="43"/>
      <c r="AVP23" s="43"/>
      <c r="AVQ23" s="43"/>
      <c r="AVR23" s="43"/>
      <c r="AVS23" s="44"/>
      <c r="AVT23" s="45"/>
      <c r="AVU23" s="45"/>
      <c r="AVV23" s="43"/>
      <c r="AVW23" s="43"/>
      <c r="AVX23" s="43"/>
      <c r="AVY23" s="43"/>
      <c r="AVZ23" s="43"/>
      <c r="AWA23" s="43"/>
      <c r="AWB23" s="43"/>
      <c r="AWC23" s="43"/>
      <c r="AWD23" s="43"/>
      <c r="AWE23" s="43"/>
      <c r="AWF23" s="43"/>
      <c r="AWG23" s="44"/>
      <c r="AWH23" s="45"/>
      <c r="AWI23" s="45"/>
      <c r="AWJ23" s="43"/>
      <c r="AWK23" s="43"/>
      <c r="AWL23" s="43"/>
      <c r="AWM23" s="43"/>
      <c r="AWN23" s="43"/>
      <c r="AWO23" s="43"/>
      <c r="AWP23" s="43"/>
      <c r="AWQ23" s="43"/>
      <c r="AWR23" s="43"/>
      <c r="AWS23" s="43"/>
      <c r="AWT23" s="43"/>
      <c r="AWU23" s="44"/>
      <c r="AWV23" s="45"/>
      <c r="AWW23" s="45"/>
      <c r="AWX23" s="43"/>
      <c r="AWY23" s="43"/>
      <c r="AWZ23" s="43"/>
      <c r="AXA23" s="43"/>
      <c r="AXB23" s="43"/>
      <c r="AXC23" s="43"/>
      <c r="AXD23" s="43"/>
      <c r="AXE23" s="43"/>
      <c r="AXF23" s="43"/>
      <c r="AXG23" s="43"/>
      <c r="AXH23" s="43"/>
      <c r="AXI23" s="44"/>
      <c r="AXJ23" s="45"/>
      <c r="AXK23" s="45"/>
      <c r="AXL23" s="43"/>
      <c r="AXM23" s="43"/>
      <c r="AXN23" s="43"/>
      <c r="AXO23" s="43"/>
      <c r="AXP23" s="43"/>
      <c r="AXQ23" s="43"/>
      <c r="AXR23" s="43"/>
      <c r="AXS23" s="43"/>
      <c r="AXT23" s="43"/>
      <c r="AXU23" s="43"/>
      <c r="AXV23" s="43"/>
      <c r="AXW23" s="44"/>
      <c r="AXX23" s="45"/>
      <c r="AXY23" s="45"/>
      <c r="AXZ23" s="43"/>
      <c r="AYA23" s="43"/>
      <c r="AYB23" s="43"/>
      <c r="AYC23" s="43"/>
      <c r="AYD23" s="43"/>
      <c r="AYE23" s="43"/>
      <c r="AYF23" s="43"/>
      <c r="AYG23" s="43"/>
      <c r="AYH23" s="43"/>
      <c r="AYI23" s="43"/>
      <c r="AYJ23" s="43"/>
      <c r="AYK23" s="44"/>
      <c r="AYL23" s="45"/>
      <c r="AYM23" s="45"/>
      <c r="AYN23" s="43"/>
      <c r="AYO23" s="43"/>
      <c r="AYP23" s="43"/>
      <c r="AYQ23" s="43"/>
      <c r="AYR23" s="43"/>
      <c r="AYS23" s="43"/>
      <c r="AYT23" s="43"/>
      <c r="AYU23" s="43"/>
      <c r="AYV23" s="43"/>
      <c r="AYW23" s="43"/>
      <c r="AYX23" s="43"/>
      <c r="AYY23" s="44"/>
      <c r="AYZ23" s="45"/>
      <c r="AZA23" s="45"/>
      <c r="AZB23" s="43"/>
      <c r="AZC23" s="43"/>
      <c r="AZD23" s="43"/>
      <c r="AZE23" s="43"/>
      <c r="AZF23" s="43"/>
      <c r="AZG23" s="43"/>
      <c r="AZH23" s="43"/>
      <c r="AZI23" s="43"/>
      <c r="AZJ23" s="43"/>
      <c r="AZK23" s="43"/>
      <c r="AZL23" s="43"/>
      <c r="AZM23" s="44"/>
      <c r="AZN23" s="45"/>
      <c r="AZO23" s="45"/>
      <c r="AZP23" s="43"/>
      <c r="AZQ23" s="43"/>
      <c r="AZR23" s="43"/>
      <c r="AZS23" s="43"/>
      <c r="AZT23" s="43"/>
      <c r="AZU23" s="43"/>
      <c r="AZV23" s="43"/>
      <c r="AZW23" s="43"/>
      <c r="AZX23" s="43"/>
      <c r="AZY23" s="43"/>
      <c r="AZZ23" s="43"/>
      <c r="BAA23" s="44"/>
      <c r="BAB23" s="45"/>
      <c r="BAC23" s="45"/>
      <c r="BAD23" s="43"/>
      <c r="BAE23" s="43"/>
      <c r="BAF23" s="43"/>
      <c r="BAG23" s="43"/>
      <c r="BAH23" s="43"/>
      <c r="BAI23" s="43"/>
      <c r="BAJ23" s="43"/>
      <c r="BAK23" s="43"/>
      <c r="BAL23" s="43"/>
      <c r="BAM23" s="43"/>
      <c r="BAN23" s="43"/>
      <c r="BAO23" s="44"/>
      <c r="BAP23" s="45"/>
      <c r="BAQ23" s="45"/>
      <c r="BAR23" s="43"/>
      <c r="BAS23" s="43"/>
      <c r="BAT23" s="43"/>
      <c r="BAU23" s="43"/>
      <c r="BAV23" s="43"/>
      <c r="BAW23" s="43"/>
      <c r="BAX23" s="43"/>
      <c r="BAY23" s="43"/>
      <c r="BAZ23" s="43"/>
      <c r="BBA23" s="43"/>
      <c r="BBB23" s="43"/>
      <c r="BBC23" s="44"/>
      <c r="BBD23" s="45"/>
      <c r="BBE23" s="45"/>
      <c r="BBF23" s="43"/>
      <c r="BBG23" s="43"/>
      <c r="BBH23" s="43"/>
      <c r="BBI23" s="43"/>
      <c r="BBJ23" s="43"/>
      <c r="BBK23" s="43"/>
      <c r="BBL23" s="43"/>
      <c r="BBM23" s="43"/>
      <c r="BBN23" s="43"/>
      <c r="BBO23" s="43"/>
      <c r="BBP23" s="43"/>
      <c r="BBQ23" s="44"/>
      <c r="BBR23" s="45"/>
      <c r="BBS23" s="45"/>
      <c r="BBT23" s="43"/>
      <c r="BBU23" s="43"/>
      <c r="BBV23" s="43"/>
      <c r="BBW23" s="43"/>
      <c r="BBX23" s="43"/>
      <c r="BBY23" s="43"/>
      <c r="BBZ23" s="43"/>
      <c r="BCA23" s="43"/>
      <c r="BCB23" s="43"/>
      <c r="BCC23" s="43"/>
      <c r="BCD23" s="43"/>
      <c r="BCE23" s="44"/>
      <c r="BCF23" s="45"/>
      <c r="BCG23" s="45"/>
      <c r="BCH23" s="43"/>
      <c r="BCI23" s="43"/>
      <c r="BCJ23" s="43"/>
      <c r="BCK23" s="43"/>
      <c r="BCL23" s="43"/>
      <c r="BCM23" s="43"/>
      <c r="BCN23" s="43"/>
      <c r="BCO23" s="43"/>
      <c r="BCP23" s="43"/>
      <c r="BCQ23" s="43"/>
      <c r="BCR23" s="43"/>
      <c r="BCS23" s="44"/>
      <c r="BCT23" s="45"/>
      <c r="BCU23" s="45"/>
      <c r="BCV23" s="43"/>
      <c r="BCW23" s="43"/>
      <c r="BCX23" s="43"/>
      <c r="BCY23" s="43"/>
      <c r="BCZ23" s="43"/>
      <c r="BDA23" s="43"/>
      <c r="BDB23" s="43"/>
      <c r="BDC23" s="43"/>
      <c r="BDD23" s="43"/>
      <c r="BDE23" s="43"/>
      <c r="BDF23" s="43"/>
      <c r="BDG23" s="44"/>
      <c r="BDH23" s="45"/>
      <c r="BDI23" s="45"/>
      <c r="BDJ23" s="43"/>
      <c r="BDK23" s="43"/>
      <c r="BDL23" s="43"/>
      <c r="BDM23" s="43"/>
      <c r="BDN23" s="43"/>
      <c r="BDO23" s="43"/>
      <c r="BDP23" s="43"/>
      <c r="BDQ23" s="43"/>
      <c r="BDR23" s="43"/>
      <c r="BDS23" s="43"/>
      <c r="BDT23" s="43"/>
      <c r="BDU23" s="44"/>
      <c r="BDV23" s="45"/>
      <c r="BDW23" s="45"/>
      <c r="BDX23" s="43"/>
      <c r="BDY23" s="43"/>
      <c r="BDZ23" s="43"/>
      <c r="BEA23" s="43"/>
      <c r="BEB23" s="43"/>
      <c r="BEC23" s="43"/>
      <c r="BED23" s="43"/>
      <c r="BEE23" s="43"/>
      <c r="BEF23" s="43"/>
      <c r="BEG23" s="43"/>
      <c r="BEH23" s="43"/>
      <c r="BEI23" s="44"/>
      <c r="BEJ23" s="45"/>
      <c r="BEK23" s="45"/>
      <c r="BEL23" s="43"/>
      <c r="BEM23" s="43"/>
      <c r="BEN23" s="43"/>
      <c r="BEO23" s="43"/>
      <c r="BEP23" s="43"/>
      <c r="BEQ23" s="43"/>
      <c r="BER23" s="43"/>
      <c r="BES23" s="43"/>
      <c r="BET23" s="43"/>
      <c r="BEU23" s="43"/>
      <c r="BEV23" s="43"/>
      <c r="BEW23" s="44"/>
      <c r="BEX23" s="45"/>
      <c r="BEY23" s="45"/>
      <c r="BEZ23" s="43"/>
      <c r="BFA23" s="43"/>
      <c r="BFB23" s="43"/>
      <c r="BFC23" s="43"/>
      <c r="BFD23" s="43"/>
      <c r="BFE23" s="43"/>
      <c r="BFF23" s="43"/>
      <c r="BFG23" s="43"/>
      <c r="BFH23" s="43"/>
      <c r="BFI23" s="43"/>
      <c r="BFJ23" s="43"/>
      <c r="BFK23" s="44"/>
      <c r="BFL23" s="45"/>
      <c r="BFM23" s="45"/>
      <c r="BFN23" s="43"/>
      <c r="BFO23" s="43"/>
      <c r="BFP23" s="43"/>
      <c r="BFQ23" s="43"/>
      <c r="BFR23" s="43"/>
      <c r="BFS23" s="43"/>
      <c r="BFT23" s="43"/>
      <c r="BFU23" s="43"/>
      <c r="BFV23" s="43"/>
      <c r="BFW23" s="43"/>
      <c r="BFX23" s="43"/>
      <c r="BFY23" s="44"/>
      <c r="BFZ23" s="45"/>
      <c r="BGA23" s="45"/>
      <c r="BGB23" s="43"/>
      <c r="BGC23" s="43"/>
      <c r="BGD23" s="43"/>
      <c r="BGE23" s="43"/>
      <c r="BGF23" s="43"/>
      <c r="BGG23" s="43"/>
      <c r="BGH23" s="43"/>
      <c r="BGI23" s="43"/>
      <c r="BGJ23" s="43"/>
      <c r="BGK23" s="43"/>
      <c r="BGL23" s="43"/>
      <c r="BGM23" s="44"/>
      <c r="BGN23" s="45"/>
      <c r="BGO23" s="45"/>
      <c r="BGP23" s="43"/>
      <c r="BGQ23" s="43"/>
      <c r="BGR23" s="43"/>
      <c r="BGS23" s="43"/>
      <c r="BGT23" s="43"/>
      <c r="BGU23" s="43"/>
      <c r="BGV23" s="43"/>
      <c r="BGW23" s="43"/>
      <c r="BGX23" s="43"/>
      <c r="BGY23" s="43"/>
      <c r="BGZ23" s="43"/>
      <c r="BHA23" s="44"/>
      <c r="BHB23" s="45"/>
      <c r="BHC23" s="45"/>
      <c r="BHD23" s="43"/>
      <c r="BHE23" s="43"/>
      <c r="BHF23" s="43"/>
      <c r="BHG23" s="43"/>
      <c r="BHH23" s="43"/>
      <c r="BHI23" s="43"/>
      <c r="BHJ23" s="43"/>
      <c r="BHK23" s="43"/>
      <c r="BHL23" s="43"/>
      <c r="BHM23" s="43"/>
      <c r="BHN23" s="43"/>
      <c r="BHO23" s="44"/>
      <c r="BHP23" s="45"/>
      <c r="BHQ23" s="45"/>
      <c r="BHR23" s="43"/>
      <c r="BHS23" s="43"/>
      <c r="BHT23" s="43"/>
      <c r="BHU23" s="43"/>
      <c r="BHV23" s="43"/>
      <c r="BHW23" s="43"/>
      <c r="BHX23" s="43"/>
      <c r="BHY23" s="43"/>
      <c r="BHZ23" s="43"/>
      <c r="BIA23" s="43"/>
      <c r="BIB23" s="43"/>
      <c r="BIC23" s="44"/>
      <c r="BID23" s="45"/>
      <c r="BIE23" s="45"/>
      <c r="BIF23" s="43"/>
      <c r="BIG23" s="43"/>
      <c r="BIH23" s="43"/>
      <c r="BII23" s="43"/>
      <c r="BIJ23" s="43"/>
      <c r="BIK23" s="43"/>
      <c r="BIL23" s="43"/>
      <c r="BIM23" s="43"/>
      <c r="BIN23" s="43"/>
      <c r="BIO23" s="43"/>
      <c r="BIP23" s="43"/>
      <c r="BIQ23" s="44"/>
      <c r="BIR23" s="45"/>
      <c r="BIS23" s="45"/>
      <c r="BIT23" s="43"/>
      <c r="BIU23" s="43"/>
      <c r="BIV23" s="43"/>
      <c r="BIW23" s="43"/>
      <c r="BIX23" s="43"/>
      <c r="BIY23" s="43"/>
      <c r="BIZ23" s="43"/>
      <c r="BJA23" s="43"/>
      <c r="BJB23" s="43"/>
      <c r="BJC23" s="43"/>
      <c r="BJD23" s="43"/>
      <c r="BJE23" s="44"/>
      <c r="BJF23" s="45"/>
      <c r="BJG23" s="45"/>
      <c r="BJH23" s="43"/>
      <c r="BJI23" s="43"/>
      <c r="BJJ23" s="43"/>
      <c r="BJK23" s="43"/>
      <c r="BJL23" s="43"/>
      <c r="BJM23" s="43"/>
      <c r="BJN23" s="43"/>
      <c r="BJO23" s="43"/>
      <c r="BJP23" s="43"/>
      <c r="BJQ23" s="43"/>
      <c r="BJR23" s="43"/>
      <c r="BJS23" s="44"/>
      <c r="BJT23" s="45"/>
      <c r="BJU23" s="45"/>
      <c r="BJV23" s="43"/>
      <c r="BJW23" s="43"/>
      <c r="BJX23" s="43"/>
      <c r="BJY23" s="43"/>
      <c r="BJZ23" s="43"/>
      <c r="BKA23" s="43"/>
      <c r="BKB23" s="43"/>
      <c r="BKC23" s="43"/>
      <c r="BKD23" s="43"/>
      <c r="BKE23" s="43"/>
      <c r="BKF23" s="43"/>
      <c r="BKG23" s="44"/>
      <c r="BKH23" s="45"/>
      <c r="BKI23" s="45"/>
      <c r="BKJ23" s="43"/>
      <c r="BKK23" s="43"/>
      <c r="BKL23" s="43"/>
      <c r="BKM23" s="43"/>
      <c r="BKN23" s="43"/>
      <c r="BKO23" s="43"/>
      <c r="BKP23" s="43"/>
      <c r="BKQ23" s="43"/>
      <c r="BKR23" s="43"/>
      <c r="BKS23" s="43"/>
      <c r="BKT23" s="43"/>
      <c r="BKU23" s="44"/>
      <c r="BKV23" s="45"/>
      <c r="BKW23" s="45"/>
      <c r="BKX23" s="43"/>
      <c r="BKY23" s="43"/>
      <c r="BKZ23" s="43"/>
      <c r="BLA23" s="43"/>
      <c r="BLB23" s="43"/>
      <c r="BLC23" s="43"/>
      <c r="BLD23" s="43"/>
      <c r="BLE23" s="43"/>
      <c r="BLF23" s="43"/>
      <c r="BLG23" s="43"/>
      <c r="BLH23" s="43"/>
      <c r="BLI23" s="44"/>
      <c r="BLJ23" s="45"/>
      <c r="BLK23" s="45"/>
      <c r="BLL23" s="43"/>
      <c r="BLM23" s="43"/>
      <c r="BLN23" s="43"/>
      <c r="BLO23" s="43"/>
      <c r="BLP23" s="43"/>
      <c r="BLQ23" s="43"/>
      <c r="BLR23" s="43"/>
      <c r="BLS23" s="43"/>
      <c r="BLT23" s="43"/>
      <c r="BLU23" s="43"/>
      <c r="BLV23" s="43"/>
      <c r="BLW23" s="44"/>
      <c r="BLX23" s="45"/>
      <c r="BLY23" s="45"/>
      <c r="BLZ23" s="43"/>
      <c r="BMA23" s="43"/>
      <c r="BMB23" s="43"/>
      <c r="BMC23" s="43"/>
      <c r="BMD23" s="43"/>
      <c r="BME23" s="43"/>
      <c r="BMF23" s="43"/>
      <c r="BMG23" s="43"/>
      <c r="BMH23" s="43"/>
      <c r="BMI23" s="43"/>
      <c r="BMJ23" s="43"/>
      <c r="BMK23" s="44"/>
      <c r="BML23" s="45"/>
      <c r="BMM23" s="45"/>
      <c r="BMN23" s="43"/>
      <c r="BMO23" s="43"/>
      <c r="BMP23" s="43"/>
      <c r="BMQ23" s="43"/>
      <c r="BMR23" s="43"/>
      <c r="BMS23" s="43"/>
      <c r="BMT23" s="43"/>
      <c r="BMU23" s="43"/>
      <c r="BMV23" s="43"/>
      <c r="BMW23" s="43"/>
      <c r="BMX23" s="43"/>
      <c r="BMY23" s="44"/>
      <c r="BMZ23" s="45"/>
      <c r="BNA23" s="45"/>
      <c r="BNB23" s="43"/>
      <c r="BNC23" s="43"/>
      <c r="BND23" s="43"/>
      <c r="BNE23" s="43"/>
      <c r="BNF23" s="43"/>
      <c r="BNG23" s="43"/>
      <c r="BNH23" s="43"/>
      <c r="BNI23" s="43"/>
      <c r="BNJ23" s="43"/>
      <c r="BNK23" s="43"/>
      <c r="BNL23" s="43"/>
      <c r="BNM23" s="44"/>
      <c r="BNN23" s="45"/>
      <c r="BNO23" s="45"/>
      <c r="BNP23" s="43"/>
      <c r="BNQ23" s="43"/>
      <c r="BNR23" s="43"/>
      <c r="BNS23" s="43"/>
      <c r="BNT23" s="43"/>
      <c r="BNU23" s="43"/>
      <c r="BNV23" s="43"/>
      <c r="BNW23" s="43"/>
      <c r="BNX23" s="43"/>
      <c r="BNY23" s="43"/>
      <c r="BNZ23" s="43"/>
      <c r="BOA23" s="44"/>
      <c r="BOB23" s="45"/>
      <c r="BOC23" s="45"/>
      <c r="BOD23" s="43"/>
      <c r="BOE23" s="43"/>
      <c r="BOF23" s="43"/>
      <c r="BOG23" s="43"/>
      <c r="BOH23" s="43"/>
      <c r="BOI23" s="43"/>
      <c r="BOJ23" s="43"/>
      <c r="BOK23" s="43"/>
      <c r="BOL23" s="43"/>
      <c r="BOM23" s="43"/>
      <c r="BON23" s="43"/>
      <c r="BOO23" s="44"/>
      <c r="BOP23" s="45"/>
      <c r="BOQ23" s="45"/>
      <c r="BOR23" s="43"/>
      <c r="BOS23" s="43"/>
      <c r="BOT23" s="43"/>
      <c r="BOU23" s="43"/>
      <c r="BOV23" s="43"/>
      <c r="BOW23" s="43"/>
      <c r="BOX23" s="43"/>
      <c r="BOY23" s="43"/>
      <c r="BOZ23" s="43"/>
      <c r="BPA23" s="43"/>
      <c r="BPB23" s="43"/>
      <c r="BPC23" s="44"/>
      <c r="BPD23" s="45"/>
      <c r="BPE23" s="45"/>
      <c r="BPF23" s="43"/>
      <c r="BPG23" s="43"/>
      <c r="BPH23" s="43"/>
      <c r="BPI23" s="43"/>
      <c r="BPJ23" s="43"/>
      <c r="BPK23" s="43"/>
      <c r="BPL23" s="43"/>
      <c r="BPM23" s="43"/>
      <c r="BPN23" s="43"/>
      <c r="BPO23" s="43"/>
      <c r="BPP23" s="43"/>
      <c r="BPQ23" s="44"/>
      <c r="BPR23" s="45"/>
      <c r="BPS23" s="45"/>
      <c r="BPT23" s="43"/>
      <c r="BPU23" s="43"/>
      <c r="BPV23" s="43"/>
      <c r="BPW23" s="43"/>
      <c r="BPX23" s="43"/>
      <c r="BPY23" s="43"/>
      <c r="BPZ23" s="43"/>
      <c r="BQA23" s="43"/>
      <c r="BQB23" s="43"/>
      <c r="BQC23" s="43"/>
      <c r="BQD23" s="43"/>
      <c r="BQE23" s="44"/>
      <c r="BQF23" s="45"/>
      <c r="BQG23" s="45"/>
      <c r="BQH23" s="43"/>
      <c r="BQI23" s="43"/>
      <c r="BQJ23" s="43"/>
      <c r="BQK23" s="43"/>
      <c r="BQL23" s="43"/>
      <c r="BQM23" s="43"/>
      <c r="BQN23" s="43"/>
      <c r="BQO23" s="43"/>
      <c r="BQP23" s="43"/>
      <c r="BQQ23" s="43"/>
      <c r="BQR23" s="43"/>
      <c r="BQS23" s="44"/>
      <c r="BQT23" s="45"/>
      <c r="BQU23" s="45"/>
      <c r="BQV23" s="43"/>
      <c r="BQW23" s="43"/>
      <c r="BQX23" s="43"/>
      <c r="BQY23" s="43"/>
      <c r="BQZ23" s="43"/>
      <c r="BRA23" s="43"/>
      <c r="BRB23" s="43"/>
      <c r="BRC23" s="43"/>
      <c r="BRD23" s="43"/>
      <c r="BRE23" s="43"/>
      <c r="BRF23" s="43"/>
      <c r="BRG23" s="44"/>
      <c r="BRH23" s="45"/>
      <c r="BRI23" s="45"/>
      <c r="BRJ23" s="43"/>
      <c r="BRK23" s="43"/>
      <c r="BRL23" s="43"/>
      <c r="BRM23" s="43"/>
      <c r="BRN23" s="43"/>
      <c r="BRO23" s="43"/>
      <c r="BRP23" s="43"/>
      <c r="BRQ23" s="43"/>
      <c r="BRR23" s="43"/>
      <c r="BRS23" s="43"/>
      <c r="BRT23" s="43"/>
      <c r="BRU23" s="44"/>
      <c r="BRV23" s="45"/>
      <c r="BRW23" s="45"/>
      <c r="BRX23" s="43"/>
      <c r="BRY23" s="43"/>
      <c r="BRZ23" s="43"/>
      <c r="BSA23" s="43"/>
      <c r="BSB23" s="43"/>
      <c r="BSC23" s="43"/>
      <c r="BSD23" s="43"/>
      <c r="BSE23" s="43"/>
      <c r="BSF23" s="43"/>
      <c r="BSG23" s="43"/>
      <c r="BSH23" s="43"/>
      <c r="BSI23" s="44"/>
      <c r="BSJ23" s="45"/>
      <c r="BSK23" s="45"/>
      <c r="BSL23" s="43"/>
      <c r="BSM23" s="43"/>
      <c r="BSN23" s="43"/>
      <c r="BSO23" s="43"/>
      <c r="BSP23" s="43"/>
      <c r="BSQ23" s="43"/>
      <c r="BSR23" s="43"/>
      <c r="BSS23" s="43"/>
      <c r="BST23" s="43"/>
      <c r="BSU23" s="43"/>
      <c r="BSV23" s="43"/>
      <c r="BSW23" s="44"/>
      <c r="BSX23" s="45"/>
      <c r="BSY23" s="45"/>
      <c r="BSZ23" s="43"/>
      <c r="BTA23" s="43"/>
      <c r="BTB23" s="43"/>
      <c r="BTC23" s="43"/>
      <c r="BTD23" s="43"/>
      <c r="BTE23" s="43"/>
      <c r="BTF23" s="43"/>
      <c r="BTG23" s="43"/>
      <c r="BTH23" s="43"/>
      <c r="BTI23" s="43"/>
      <c r="BTJ23" s="43"/>
      <c r="BTK23" s="44"/>
      <c r="BTL23" s="45"/>
      <c r="BTM23" s="45"/>
      <c r="BTN23" s="43"/>
      <c r="BTO23" s="43"/>
      <c r="BTP23" s="43"/>
      <c r="BTQ23" s="43"/>
      <c r="BTR23" s="43"/>
      <c r="BTS23" s="43"/>
      <c r="BTT23" s="43"/>
      <c r="BTU23" s="43"/>
      <c r="BTV23" s="43"/>
      <c r="BTW23" s="43"/>
      <c r="BTX23" s="43"/>
      <c r="BTY23" s="44"/>
      <c r="BTZ23" s="45"/>
      <c r="BUA23" s="45"/>
      <c r="BUB23" s="43"/>
      <c r="BUC23" s="43"/>
      <c r="BUD23" s="43"/>
      <c r="BUE23" s="43"/>
      <c r="BUF23" s="43"/>
      <c r="BUG23" s="43"/>
      <c r="BUH23" s="43"/>
      <c r="BUI23" s="43"/>
      <c r="BUJ23" s="43"/>
      <c r="BUK23" s="43"/>
      <c r="BUL23" s="43"/>
      <c r="BUM23" s="44"/>
      <c r="BUN23" s="45"/>
      <c r="BUO23" s="45"/>
      <c r="BUP23" s="43"/>
      <c r="BUQ23" s="43"/>
      <c r="BUR23" s="43"/>
      <c r="BUS23" s="43"/>
      <c r="BUT23" s="43"/>
      <c r="BUU23" s="43"/>
      <c r="BUV23" s="43"/>
      <c r="BUW23" s="43"/>
      <c r="BUX23" s="43"/>
      <c r="BUY23" s="43"/>
      <c r="BUZ23" s="43"/>
      <c r="BVA23" s="44"/>
      <c r="BVB23" s="45"/>
      <c r="BVC23" s="45"/>
      <c r="BVD23" s="43"/>
      <c r="BVE23" s="43"/>
      <c r="BVF23" s="43"/>
      <c r="BVG23" s="43"/>
      <c r="BVH23" s="43"/>
      <c r="BVI23" s="43"/>
      <c r="BVJ23" s="43"/>
      <c r="BVK23" s="43"/>
      <c r="BVL23" s="43"/>
      <c r="BVM23" s="43"/>
      <c r="BVN23" s="43"/>
      <c r="BVO23" s="44"/>
      <c r="BVP23" s="45"/>
      <c r="BVQ23" s="45"/>
      <c r="BVR23" s="43"/>
      <c r="BVS23" s="43"/>
      <c r="BVT23" s="43"/>
      <c r="BVU23" s="43"/>
      <c r="BVV23" s="43"/>
      <c r="BVW23" s="43"/>
      <c r="BVX23" s="43"/>
      <c r="BVY23" s="43"/>
      <c r="BVZ23" s="43"/>
      <c r="BWA23" s="43"/>
      <c r="BWB23" s="43"/>
      <c r="BWC23" s="44"/>
      <c r="BWD23" s="45"/>
      <c r="BWE23" s="45"/>
      <c r="BWF23" s="43"/>
      <c r="BWG23" s="43"/>
      <c r="BWH23" s="43"/>
      <c r="BWI23" s="43"/>
      <c r="BWJ23" s="43"/>
      <c r="BWK23" s="43"/>
      <c r="BWL23" s="43"/>
      <c r="BWM23" s="43"/>
      <c r="BWN23" s="43"/>
      <c r="BWO23" s="43"/>
      <c r="BWP23" s="43"/>
      <c r="BWQ23" s="44"/>
      <c r="BWR23" s="45"/>
      <c r="BWS23" s="45"/>
      <c r="BWT23" s="43"/>
      <c r="BWU23" s="43"/>
      <c r="BWV23" s="43"/>
      <c r="BWW23" s="43"/>
      <c r="BWX23" s="43"/>
      <c r="BWY23" s="43"/>
      <c r="BWZ23" s="43"/>
      <c r="BXA23" s="43"/>
      <c r="BXB23" s="43"/>
      <c r="BXC23" s="43"/>
      <c r="BXD23" s="43"/>
      <c r="BXE23" s="44"/>
      <c r="BXF23" s="45"/>
      <c r="BXG23" s="45"/>
      <c r="BXH23" s="43"/>
      <c r="BXI23" s="43"/>
      <c r="BXJ23" s="43"/>
      <c r="BXK23" s="43"/>
      <c r="BXL23" s="43"/>
      <c r="BXM23" s="43"/>
      <c r="BXN23" s="43"/>
      <c r="BXO23" s="43"/>
      <c r="BXP23" s="43"/>
      <c r="BXQ23" s="43"/>
      <c r="BXR23" s="43"/>
      <c r="BXS23" s="44"/>
      <c r="BXT23" s="45"/>
      <c r="BXU23" s="45"/>
      <c r="BXV23" s="43"/>
      <c r="BXW23" s="43"/>
      <c r="BXX23" s="43"/>
      <c r="BXY23" s="43"/>
      <c r="BXZ23" s="43"/>
      <c r="BYA23" s="43"/>
      <c r="BYB23" s="43"/>
      <c r="BYC23" s="43"/>
      <c r="BYD23" s="43"/>
      <c r="BYE23" s="43"/>
      <c r="BYF23" s="43"/>
      <c r="BYG23" s="44"/>
      <c r="BYH23" s="45"/>
      <c r="BYI23" s="45"/>
      <c r="BYJ23" s="43"/>
      <c r="BYK23" s="43"/>
      <c r="BYL23" s="43"/>
      <c r="BYM23" s="43"/>
      <c r="BYN23" s="43"/>
      <c r="BYO23" s="43"/>
      <c r="BYP23" s="43"/>
      <c r="BYQ23" s="43"/>
      <c r="BYR23" s="43"/>
      <c r="BYS23" s="43"/>
      <c r="BYT23" s="43"/>
      <c r="BYU23" s="44"/>
      <c r="BYV23" s="45"/>
      <c r="BYW23" s="45"/>
      <c r="BYX23" s="43"/>
      <c r="BYY23" s="43"/>
      <c r="BYZ23" s="43"/>
      <c r="BZA23" s="43"/>
      <c r="BZB23" s="43"/>
      <c r="BZC23" s="43"/>
      <c r="BZD23" s="43"/>
      <c r="BZE23" s="43"/>
      <c r="BZF23" s="43"/>
      <c r="BZG23" s="43"/>
      <c r="BZH23" s="43"/>
      <c r="BZI23" s="44"/>
      <c r="BZJ23" s="45"/>
      <c r="BZK23" s="45"/>
      <c r="BZL23" s="43"/>
      <c r="BZM23" s="43"/>
      <c r="BZN23" s="43"/>
      <c r="BZO23" s="43"/>
      <c r="BZP23" s="43"/>
      <c r="BZQ23" s="43"/>
      <c r="BZR23" s="43"/>
      <c r="BZS23" s="43"/>
      <c r="BZT23" s="43"/>
      <c r="BZU23" s="43"/>
      <c r="BZV23" s="43"/>
      <c r="BZW23" s="44"/>
      <c r="BZX23" s="45"/>
      <c r="BZY23" s="45"/>
      <c r="BZZ23" s="43"/>
      <c r="CAA23" s="43"/>
      <c r="CAB23" s="43"/>
      <c r="CAC23" s="43"/>
      <c r="CAD23" s="43"/>
      <c r="CAE23" s="43"/>
      <c r="CAF23" s="43"/>
      <c r="CAG23" s="43"/>
      <c r="CAH23" s="43"/>
      <c r="CAI23" s="43"/>
      <c r="CAJ23" s="43"/>
      <c r="CAK23" s="44"/>
      <c r="CAL23" s="45"/>
      <c r="CAM23" s="45"/>
      <c r="CAN23" s="43"/>
      <c r="CAO23" s="43"/>
      <c r="CAP23" s="43"/>
      <c r="CAQ23" s="43"/>
      <c r="CAR23" s="43"/>
      <c r="CAS23" s="43"/>
      <c r="CAT23" s="43"/>
      <c r="CAU23" s="43"/>
      <c r="CAV23" s="43"/>
      <c r="CAW23" s="43"/>
      <c r="CAX23" s="43"/>
      <c r="CAY23" s="44"/>
      <c r="CAZ23" s="45"/>
      <c r="CBA23" s="45"/>
      <c r="CBB23" s="43"/>
      <c r="CBC23" s="43"/>
      <c r="CBD23" s="43"/>
      <c r="CBE23" s="43"/>
      <c r="CBF23" s="43"/>
      <c r="CBG23" s="43"/>
      <c r="CBH23" s="43"/>
      <c r="CBI23" s="43"/>
      <c r="CBJ23" s="43"/>
      <c r="CBK23" s="43"/>
      <c r="CBL23" s="43"/>
      <c r="CBM23" s="44"/>
      <c r="CBN23" s="45"/>
      <c r="CBO23" s="45"/>
      <c r="CBP23" s="43"/>
      <c r="CBQ23" s="43"/>
      <c r="CBR23" s="43"/>
      <c r="CBS23" s="43"/>
      <c r="CBT23" s="43"/>
      <c r="CBU23" s="43"/>
      <c r="CBV23" s="43"/>
      <c r="CBW23" s="43"/>
      <c r="CBX23" s="43"/>
      <c r="CBY23" s="43"/>
      <c r="CBZ23" s="43"/>
      <c r="CCA23" s="44"/>
      <c r="CCB23" s="45"/>
      <c r="CCC23" s="45"/>
      <c r="CCD23" s="43"/>
      <c r="CCE23" s="43"/>
      <c r="CCF23" s="43"/>
      <c r="CCG23" s="43"/>
      <c r="CCH23" s="43"/>
      <c r="CCI23" s="43"/>
      <c r="CCJ23" s="43"/>
      <c r="CCK23" s="43"/>
      <c r="CCL23" s="43"/>
      <c r="CCM23" s="43"/>
      <c r="CCN23" s="43"/>
      <c r="CCO23" s="44"/>
      <c r="CCP23" s="45"/>
      <c r="CCQ23" s="45"/>
      <c r="CCR23" s="43"/>
      <c r="CCS23" s="43"/>
      <c r="CCT23" s="43"/>
      <c r="CCU23" s="43"/>
      <c r="CCV23" s="43"/>
      <c r="CCW23" s="43"/>
      <c r="CCX23" s="43"/>
      <c r="CCY23" s="43"/>
      <c r="CCZ23" s="43"/>
      <c r="CDA23" s="43"/>
      <c r="CDB23" s="43"/>
      <c r="CDC23" s="44"/>
      <c r="CDD23" s="45"/>
      <c r="CDE23" s="45"/>
      <c r="CDF23" s="43"/>
      <c r="CDG23" s="43"/>
      <c r="CDH23" s="43"/>
      <c r="CDI23" s="43"/>
      <c r="CDJ23" s="43"/>
      <c r="CDK23" s="43"/>
      <c r="CDL23" s="43"/>
      <c r="CDM23" s="43"/>
      <c r="CDN23" s="43"/>
      <c r="CDO23" s="43"/>
      <c r="CDP23" s="43"/>
      <c r="CDQ23" s="44"/>
      <c r="CDR23" s="45"/>
      <c r="CDS23" s="45"/>
      <c r="CDT23" s="43"/>
      <c r="CDU23" s="43"/>
      <c r="CDV23" s="43"/>
      <c r="CDW23" s="43"/>
      <c r="CDX23" s="43"/>
      <c r="CDY23" s="43"/>
      <c r="CDZ23" s="43"/>
      <c r="CEA23" s="43"/>
      <c r="CEB23" s="43"/>
      <c r="CEC23" s="43"/>
      <c r="CED23" s="43"/>
      <c r="CEE23" s="44"/>
      <c r="CEF23" s="45"/>
      <c r="CEG23" s="45"/>
      <c r="CEH23" s="43"/>
      <c r="CEI23" s="43"/>
      <c r="CEJ23" s="43"/>
      <c r="CEK23" s="43"/>
      <c r="CEL23" s="43"/>
      <c r="CEM23" s="43"/>
      <c r="CEN23" s="43"/>
      <c r="CEO23" s="43"/>
      <c r="CEP23" s="43"/>
      <c r="CEQ23" s="43"/>
      <c r="CER23" s="43"/>
      <c r="CES23" s="44"/>
      <c r="CET23" s="45"/>
      <c r="CEU23" s="45"/>
      <c r="CEV23" s="43"/>
      <c r="CEW23" s="43"/>
      <c r="CEX23" s="43"/>
      <c r="CEY23" s="43"/>
      <c r="CEZ23" s="43"/>
      <c r="CFA23" s="43"/>
      <c r="CFB23" s="43"/>
      <c r="CFC23" s="43"/>
      <c r="CFD23" s="43"/>
      <c r="CFE23" s="43"/>
      <c r="CFF23" s="43"/>
      <c r="CFG23" s="44"/>
      <c r="CFH23" s="45"/>
      <c r="CFI23" s="45"/>
      <c r="CFJ23" s="43"/>
      <c r="CFK23" s="43"/>
      <c r="CFL23" s="43"/>
      <c r="CFM23" s="43"/>
      <c r="CFN23" s="43"/>
      <c r="CFO23" s="43"/>
      <c r="CFP23" s="43"/>
      <c r="CFQ23" s="43"/>
      <c r="CFR23" s="43"/>
      <c r="CFS23" s="43"/>
      <c r="CFT23" s="43"/>
      <c r="CFU23" s="44"/>
      <c r="CFV23" s="45"/>
      <c r="CFW23" s="45"/>
      <c r="CFX23" s="43"/>
      <c r="CFY23" s="43"/>
      <c r="CFZ23" s="43"/>
      <c r="CGA23" s="43"/>
      <c r="CGB23" s="43"/>
      <c r="CGC23" s="43"/>
      <c r="CGD23" s="43"/>
      <c r="CGE23" s="43"/>
      <c r="CGF23" s="43"/>
      <c r="CGG23" s="43"/>
      <c r="CGH23" s="43"/>
      <c r="CGI23" s="44"/>
      <c r="CGJ23" s="45"/>
      <c r="CGK23" s="45"/>
      <c r="CGL23" s="43"/>
      <c r="CGM23" s="43"/>
      <c r="CGN23" s="43"/>
      <c r="CGO23" s="43"/>
      <c r="CGP23" s="43"/>
      <c r="CGQ23" s="43"/>
      <c r="CGR23" s="43"/>
      <c r="CGS23" s="43"/>
      <c r="CGT23" s="43"/>
      <c r="CGU23" s="43"/>
      <c r="CGV23" s="43"/>
      <c r="CGW23" s="44"/>
      <c r="CGX23" s="45"/>
      <c r="CGY23" s="45"/>
      <c r="CGZ23" s="43"/>
      <c r="CHA23" s="43"/>
      <c r="CHB23" s="43"/>
      <c r="CHC23" s="43"/>
      <c r="CHD23" s="43"/>
      <c r="CHE23" s="43"/>
      <c r="CHF23" s="43"/>
      <c r="CHG23" s="43"/>
      <c r="CHH23" s="43"/>
      <c r="CHI23" s="43"/>
      <c r="CHJ23" s="43"/>
      <c r="CHK23" s="44"/>
      <c r="CHL23" s="45"/>
      <c r="CHM23" s="45"/>
      <c r="CHN23" s="43"/>
      <c r="CHO23" s="43"/>
      <c r="CHP23" s="43"/>
      <c r="CHQ23" s="43"/>
      <c r="CHR23" s="43"/>
      <c r="CHS23" s="43"/>
      <c r="CHT23" s="43"/>
      <c r="CHU23" s="43"/>
      <c r="CHV23" s="43"/>
      <c r="CHW23" s="43"/>
      <c r="CHX23" s="43"/>
      <c r="CHY23" s="44"/>
      <c r="CHZ23" s="45"/>
      <c r="CIA23" s="45"/>
      <c r="CIB23" s="43"/>
      <c r="CIC23" s="43"/>
      <c r="CID23" s="43"/>
      <c r="CIE23" s="43"/>
      <c r="CIF23" s="43"/>
      <c r="CIG23" s="43"/>
      <c r="CIH23" s="43"/>
      <c r="CII23" s="43"/>
      <c r="CIJ23" s="43"/>
      <c r="CIK23" s="43"/>
      <c r="CIL23" s="43"/>
      <c r="CIM23" s="44"/>
      <c r="CIN23" s="45"/>
      <c r="CIO23" s="45"/>
      <c r="CIP23" s="43"/>
      <c r="CIQ23" s="43"/>
      <c r="CIR23" s="43"/>
      <c r="CIS23" s="43"/>
      <c r="CIT23" s="43"/>
      <c r="CIU23" s="43"/>
      <c r="CIV23" s="43"/>
      <c r="CIW23" s="43"/>
      <c r="CIX23" s="43"/>
      <c r="CIY23" s="43"/>
      <c r="CIZ23" s="43"/>
      <c r="CJA23" s="44"/>
      <c r="CJB23" s="45"/>
      <c r="CJC23" s="45"/>
      <c r="CJD23" s="43"/>
      <c r="CJE23" s="43"/>
      <c r="CJF23" s="43"/>
      <c r="CJG23" s="43"/>
      <c r="CJH23" s="43"/>
      <c r="CJI23" s="43"/>
      <c r="CJJ23" s="43"/>
      <c r="CJK23" s="43"/>
      <c r="CJL23" s="43"/>
      <c r="CJM23" s="43"/>
      <c r="CJN23" s="43"/>
      <c r="CJO23" s="44"/>
      <c r="CJP23" s="45"/>
      <c r="CJQ23" s="45"/>
      <c r="CJR23" s="43"/>
      <c r="CJS23" s="43"/>
      <c r="CJT23" s="43"/>
      <c r="CJU23" s="43"/>
      <c r="CJV23" s="43"/>
      <c r="CJW23" s="43"/>
      <c r="CJX23" s="43"/>
      <c r="CJY23" s="43"/>
      <c r="CJZ23" s="43"/>
      <c r="CKA23" s="43"/>
      <c r="CKB23" s="43"/>
      <c r="CKC23" s="44"/>
      <c r="CKD23" s="45"/>
      <c r="CKE23" s="45"/>
      <c r="CKF23" s="43"/>
      <c r="CKG23" s="43"/>
      <c r="CKH23" s="43"/>
      <c r="CKI23" s="43"/>
      <c r="CKJ23" s="43"/>
      <c r="CKK23" s="43"/>
      <c r="CKL23" s="43"/>
      <c r="CKM23" s="43"/>
      <c r="CKN23" s="43"/>
      <c r="CKO23" s="43"/>
      <c r="CKP23" s="43"/>
      <c r="CKQ23" s="44"/>
      <c r="CKR23" s="45"/>
      <c r="CKS23" s="45"/>
      <c r="CKT23" s="43"/>
      <c r="CKU23" s="43"/>
      <c r="CKV23" s="43"/>
      <c r="CKW23" s="43"/>
      <c r="CKX23" s="43"/>
      <c r="CKY23" s="43"/>
      <c r="CKZ23" s="43"/>
      <c r="CLA23" s="43"/>
      <c r="CLB23" s="43"/>
      <c r="CLC23" s="43"/>
      <c r="CLD23" s="43"/>
      <c r="CLE23" s="44"/>
      <c r="CLF23" s="45"/>
      <c r="CLG23" s="45"/>
      <c r="CLH23" s="43"/>
      <c r="CLI23" s="43"/>
      <c r="CLJ23" s="43"/>
      <c r="CLK23" s="43"/>
      <c r="CLL23" s="43"/>
      <c r="CLM23" s="43"/>
      <c r="CLN23" s="43"/>
      <c r="CLO23" s="43"/>
      <c r="CLP23" s="43"/>
      <c r="CLQ23" s="43"/>
      <c r="CLR23" s="43"/>
      <c r="CLS23" s="44"/>
      <c r="CLT23" s="45"/>
      <c r="CLU23" s="45"/>
      <c r="CLV23" s="43"/>
      <c r="CLW23" s="43"/>
      <c r="CLX23" s="43"/>
      <c r="CLY23" s="43"/>
      <c r="CLZ23" s="43"/>
      <c r="CMA23" s="43"/>
      <c r="CMB23" s="43"/>
      <c r="CMC23" s="43"/>
      <c r="CMD23" s="43"/>
      <c r="CME23" s="43"/>
      <c r="CMF23" s="43"/>
      <c r="CMG23" s="44"/>
      <c r="CMH23" s="45"/>
      <c r="CMI23" s="45"/>
      <c r="CMJ23" s="43"/>
      <c r="CMK23" s="43"/>
      <c r="CML23" s="43"/>
      <c r="CMM23" s="43"/>
      <c r="CMN23" s="43"/>
      <c r="CMO23" s="43"/>
      <c r="CMP23" s="43"/>
      <c r="CMQ23" s="43"/>
      <c r="CMR23" s="43"/>
      <c r="CMS23" s="43"/>
      <c r="CMT23" s="43"/>
      <c r="CMU23" s="44"/>
      <c r="CMV23" s="45"/>
      <c r="CMW23" s="45"/>
      <c r="CMX23" s="43"/>
      <c r="CMY23" s="43"/>
      <c r="CMZ23" s="43"/>
      <c r="CNA23" s="43"/>
      <c r="CNB23" s="43"/>
      <c r="CNC23" s="43"/>
      <c r="CND23" s="43"/>
      <c r="CNE23" s="43"/>
      <c r="CNF23" s="43"/>
      <c r="CNG23" s="43"/>
      <c r="CNH23" s="43"/>
      <c r="CNI23" s="44"/>
      <c r="CNJ23" s="45"/>
      <c r="CNK23" s="45"/>
      <c r="CNL23" s="43"/>
      <c r="CNM23" s="43"/>
      <c r="CNN23" s="43"/>
      <c r="CNO23" s="43"/>
      <c r="CNP23" s="43"/>
      <c r="CNQ23" s="43"/>
      <c r="CNR23" s="43"/>
      <c r="CNS23" s="43"/>
      <c r="CNT23" s="43"/>
      <c r="CNU23" s="43"/>
      <c r="CNV23" s="43"/>
      <c r="CNW23" s="44"/>
      <c r="CNX23" s="45"/>
      <c r="CNY23" s="45"/>
      <c r="CNZ23" s="43"/>
      <c r="COA23" s="43"/>
      <c r="COB23" s="43"/>
      <c r="COC23" s="43"/>
      <c r="COD23" s="43"/>
      <c r="COE23" s="43"/>
      <c r="COF23" s="43"/>
      <c r="COG23" s="43"/>
      <c r="COH23" s="43"/>
      <c r="COI23" s="43"/>
      <c r="COJ23" s="43"/>
      <c r="COK23" s="44"/>
      <c r="COL23" s="45"/>
      <c r="COM23" s="45"/>
      <c r="CON23" s="43"/>
      <c r="COO23" s="43"/>
      <c r="COP23" s="43"/>
      <c r="COQ23" s="43"/>
      <c r="COR23" s="43"/>
      <c r="COS23" s="43"/>
      <c r="COT23" s="43"/>
      <c r="COU23" s="43"/>
      <c r="COV23" s="43"/>
      <c r="COW23" s="43"/>
      <c r="COX23" s="43"/>
      <c r="COY23" s="44"/>
      <c r="COZ23" s="45"/>
      <c r="CPA23" s="45"/>
      <c r="CPB23" s="43"/>
      <c r="CPC23" s="43"/>
      <c r="CPD23" s="43"/>
      <c r="CPE23" s="43"/>
      <c r="CPF23" s="43"/>
      <c r="CPG23" s="43"/>
      <c r="CPH23" s="43"/>
      <c r="CPI23" s="43"/>
      <c r="CPJ23" s="43"/>
      <c r="CPK23" s="43"/>
      <c r="CPL23" s="43"/>
      <c r="CPM23" s="44"/>
      <c r="CPN23" s="45"/>
      <c r="CPO23" s="45"/>
      <c r="CPP23" s="43"/>
      <c r="CPQ23" s="43"/>
      <c r="CPR23" s="43"/>
      <c r="CPS23" s="43"/>
      <c r="CPT23" s="43"/>
      <c r="CPU23" s="43"/>
      <c r="CPV23" s="43"/>
      <c r="CPW23" s="43"/>
      <c r="CPX23" s="43"/>
      <c r="CPY23" s="43"/>
      <c r="CPZ23" s="43"/>
      <c r="CQA23" s="44"/>
      <c r="CQB23" s="45"/>
      <c r="CQC23" s="45"/>
      <c r="CQD23" s="43"/>
      <c r="CQE23" s="43"/>
      <c r="CQF23" s="43"/>
      <c r="CQG23" s="43"/>
      <c r="CQH23" s="43"/>
      <c r="CQI23" s="43"/>
      <c r="CQJ23" s="43"/>
      <c r="CQK23" s="43"/>
      <c r="CQL23" s="43"/>
      <c r="CQM23" s="43"/>
      <c r="CQN23" s="43"/>
      <c r="CQO23" s="44"/>
      <c r="CQP23" s="45"/>
      <c r="CQQ23" s="45"/>
      <c r="CQR23" s="43"/>
      <c r="CQS23" s="43"/>
      <c r="CQT23" s="43"/>
      <c r="CQU23" s="43"/>
      <c r="CQV23" s="43"/>
      <c r="CQW23" s="43"/>
      <c r="CQX23" s="43"/>
      <c r="CQY23" s="43"/>
      <c r="CQZ23" s="43"/>
      <c r="CRA23" s="43"/>
      <c r="CRB23" s="43"/>
      <c r="CRC23" s="44"/>
      <c r="CRD23" s="45"/>
      <c r="CRE23" s="45"/>
      <c r="CRF23" s="43"/>
      <c r="CRG23" s="43"/>
      <c r="CRH23" s="43"/>
      <c r="CRI23" s="43"/>
      <c r="CRJ23" s="43"/>
      <c r="CRK23" s="43"/>
      <c r="CRL23" s="43"/>
      <c r="CRM23" s="43"/>
      <c r="CRN23" s="43"/>
      <c r="CRO23" s="43"/>
      <c r="CRP23" s="43"/>
      <c r="CRQ23" s="44"/>
      <c r="CRR23" s="45"/>
      <c r="CRS23" s="45"/>
      <c r="CRT23" s="43"/>
      <c r="CRU23" s="43"/>
      <c r="CRV23" s="43"/>
      <c r="CRW23" s="43"/>
      <c r="CRX23" s="43"/>
      <c r="CRY23" s="43"/>
      <c r="CRZ23" s="43"/>
      <c r="CSA23" s="43"/>
      <c r="CSB23" s="43"/>
      <c r="CSC23" s="43"/>
      <c r="CSD23" s="43"/>
      <c r="CSE23" s="44"/>
      <c r="CSF23" s="45"/>
      <c r="CSG23" s="45"/>
      <c r="CSH23" s="43"/>
      <c r="CSI23" s="43"/>
      <c r="CSJ23" s="43"/>
      <c r="CSK23" s="43"/>
      <c r="CSL23" s="43"/>
      <c r="CSM23" s="43"/>
      <c r="CSN23" s="43"/>
      <c r="CSO23" s="43"/>
      <c r="CSP23" s="43"/>
      <c r="CSQ23" s="43"/>
      <c r="CSR23" s="43"/>
      <c r="CSS23" s="44"/>
      <c r="CST23" s="45"/>
      <c r="CSU23" s="45"/>
      <c r="CSV23" s="43"/>
      <c r="CSW23" s="43"/>
      <c r="CSX23" s="43"/>
      <c r="CSY23" s="43"/>
      <c r="CSZ23" s="43"/>
      <c r="CTA23" s="43"/>
      <c r="CTB23" s="43"/>
      <c r="CTC23" s="43"/>
      <c r="CTD23" s="43"/>
      <c r="CTE23" s="43"/>
      <c r="CTF23" s="43"/>
      <c r="CTG23" s="44"/>
      <c r="CTH23" s="45"/>
      <c r="CTI23" s="45"/>
      <c r="CTJ23" s="43"/>
      <c r="CTK23" s="43"/>
      <c r="CTL23" s="43"/>
      <c r="CTM23" s="43"/>
      <c r="CTN23" s="43"/>
      <c r="CTO23" s="43"/>
      <c r="CTP23" s="43"/>
      <c r="CTQ23" s="43"/>
      <c r="CTR23" s="43"/>
      <c r="CTS23" s="43"/>
      <c r="CTT23" s="43"/>
      <c r="CTU23" s="44"/>
      <c r="CTV23" s="45"/>
      <c r="CTW23" s="45"/>
      <c r="CTX23" s="43"/>
      <c r="CTY23" s="43"/>
      <c r="CTZ23" s="43"/>
      <c r="CUA23" s="43"/>
      <c r="CUB23" s="43"/>
      <c r="CUC23" s="43"/>
      <c r="CUD23" s="43"/>
      <c r="CUE23" s="43"/>
      <c r="CUF23" s="43"/>
      <c r="CUG23" s="43"/>
      <c r="CUH23" s="43"/>
      <c r="CUI23" s="44"/>
      <c r="CUJ23" s="45"/>
      <c r="CUK23" s="45"/>
      <c r="CUL23" s="43"/>
      <c r="CUM23" s="43"/>
      <c r="CUN23" s="43"/>
      <c r="CUO23" s="43"/>
      <c r="CUP23" s="43"/>
      <c r="CUQ23" s="43"/>
      <c r="CUR23" s="43"/>
      <c r="CUS23" s="43"/>
      <c r="CUT23" s="43"/>
      <c r="CUU23" s="43"/>
      <c r="CUV23" s="43"/>
      <c r="CUW23" s="44"/>
      <c r="CUX23" s="45"/>
      <c r="CUY23" s="45"/>
      <c r="CUZ23" s="43"/>
      <c r="CVA23" s="43"/>
      <c r="CVB23" s="43"/>
      <c r="CVC23" s="43"/>
      <c r="CVD23" s="43"/>
      <c r="CVE23" s="43"/>
      <c r="CVF23" s="43"/>
      <c r="CVG23" s="43"/>
      <c r="CVH23" s="43"/>
      <c r="CVI23" s="43"/>
      <c r="CVJ23" s="43"/>
      <c r="CVK23" s="44"/>
      <c r="CVL23" s="45"/>
      <c r="CVM23" s="45"/>
      <c r="CVN23" s="43"/>
      <c r="CVO23" s="43"/>
      <c r="CVP23" s="43"/>
      <c r="CVQ23" s="43"/>
      <c r="CVR23" s="43"/>
      <c r="CVS23" s="43"/>
      <c r="CVT23" s="43"/>
      <c r="CVU23" s="43"/>
      <c r="CVV23" s="43"/>
      <c r="CVW23" s="43"/>
      <c r="CVX23" s="43"/>
      <c r="CVY23" s="44"/>
      <c r="CVZ23" s="45"/>
      <c r="CWA23" s="45"/>
      <c r="CWB23" s="43"/>
      <c r="CWC23" s="43"/>
      <c r="CWD23" s="43"/>
      <c r="CWE23" s="43"/>
      <c r="CWF23" s="43"/>
      <c r="CWG23" s="43"/>
      <c r="CWH23" s="43"/>
      <c r="CWI23" s="43"/>
      <c r="CWJ23" s="43"/>
      <c r="CWK23" s="43"/>
      <c r="CWL23" s="43"/>
      <c r="CWM23" s="44"/>
      <c r="CWN23" s="45"/>
      <c r="CWO23" s="45"/>
      <c r="CWP23" s="43"/>
      <c r="CWQ23" s="43"/>
      <c r="CWR23" s="43"/>
      <c r="CWS23" s="43"/>
      <c r="CWT23" s="43"/>
      <c r="CWU23" s="43"/>
      <c r="CWV23" s="43"/>
      <c r="CWW23" s="43"/>
      <c r="CWX23" s="43"/>
      <c r="CWY23" s="43"/>
      <c r="CWZ23" s="43"/>
      <c r="CXA23" s="44"/>
      <c r="CXB23" s="45"/>
      <c r="CXC23" s="45"/>
      <c r="CXD23" s="43"/>
      <c r="CXE23" s="43"/>
      <c r="CXF23" s="43"/>
      <c r="CXG23" s="43"/>
      <c r="CXH23" s="43"/>
      <c r="CXI23" s="43"/>
      <c r="CXJ23" s="43"/>
      <c r="CXK23" s="43"/>
      <c r="CXL23" s="43"/>
      <c r="CXM23" s="43"/>
      <c r="CXN23" s="43"/>
      <c r="CXO23" s="44"/>
      <c r="CXP23" s="45"/>
      <c r="CXQ23" s="45"/>
      <c r="CXR23" s="43"/>
      <c r="CXS23" s="43"/>
      <c r="CXT23" s="43"/>
      <c r="CXU23" s="43"/>
      <c r="CXV23" s="43"/>
      <c r="CXW23" s="43"/>
      <c r="CXX23" s="43"/>
      <c r="CXY23" s="43"/>
      <c r="CXZ23" s="43"/>
      <c r="CYA23" s="43"/>
      <c r="CYB23" s="43"/>
      <c r="CYC23" s="44"/>
      <c r="CYD23" s="45"/>
      <c r="CYE23" s="45"/>
      <c r="CYF23" s="43"/>
      <c r="CYG23" s="43"/>
      <c r="CYH23" s="43"/>
      <c r="CYI23" s="43"/>
      <c r="CYJ23" s="43"/>
      <c r="CYK23" s="43"/>
      <c r="CYL23" s="43"/>
      <c r="CYM23" s="43"/>
      <c r="CYN23" s="43"/>
      <c r="CYO23" s="43"/>
      <c r="CYP23" s="43"/>
      <c r="CYQ23" s="44"/>
      <c r="CYR23" s="45"/>
      <c r="CYS23" s="45"/>
      <c r="CYT23" s="43"/>
      <c r="CYU23" s="43"/>
      <c r="CYV23" s="43"/>
      <c r="CYW23" s="43"/>
      <c r="CYX23" s="43"/>
      <c r="CYY23" s="43"/>
      <c r="CYZ23" s="43"/>
      <c r="CZA23" s="43"/>
      <c r="CZB23" s="43"/>
      <c r="CZC23" s="43"/>
      <c r="CZD23" s="43"/>
      <c r="CZE23" s="44"/>
      <c r="CZF23" s="45"/>
      <c r="CZG23" s="45"/>
      <c r="CZH23" s="43"/>
      <c r="CZI23" s="43"/>
      <c r="CZJ23" s="43"/>
      <c r="CZK23" s="43"/>
      <c r="CZL23" s="43"/>
      <c r="CZM23" s="43"/>
      <c r="CZN23" s="43"/>
      <c r="CZO23" s="43"/>
      <c r="CZP23" s="43"/>
      <c r="CZQ23" s="43"/>
      <c r="CZR23" s="43"/>
      <c r="CZS23" s="44"/>
      <c r="CZT23" s="45"/>
      <c r="CZU23" s="45"/>
      <c r="CZV23" s="43"/>
      <c r="CZW23" s="43"/>
      <c r="CZX23" s="43"/>
      <c r="CZY23" s="43"/>
      <c r="CZZ23" s="43"/>
      <c r="DAA23" s="43"/>
      <c r="DAB23" s="43"/>
      <c r="DAC23" s="43"/>
      <c r="DAD23" s="43"/>
      <c r="DAE23" s="43"/>
      <c r="DAF23" s="43"/>
      <c r="DAG23" s="44"/>
      <c r="DAH23" s="45"/>
      <c r="DAI23" s="45"/>
      <c r="DAJ23" s="43"/>
      <c r="DAK23" s="43"/>
      <c r="DAL23" s="43"/>
      <c r="DAM23" s="43"/>
      <c r="DAN23" s="43"/>
      <c r="DAO23" s="43"/>
      <c r="DAP23" s="43"/>
      <c r="DAQ23" s="43"/>
      <c r="DAR23" s="43"/>
      <c r="DAS23" s="43"/>
      <c r="DAT23" s="43"/>
      <c r="DAU23" s="44"/>
      <c r="DAV23" s="45"/>
      <c r="DAW23" s="45"/>
      <c r="DAX23" s="43"/>
      <c r="DAY23" s="43"/>
      <c r="DAZ23" s="43"/>
      <c r="DBA23" s="43"/>
      <c r="DBB23" s="43"/>
      <c r="DBC23" s="43"/>
      <c r="DBD23" s="43"/>
      <c r="DBE23" s="43"/>
      <c r="DBF23" s="43"/>
      <c r="DBG23" s="43"/>
      <c r="DBH23" s="43"/>
      <c r="DBI23" s="44"/>
      <c r="DBJ23" s="45"/>
      <c r="DBK23" s="45"/>
      <c r="DBL23" s="43"/>
      <c r="DBM23" s="43"/>
      <c r="DBN23" s="43"/>
      <c r="DBO23" s="43"/>
      <c r="DBP23" s="43"/>
      <c r="DBQ23" s="43"/>
      <c r="DBR23" s="43"/>
      <c r="DBS23" s="43"/>
      <c r="DBT23" s="43"/>
      <c r="DBU23" s="43"/>
      <c r="DBV23" s="43"/>
      <c r="DBW23" s="44"/>
      <c r="DBX23" s="45"/>
      <c r="DBY23" s="45"/>
      <c r="DBZ23" s="43"/>
      <c r="DCA23" s="43"/>
      <c r="DCB23" s="43"/>
      <c r="DCC23" s="43"/>
      <c r="DCD23" s="43"/>
      <c r="DCE23" s="43"/>
      <c r="DCF23" s="43"/>
      <c r="DCG23" s="43"/>
      <c r="DCH23" s="43"/>
      <c r="DCI23" s="43"/>
      <c r="DCJ23" s="43"/>
      <c r="DCK23" s="44"/>
      <c r="DCL23" s="45"/>
      <c r="DCM23" s="45"/>
      <c r="DCN23" s="43"/>
      <c r="DCO23" s="43"/>
      <c r="DCP23" s="43"/>
      <c r="DCQ23" s="43"/>
      <c r="DCR23" s="43"/>
      <c r="DCS23" s="43"/>
      <c r="DCT23" s="43"/>
      <c r="DCU23" s="43"/>
      <c r="DCV23" s="43"/>
      <c r="DCW23" s="43"/>
      <c r="DCX23" s="43"/>
      <c r="DCY23" s="44"/>
      <c r="DCZ23" s="45"/>
      <c r="DDA23" s="45"/>
      <c r="DDB23" s="43"/>
      <c r="DDC23" s="43"/>
      <c r="DDD23" s="43"/>
      <c r="DDE23" s="43"/>
      <c r="DDF23" s="43"/>
      <c r="DDG23" s="43"/>
      <c r="DDH23" s="43"/>
      <c r="DDI23" s="43"/>
      <c r="DDJ23" s="43"/>
      <c r="DDK23" s="43"/>
      <c r="DDL23" s="43"/>
      <c r="DDM23" s="44"/>
      <c r="DDN23" s="45"/>
      <c r="DDO23" s="45"/>
      <c r="DDP23" s="43"/>
      <c r="DDQ23" s="43"/>
      <c r="DDR23" s="43"/>
      <c r="DDS23" s="43"/>
      <c r="DDT23" s="43"/>
      <c r="DDU23" s="43"/>
      <c r="DDV23" s="43"/>
      <c r="DDW23" s="43"/>
      <c r="DDX23" s="43"/>
      <c r="DDY23" s="43"/>
      <c r="DDZ23" s="43"/>
      <c r="DEA23" s="44"/>
      <c r="DEB23" s="45"/>
      <c r="DEC23" s="45"/>
      <c r="DED23" s="43"/>
      <c r="DEE23" s="43"/>
      <c r="DEF23" s="43"/>
      <c r="DEG23" s="43"/>
      <c r="DEH23" s="43"/>
      <c r="DEI23" s="43"/>
      <c r="DEJ23" s="43"/>
      <c r="DEK23" s="43"/>
      <c r="DEL23" s="43"/>
      <c r="DEM23" s="43"/>
      <c r="DEN23" s="43"/>
      <c r="DEO23" s="44"/>
      <c r="DEP23" s="45"/>
      <c r="DEQ23" s="45"/>
      <c r="DER23" s="43"/>
      <c r="DES23" s="43"/>
      <c r="DET23" s="43"/>
      <c r="DEU23" s="43"/>
      <c r="DEV23" s="43"/>
      <c r="DEW23" s="43"/>
      <c r="DEX23" s="43"/>
      <c r="DEY23" s="43"/>
      <c r="DEZ23" s="43"/>
      <c r="DFA23" s="43"/>
      <c r="DFB23" s="43"/>
      <c r="DFC23" s="44"/>
      <c r="DFD23" s="45"/>
      <c r="DFE23" s="45"/>
      <c r="DFF23" s="43"/>
      <c r="DFG23" s="43"/>
      <c r="DFH23" s="43"/>
      <c r="DFI23" s="43"/>
      <c r="DFJ23" s="43"/>
      <c r="DFK23" s="43"/>
      <c r="DFL23" s="43"/>
      <c r="DFM23" s="43"/>
      <c r="DFN23" s="43"/>
      <c r="DFO23" s="43"/>
      <c r="DFP23" s="43"/>
      <c r="DFQ23" s="44"/>
      <c r="DFR23" s="45"/>
      <c r="DFS23" s="45"/>
      <c r="DFT23" s="43"/>
      <c r="DFU23" s="43"/>
      <c r="DFV23" s="43"/>
      <c r="DFW23" s="43"/>
      <c r="DFX23" s="43"/>
      <c r="DFY23" s="43"/>
      <c r="DFZ23" s="43"/>
      <c r="DGA23" s="43"/>
      <c r="DGB23" s="43"/>
      <c r="DGC23" s="43"/>
      <c r="DGD23" s="43"/>
      <c r="DGE23" s="44"/>
      <c r="DGF23" s="45"/>
      <c r="DGG23" s="45"/>
      <c r="DGH23" s="43"/>
      <c r="DGI23" s="43"/>
      <c r="DGJ23" s="43"/>
      <c r="DGK23" s="43"/>
      <c r="DGL23" s="43"/>
      <c r="DGM23" s="43"/>
      <c r="DGN23" s="43"/>
      <c r="DGO23" s="43"/>
      <c r="DGP23" s="43"/>
      <c r="DGQ23" s="43"/>
      <c r="DGR23" s="43"/>
      <c r="DGS23" s="44"/>
      <c r="DGT23" s="45"/>
      <c r="DGU23" s="45"/>
      <c r="DGV23" s="43"/>
      <c r="DGW23" s="43"/>
      <c r="DGX23" s="43"/>
      <c r="DGY23" s="43"/>
      <c r="DGZ23" s="43"/>
      <c r="DHA23" s="43"/>
      <c r="DHB23" s="43"/>
      <c r="DHC23" s="43"/>
      <c r="DHD23" s="43"/>
      <c r="DHE23" s="43"/>
      <c r="DHF23" s="43"/>
      <c r="DHG23" s="44"/>
      <c r="DHH23" s="45"/>
      <c r="DHI23" s="45"/>
      <c r="DHJ23" s="43"/>
      <c r="DHK23" s="43"/>
      <c r="DHL23" s="43"/>
      <c r="DHM23" s="43"/>
      <c r="DHN23" s="43"/>
      <c r="DHO23" s="43"/>
      <c r="DHP23" s="43"/>
      <c r="DHQ23" s="43"/>
      <c r="DHR23" s="43"/>
      <c r="DHS23" s="43"/>
      <c r="DHT23" s="43"/>
      <c r="DHU23" s="44"/>
      <c r="DHV23" s="45"/>
      <c r="DHW23" s="45"/>
      <c r="DHX23" s="43"/>
      <c r="DHY23" s="43"/>
      <c r="DHZ23" s="43"/>
      <c r="DIA23" s="43"/>
      <c r="DIB23" s="43"/>
      <c r="DIC23" s="43"/>
      <c r="DID23" s="43"/>
      <c r="DIE23" s="43"/>
      <c r="DIF23" s="43"/>
      <c r="DIG23" s="43"/>
      <c r="DIH23" s="43"/>
      <c r="DII23" s="44"/>
      <c r="DIJ23" s="45"/>
      <c r="DIK23" s="45"/>
      <c r="DIL23" s="43"/>
      <c r="DIM23" s="43"/>
      <c r="DIN23" s="43"/>
      <c r="DIO23" s="43"/>
      <c r="DIP23" s="43"/>
      <c r="DIQ23" s="43"/>
      <c r="DIR23" s="43"/>
      <c r="DIS23" s="43"/>
      <c r="DIT23" s="43"/>
      <c r="DIU23" s="43"/>
      <c r="DIV23" s="43"/>
      <c r="DIW23" s="44"/>
      <c r="DIX23" s="45"/>
      <c r="DIY23" s="45"/>
      <c r="DIZ23" s="43"/>
      <c r="DJA23" s="43"/>
      <c r="DJB23" s="43"/>
      <c r="DJC23" s="43"/>
      <c r="DJD23" s="43"/>
      <c r="DJE23" s="43"/>
      <c r="DJF23" s="43"/>
      <c r="DJG23" s="43"/>
      <c r="DJH23" s="43"/>
      <c r="DJI23" s="43"/>
      <c r="DJJ23" s="43"/>
      <c r="DJK23" s="44"/>
      <c r="DJL23" s="45"/>
      <c r="DJM23" s="45"/>
      <c r="DJN23" s="43"/>
      <c r="DJO23" s="43"/>
      <c r="DJP23" s="43"/>
      <c r="DJQ23" s="43"/>
      <c r="DJR23" s="43"/>
      <c r="DJS23" s="43"/>
      <c r="DJT23" s="43"/>
      <c r="DJU23" s="43"/>
      <c r="DJV23" s="43"/>
      <c r="DJW23" s="43"/>
      <c r="DJX23" s="43"/>
      <c r="DJY23" s="44"/>
      <c r="DJZ23" s="45"/>
      <c r="DKA23" s="45"/>
      <c r="DKB23" s="43"/>
      <c r="DKC23" s="43"/>
      <c r="DKD23" s="43"/>
      <c r="DKE23" s="43"/>
      <c r="DKF23" s="43"/>
      <c r="DKG23" s="43"/>
      <c r="DKH23" s="43"/>
      <c r="DKI23" s="43"/>
      <c r="DKJ23" s="43"/>
      <c r="DKK23" s="43"/>
      <c r="DKL23" s="43"/>
      <c r="DKM23" s="44"/>
      <c r="DKN23" s="45"/>
      <c r="DKO23" s="45"/>
      <c r="DKP23" s="43"/>
      <c r="DKQ23" s="43"/>
      <c r="DKR23" s="43"/>
      <c r="DKS23" s="43"/>
      <c r="DKT23" s="43"/>
      <c r="DKU23" s="43"/>
      <c r="DKV23" s="43"/>
      <c r="DKW23" s="43"/>
      <c r="DKX23" s="43"/>
      <c r="DKY23" s="43"/>
      <c r="DKZ23" s="43"/>
      <c r="DLA23" s="44"/>
      <c r="DLB23" s="45"/>
      <c r="DLC23" s="45"/>
      <c r="DLD23" s="43"/>
      <c r="DLE23" s="43"/>
      <c r="DLF23" s="43"/>
      <c r="DLG23" s="43"/>
      <c r="DLH23" s="43"/>
      <c r="DLI23" s="43"/>
      <c r="DLJ23" s="43"/>
      <c r="DLK23" s="43"/>
      <c r="DLL23" s="43"/>
      <c r="DLM23" s="43"/>
      <c r="DLN23" s="43"/>
      <c r="DLO23" s="44"/>
      <c r="DLP23" s="45"/>
      <c r="DLQ23" s="45"/>
      <c r="DLR23" s="43"/>
      <c r="DLS23" s="43"/>
      <c r="DLT23" s="43"/>
      <c r="DLU23" s="43"/>
      <c r="DLV23" s="43"/>
      <c r="DLW23" s="43"/>
      <c r="DLX23" s="43"/>
      <c r="DLY23" s="43"/>
      <c r="DLZ23" s="43"/>
      <c r="DMA23" s="43"/>
      <c r="DMB23" s="43"/>
      <c r="DMC23" s="44"/>
      <c r="DMD23" s="45"/>
      <c r="DME23" s="45"/>
      <c r="DMF23" s="43"/>
      <c r="DMG23" s="43"/>
      <c r="DMH23" s="43"/>
      <c r="DMI23" s="43"/>
      <c r="DMJ23" s="43"/>
      <c r="DMK23" s="43"/>
      <c r="DML23" s="43"/>
      <c r="DMM23" s="43"/>
      <c r="DMN23" s="43"/>
      <c r="DMO23" s="43"/>
      <c r="DMP23" s="43"/>
      <c r="DMQ23" s="44"/>
      <c r="DMR23" s="45"/>
      <c r="DMS23" s="45"/>
      <c r="DMT23" s="43"/>
      <c r="DMU23" s="43"/>
      <c r="DMV23" s="43"/>
      <c r="DMW23" s="43"/>
      <c r="DMX23" s="43"/>
      <c r="DMY23" s="43"/>
      <c r="DMZ23" s="43"/>
      <c r="DNA23" s="43"/>
      <c r="DNB23" s="43"/>
      <c r="DNC23" s="43"/>
      <c r="DND23" s="43"/>
      <c r="DNE23" s="44"/>
      <c r="DNF23" s="45"/>
      <c r="DNG23" s="45"/>
      <c r="DNH23" s="43"/>
      <c r="DNI23" s="43"/>
      <c r="DNJ23" s="43"/>
      <c r="DNK23" s="43"/>
      <c r="DNL23" s="43"/>
      <c r="DNM23" s="43"/>
      <c r="DNN23" s="43"/>
      <c r="DNO23" s="43"/>
      <c r="DNP23" s="43"/>
      <c r="DNQ23" s="43"/>
      <c r="DNR23" s="43"/>
      <c r="DNS23" s="44"/>
      <c r="DNT23" s="45"/>
      <c r="DNU23" s="45"/>
      <c r="DNV23" s="43"/>
      <c r="DNW23" s="43"/>
      <c r="DNX23" s="43"/>
      <c r="DNY23" s="43"/>
      <c r="DNZ23" s="43"/>
      <c r="DOA23" s="43"/>
      <c r="DOB23" s="43"/>
      <c r="DOC23" s="43"/>
      <c r="DOD23" s="43"/>
      <c r="DOE23" s="43"/>
      <c r="DOF23" s="43"/>
      <c r="DOG23" s="44"/>
      <c r="DOH23" s="45"/>
      <c r="DOI23" s="45"/>
      <c r="DOJ23" s="43"/>
      <c r="DOK23" s="43"/>
      <c r="DOL23" s="43"/>
      <c r="DOM23" s="43"/>
      <c r="DON23" s="43"/>
      <c r="DOO23" s="43"/>
      <c r="DOP23" s="43"/>
      <c r="DOQ23" s="43"/>
      <c r="DOR23" s="43"/>
      <c r="DOS23" s="43"/>
      <c r="DOT23" s="43"/>
      <c r="DOU23" s="44"/>
      <c r="DOV23" s="45"/>
      <c r="DOW23" s="45"/>
      <c r="DOX23" s="43"/>
      <c r="DOY23" s="43"/>
      <c r="DOZ23" s="43"/>
      <c r="DPA23" s="43"/>
      <c r="DPB23" s="43"/>
      <c r="DPC23" s="43"/>
      <c r="DPD23" s="43"/>
      <c r="DPE23" s="43"/>
      <c r="DPF23" s="43"/>
      <c r="DPG23" s="43"/>
      <c r="DPH23" s="43"/>
      <c r="DPI23" s="44"/>
      <c r="DPJ23" s="45"/>
      <c r="DPK23" s="45"/>
      <c r="DPL23" s="43"/>
      <c r="DPM23" s="43"/>
      <c r="DPN23" s="43"/>
      <c r="DPO23" s="43"/>
      <c r="DPP23" s="43"/>
      <c r="DPQ23" s="43"/>
      <c r="DPR23" s="43"/>
      <c r="DPS23" s="43"/>
      <c r="DPT23" s="43"/>
      <c r="DPU23" s="43"/>
      <c r="DPV23" s="43"/>
      <c r="DPW23" s="44"/>
      <c r="DPX23" s="45"/>
      <c r="DPY23" s="45"/>
      <c r="DPZ23" s="43"/>
      <c r="DQA23" s="43"/>
      <c r="DQB23" s="43"/>
      <c r="DQC23" s="43"/>
      <c r="DQD23" s="43"/>
      <c r="DQE23" s="43"/>
      <c r="DQF23" s="43"/>
      <c r="DQG23" s="43"/>
      <c r="DQH23" s="43"/>
      <c r="DQI23" s="43"/>
      <c r="DQJ23" s="43"/>
      <c r="DQK23" s="44"/>
      <c r="DQL23" s="45"/>
      <c r="DQM23" s="45"/>
      <c r="DQN23" s="43"/>
      <c r="DQO23" s="43"/>
      <c r="DQP23" s="43"/>
      <c r="DQQ23" s="43"/>
      <c r="DQR23" s="43"/>
      <c r="DQS23" s="43"/>
      <c r="DQT23" s="43"/>
      <c r="DQU23" s="43"/>
      <c r="DQV23" s="43"/>
      <c r="DQW23" s="43"/>
      <c r="DQX23" s="43"/>
      <c r="DQY23" s="44"/>
      <c r="DQZ23" s="45"/>
      <c r="DRA23" s="45"/>
      <c r="DRB23" s="43"/>
      <c r="DRC23" s="43"/>
      <c r="DRD23" s="43"/>
      <c r="DRE23" s="43"/>
      <c r="DRF23" s="43"/>
      <c r="DRG23" s="43"/>
      <c r="DRH23" s="43"/>
      <c r="DRI23" s="43"/>
      <c r="DRJ23" s="43"/>
      <c r="DRK23" s="43"/>
      <c r="DRL23" s="43"/>
      <c r="DRM23" s="44"/>
      <c r="DRN23" s="45"/>
      <c r="DRO23" s="45"/>
      <c r="DRP23" s="43"/>
      <c r="DRQ23" s="43"/>
      <c r="DRR23" s="43"/>
      <c r="DRS23" s="43"/>
      <c r="DRT23" s="43"/>
      <c r="DRU23" s="43"/>
      <c r="DRV23" s="43"/>
      <c r="DRW23" s="43"/>
      <c r="DRX23" s="43"/>
      <c r="DRY23" s="43"/>
      <c r="DRZ23" s="43"/>
      <c r="DSA23" s="44"/>
      <c r="DSB23" s="45"/>
      <c r="DSC23" s="45"/>
      <c r="DSD23" s="43"/>
      <c r="DSE23" s="43"/>
      <c r="DSF23" s="43"/>
      <c r="DSG23" s="43"/>
      <c r="DSH23" s="43"/>
      <c r="DSI23" s="43"/>
      <c r="DSJ23" s="43"/>
      <c r="DSK23" s="43"/>
      <c r="DSL23" s="43"/>
      <c r="DSM23" s="43"/>
      <c r="DSN23" s="43"/>
      <c r="DSO23" s="44"/>
      <c r="DSP23" s="45"/>
      <c r="DSQ23" s="45"/>
      <c r="DSR23" s="43"/>
      <c r="DSS23" s="43"/>
      <c r="DST23" s="43"/>
      <c r="DSU23" s="43"/>
      <c r="DSV23" s="43"/>
      <c r="DSW23" s="43"/>
      <c r="DSX23" s="43"/>
      <c r="DSY23" s="43"/>
      <c r="DSZ23" s="43"/>
      <c r="DTA23" s="43"/>
      <c r="DTB23" s="43"/>
      <c r="DTC23" s="44"/>
      <c r="DTD23" s="45"/>
      <c r="DTE23" s="45"/>
      <c r="DTF23" s="43"/>
      <c r="DTG23" s="43"/>
      <c r="DTH23" s="43"/>
      <c r="DTI23" s="43"/>
      <c r="DTJ23" s="43"/>
      <c r="DTK23" s="43"/>
      <c r="DTL23" s="43"/>
      <c r="DTM23" s="43"/>
      <c r="DTN23" s="43"/>
      <c r="DTO23" s="43"/>
      <c r="DTP23" s="43"/>
      <c r="DTQ23" s="44"/>
      <c r="DTR23" s="45"/>
      <c r="DTS23" s="45"/>
      <c r="DTT23" s="43"/>
      <c r="DTU23" s="43"/>
      <c r="DTV23" s="43"/>
      <c r="DTW23" s="43"/>
      <c r="DTX23" s="43"/>
      <c r="DTY23" s="43"/>
      <c r="DTZ23" s="43"/>
      <c r="DUA23" s="43"/>
      <c r="DUB23" s="43"/>
      <c r="DUC23" s="43"/>
      <c r="DUD23" s="43"/>
      <c r="DUE23" s="44"/>
      <c r="DUF23" s="45"/>
      <c r="DUG23" s="45"/>
      <c r="DUH23" s="43"/>
      <c r="DUI23" s="43"/>
      <c r="DUJ23" s="43"/>
      <c r="DUK23" s="43"/>
      <c r="DUL23" s="43"/>
      <c r="DUM23" s="43"/>
      <c r="DUN23" s="43"/>
      <c r="DUO23" s="43"/>
      <c r="DUP23" s="43"/>
      <c r="DUQ23" s="43"/>
      <c r="DUR23" s="43"/>
      <c r="DUS23" s="44"/>
      <c r="DUT23" s="45"/>
      <c r="DUU23" s="45"/>
      <c r="DUV23" s="43"/>
      <c r="DUW23" s="43"/>
      <c r="DUX23" s="43"/>
      <c r="DUY23" s="43"/>
      <c r="DUZ23" s="43"/>
      <c r="DVA23" s="43"/>
      <c r="DVB23" s="43"/>
      <c r="DVC23" s="43"/>
      <c r="DVD23" s="43"/>
      <c r="DVE23" s="43"/>
      <c r="DVF23" s="43"/>
      <c r="DVG23" s="44"/>
      <c r="DVH23" s="45"/>
      <c r="DVI23" s="45"/>
      <c r="DVJ23" s="43"/>
      <c r="DVK23" s="43"/>
      <c r="DVL23" s="43"/>
      <c r="DVM23" s="43"/>
      <c r="DVN23" s="43"/>
      <c r="DVO23" s="43"/>
      <c r="DVP23" s="43"/>
      <c r="DVQ23" s="43"/>
      <c r="DVR23" s="43"/>
      <c r="DVS23" s="43"/>
      <c r="DVT23" s="43"/>
      <c r="DVU23" s="44"/>
      <c r="DVV23" s="45"/>
      <c r="DVW23" s="45"/>
      <c r="DVX23" s="43"/>
      <c r="DVY23" s="43"/>
      <c r="DVZ23" s="43"/>
      <c r="DWA23" s="43"/>
      <c r="DWB23" s="43"/>
      <c r="DWC23" s="43"/>
      <c r="DWD23" s="43"/>
      <c r="DWE23" s="43"/>
      <c r="DWF23" s="43"/>
      <c r="DWG23" s="43"/>
      <c r="DWH23" s="43"/>
      <c r="DWI23" s="44"/>
      <c r="DWJ23" s="45"/>
      <c r="DWK23" s="45"/>
      <c r="DWL23" s="43"/>
      <c r="DWM23" s="43"/>
      <c r="DWN23" s="43"/>
      <c r="DWO23" s="43"/>
      <c r="DWP23" s="43"/>
      <c r="DWQ23" s="43"/>
      <c r="DWR23" s="43"/>
      <c r="DWS23" s="43"/>
      <c r="DWT23" s="43"/>
      <c r="DWU23" s="43"/>
      <c r="DWV23" s="43"/>
      <c r="DWW23" s="44"/>
      <c r="DWX23" s="45"/>
      <c r="DWY23" s="45"/>
      <c r="DWZ23" s="43"/>
      <c r="DXA23" s="43"/>
      <c r="DXB23" s="43"/>
      <c r="DXC23" s="43"/>
      <c r="DXD23" s="43"/>
      <c r="DXE23" s="43"/>
      <c r="DXF23" s="43"/>
      <c r="DXG23" s="43"/>
      <c r="DXH23" s="43"/>
      <c r="DXI23" s="43"/>
      <c r="DXJ23" s="43"/>
      <c r="DXK23" s="44"/>
      <c r="DXL23" s="45"/>
      <c r="DXM23" s="45"/>
      <c r="DXN23" s="43"/>
      <c r="DXO23" s="43"/>
      <c r="DXP23" s="43"/>
      <c r="DXQ23" s="43"/>
      <c r="DXR23" s="43"/>
      <c r="DXS23" s="43"/>
      <c r="DXT23" s="43"/>
      <c r="DXU23" s="43"/>
      <c r="DXV23" s="43"/>
      <c r="DXW23" s="43"/>
      <c r="DXX23" s="43"/>
      <c r="DXY23" s="44"/>
      <c r="DXZ23" s="45"/>
      <c r="DYA23" s="45"/>
      <c r="DYB23" s="43"/>
      <c r="DYC23" s="43"/>
      <c r="DYD23" s="43"/>
      <c r="DYE23" s="43"/>
      <c r="DYF23" s="43"/>
      <c r="DYG23" s="43"/>
      <c r="DYH23" s="43"/>
      <c r="DYI23" s="43"/>
      <c r="DYJ23" s="43"/>
      <c r="DYK23" s="43"/>
      <c r="DYL23" s="43"/>
      <c r="DYM23" s="44"/>
      <c r="DYN23" s="45"/>
      <c r="DYO23" s="45"/>
      <c r="DYP23" s="43"/>
      <c r="DYQ23" s="43"/>
      <c r="DYR23" s="43"/>
      <c r="DYS23" s="43"/>
      <c r="DYT23" s="43"/>
      <c r="DYU23" s="43"/>
      <c r="DYV23" s="43"/>
      <c r="DYW23" s="43"/>
      <c r="DYX23" s="43"/>
      <c r="DYY23" s="43"/>
      <c r="DYZ23" s="43"/>
      <c r="DZA23" s="44"/>
      <c r="DZB23" s="45"/>
      <c r="DZC23" s="45"/>
      <c r="DZD23" s="43"/>
      <c r="DZE23" s="43"/>
      <c r="DZF23" s="43"/>
      <c r="DZG23" s="43"/>
      <c r="DZH23" s="43"/>
      <c r="DZI23" s="43"/>
      <c r="DZJ23" s="43"/>
      <c r="DZK23" s="43"/>
      <c r="DZL23" s="43"/>
      <c r="DZM23" s="43"/>
      <c r="DZN23" s="43"/>
      <c r="DZO23" s="44"/>
      <c r="DZP23" s="45"/>
      <c r="DZQ23" s="45"/>
      <c r="DZR23" s="43"/>
      <c r="DZS23" s="43"/>
      <c r="DZT23" s="43"/>
      <c r="DZU23" s="43"/>
      <c r="DZV23" s="43"/>
      <c r="DZW23" s="43"/>
      <c r="DZX23" s="43"/>
      <c r="DZY23" s="43"/>
      <c r="DZZ23" s="43"/>
      <c r="EAA23" s="43"/>
      <c r="EAB23" s="43"/>
      <c r="EAC23" s="44"/>
      <c r="EAD23" s="45"/>
      <c r="EAE23" s="45"/>
      <c r="EAF23" s="43"/>
      <c r="EAG23" s="43"/>
      <c r="EAH23" s="43"/>
      <c r="EAI23" s="43"/>
      <c r="EAJ23" s="43"/>
      <c r="EAK23" s="43"/>
      <c r="EAL23" s="43"/>
      <c r="EAM23" s="43"/>
      <c r="EAN23" s="43"/>
      <c r="EAO23" s="43"/>
      <c r="EAP23" s="43"/>
      <c r="EAQ23" s="44"/>
      <c r="EAR23" s="45"/>
      <c r="EAS23" s="45"/>
      <c r="EAT23" s="43"/>
      <c r="EAU23" s="43"/>
      <c r="EAV23" s="43"/>
      <c r="EAW23" s="43"/>
      <c r="EAX23" s="43"/>
      <c r="EAY23" s="43"/>
      <c r="EAZ23" s="43"/>
      <c r="EBA23" s="43"/>
      <c r="EBB23" s="43"/>
      <c r="EBC23" s="43"/>
      <c r="EBD23" s="43"/>
      <c r="EBE23" s="44"/>
      <c r="EBF23" s="45"/>
      <c r="EBG23" s="45"/>
      <c r="EBH23" s="43"/>
      <c r="EBI23" s="43"/>
      <c r="EBJ23" s="43"/>
      <c r="EBK23" s="43"/>
      <c r="EBL23" s="43"/>
      <c r="EBM23" s="43"/>
      <c r="EBN23" s="43"/>
      <c r="EBO23" s="43"/>
      <c r="EBP23" s="43"/>
      <c r="EBQ23" s="43"/>
      <c r="EBR23" s="43"/>
      <c r="EBS23" s="44"/>
      <c r="EBT23" s="45"/>
      <c r="EBU23" s="45"/>
      <c r="EBV23" s="43"/>
      <c r="EBW23" s="43"/>
      <c r="EBX23" s="43"/>
      <c r="EBY23" s="43"/>
      <c r="EBZ23" s="43"/>
      <c r="ECA23" s="43"/>
      <c r="ECB23" s="43"/>
      <c r="ECC23" s="43"/>
      <c r="ECD23" s="43"/>
      <c r="ECE23" s="43"/>
      <c r="ECF23" s="43"/>
      <c r="ECG23" s="44"/>
      <c r="ECH23" s="45"/>
      <c r="ECI23" s="45"/>
      <c r="ECJ23" s="43"/>
      <c r="ECK23" s="43"/>
      <c r="ECL23" s="43"/>
      <c r="ECM23" s="43"/>
      <c r="ECN23" s="43"/>
      <c r="ECO23" s="43"/>
      <c r="ECP23" s="43"/>
      <c r="ECQ23" s="43"/>
      <c r="ECR23" s="43"/>
      <c r="ECS23" s="43"/>
      <c r="ECT23" s="43"/>
      <c r="ECU23" s="44"/>
      <c r="ECV23" s="45"/>
      <c r="ECW23" s="45"/>
      <c r="ECX23" s="43"/>
      <c r="ECY23" s="43"/>
      <c r="ECZ23" s="43"/>
      <c r="EDA23" s="43"/>
      <c r="EDB23" s="43"/>
      <c r="EDC23" s="43"/>
      <c r="EDD23" s="43"/>
      <c r="EDE23" s="43"/>
      <c r="EDF23" s="43"/>
      <c r="EDG23" s="43"/>
      <c r="EDH23" s="43"/>
      <c r="EDI23" s="44"/>
      <c r="EDJ23" s="45"/>
      <c r="EDK23" s="45"/>
      <c r="EDL23" s="43"/>
      <c r="EDM23" s="43"/>
      <c r="EDN23" s="43"/>
      <c r="EDO23" s="43"/>
      <c r="EDP23" s="43"/>
      <c r="EDQ23" s="43"/>
      <c r="EDR23" s="43"/>
      <c r="EDS23" s="43"/>
      <c r="EDT23" s="43"/>
      <c r="EDU23" s="43"/>
      <c r="EDV23" s="43"/>
      <c r="EDW23" s="44"/>
      <c r="EDX23" s="45"/>
      <c r="EDY23" s="45"/>
      <c r="EDZ23" s="43"/>
      <c r="EEA23" s="43"/>
      <c r="EEB23" s="43"/>
      <c r="EEC23" s="43"/>
      <c r="EED23" s="43"/>
      <c r="EEE23" s="43"/>
      <c r="EEF23" s="43"/>
      <c r="EEG23" s="43"/>
      <c r="EEH23" s="43"/>
      <c r="EEI23" s="43"/>
      <c r="EEJ23" s="43"/>
      <c r="EEK23" s="44"/>
      <c r="EEL23" s="45"/>
      <c r="EEM23" s="45"/>
      <c r="EEN23" s="43"/>
      <c r="EEO23" s="43"/>
      <c r="EEP23" s="43"/>
      <c r="EEQ23" s="43"/>
      <c r="EER23" s="43"/>
      <c r="EES23" s="43"/>
      <c r="EET23" s="43"/>
      <c r="EEU23" s="43"/>
      <c r="EEV23" s="43"/>
      <c r="EEW23" s="43"/>
      <c r="EEX23" s="43"/>
      <c r="EEY23" s="44"/>
      <c r="EEZ23" s="45"/>
      <c r="EFA23" s="45"/>
      <c r="EFB23" s="43"/>
      <c r="EFC23" s="43"/>
      <c r="EFD23" s="43"/>
      <c r="EFE23" s="43"/>
      <c r="EFF23" s="43"/>
      <c r="EFG23" s="43"/>
      <c r="EFH23" s="43"/>
      <c r="EFI23" s="43"/>
      <c r="EFJ23" s="43"/>
      <c r="EFK23" s="43"/>
      <c r="EFL23" s="43"/>
      <c r="EFM23" s="44"/>
      <c r="EFN23" s="45"/>
      <c r="EFO23" s="45"/>
      <c r="EFP23" s="43"/>
      <c r="EFQ23" s="43"/>
      <c r="EFR23" s="43"/>
      <c r="EFS23" s="43"/>
      <c r="EFT23" s="43"/>
      <c r="EFU23" s="43"/>
      <c r="EFV23" s="43"/>
      <c r="EFW23" s="43"/>
      <c r="EFX23" s="43"/>
      <c r="EFY23" s="43"/>
      <c r="EFZ23" s="43"/>
      <c r="EGA23" s="44"/>
      <c r="EGB23" s="45"/>
      <c r="EGC23" s="45"/>
      <c r="EGD23" s="43"/>
      <c r="EGE23" s="43"/>
      <c r="EGF23" s="43"/>
      <c r="EGG23" s="43"/>
      <c r="EGH23" s="43"/>
      <c r="EGI23" s="43"/>
      <c r="EGJ23" s="43"/>
      <c r="EGK23" s="43"/>
      <c r="EGL23" s="43"/>
      <c r="EGM23" s="43"/>
      <c r="EGN23" s="43"/>
      <c r="EGO23" s="44"/>
      <c r="EGP23" s="45"/>
      <c r="EGQ23" s="45"/>
      <c r="EGR23" s="43"/>
      <c r="EGS23" s="43"/>
      <c r="EGT23" s="43"/>
      <c r="EGU23" s="43"/>
      <c r="EGV23" s="43"/>
      <c r="EGW23" s="43"/>
      <c r="EGX23" s="43"/>
      <c r="EGY23" s="43"/>
      <c r="EGZ23" s="43"/>
      <c r="EHA23" s="43"/>
      <c r="EHB23" s="43"/>
      <c r="EHC23" s="44"/>
      <c r="EHD23" s="45"/>
      <c r="EHE23" s="45"/>
      <c r="EHF23" s="43"/>
      <c r="EHG23" s="43"/>
      <c r="EHH23" s="43"/>
      <c r="EHI23" s="43"/>
      <c r="EHJ23" s="43"/>
      <c r="EHK23" s="43"/>
      <c r="EHL23" s="43"/>
      <c r="EHM23" s="43"/>
      <c r="EHN23" s="43"/>
      <c r="EHO23" s="43"/>
      <c r="EHP23" s="43"/>
      <c r="EHQ23" s="44"/>
      <c r="EHR23" s="45"/>
      <c r="EHS23" s="45"/>
      <c r="EHT23" s="43"/>
      <c r="EHU23" s="43"/>
      <c r="EHV23" s="43"/>
      <c r="EHW23" s="43"/>
      <c r="EHX23" s="43"/>
      <c r="EHY23" s="43"/>
      <c r="EHZ23" s="43"/>
      <c r="EIA23" s="43"/>
      <c r="EIB23" s="43"/>
      <c r="EIC23" s="43"/>
      <c r="EID23" s="43"/>
      <c r="EIE23" s="44"/>
      <c r="EIF23" s="45"/>
      <c r="EIG23" s="45"/>
      <c r="EIH23" s="43"/>
      <c r="EII23" s="43"/>
      <c r="EIJ23" s="43"/>
      <c r="EIK23" s="43"/>
      <c r="EIL23" s="43"/>
      <c r="EIM23" s="43"/>
      <c r="EIN23" s="43"/>
      <c r="EIO23" s="43"/>
      <c r="EIP23" s="43"/>
      <c r="EIQ23" s="43"/>
      <c r="EIR23" s="43"/>
      <c r="EIS23" s="44"/>
      <c r="EIT23" s="45"/>
      <c r="EIU23" s="45"/>
      <c r="EIV23" s="43"/>
      <c r="EIW23" s="43"/>
      <c r="EIX23" s="43"/>
      <c r="EIY23" s="43"/>
      <c r="EIZ23" s="43"/>
      <c r="EJA23" s="43"/>
      <c r="EJB23" s="43"/>
      <c r="EJC23" s="43"/>
      <c r="EJD23" s="43"/>
      <c r="EJE23" s="43"/>
      <c r="EJF23" s="43"/>
      <c r="EJG23" s="44"/>
      <c r="EJH23" s="45"/>
      <c r="EJI23" s="45"/>
      <c r="EJJ23" s="43"/>
      <c r="EJK23" s="43"/>
      <c r="EJL23" s="43"/>
      <c r="EJM23" s="43"/>
      <c r="EJN23" s="43"/>
      <c r="EJO23" s="43"/>
      <c r="EJP23" s="43"/>
      <c r="EJQ23" s="43"/>
      <c r="EJR23" s="43"/>
      <c r="EJS23" s="43"/>
      <c r="EJT23" s="43"/>
      <c r="EJU23" s="44"/>
      <c r="EJV23" s="45"/>
      <c r="EJW23" s="45"/>
      <c r="EJX23" s="43"/>
      <c r="EJY23" s="43"/>
      <c r="EJZ23" s="43"/>
      <c r="EKA23" s="43"/>
      <c r="EKB23" s="43"/>
      <c r="EKC23" s="43"/>
      <c r="EKD23" s="43"/>
      <c r="EKE23" s="43"/>
      <c r="EKF23" s="43"/>
      <c r="EKG23" s="43"/>
      <c r="EKH23" s="43"/>
      <c r="EKI23" s="44"/>
      <c r="EKJ23" s="45"/>
      <c r="EKK23" s="45"/>
      <c r="EKL23" s="43"/>
      <c r="EKM23" s="43"/>
      <c r="EKN23" s="43"/>
      <c r="EKO23" s="43"/>
      <c r="EKP23" s="43"/>
      <c r="EKQ23" s="43"/>
      <c r="EKR23" s="43"/>
      <c r="EKS23" s="43"/>
      <c r="EKT23" s="43"/>
      <c r="EKU23" s="43"/>
      <c r="EKV23" s="43"/>
      <c r="EKW23" s="44"/>
      <c r="EKX23" s="45"/>
      <c r="EKY23" s="45"/>
      <c r="EKZ23" s="43"/>
      <c r="ELA23" s="43"/>
      <c r="ELB23" s="43"/>
      <c r="ELC23" s="43"/>
      <c r="ELD23" s="43"/>
      <c r="ELE23" s="43"/>
      <c r="ELF23" s="43"/>
      <c r="ELG23" s="43"/>
      <c r="ELH23" s="43"/>
      <c r="ELI23" s="43"/>
      <c r="ELJ23" s="43"/>
      <c r="ELK23" s="44"/>
      <c r="ELL23" s="45"/>
      <c r="ELM23" s="45"/>
      <c r="ELN23" s="43"/>
      <c r="ELO23" s="43"/>
      <c r="ELP23" s="43"/>
      <c r="ELQ23" s="43"/>
      <c r="ELR23" s="43"/>
      <c r="ELS23" s="43"/>
      <c r="ELT23" s="43"/>
      <c r="ELU23" s="43"/>
      <c r="ELV23" s="43"/>
      <c r="ELW23" s="43"/>
      <c r="ELX23" s="43"/>
      <c r="ELY23" s="44"/>
      <c r="ELZ23" s="45"/>
      <c r="EMA23" s="45"/>
      <c r="EMB23" s="43"/>
      <c r="EMC23" s="43"/>
      <c r="EMD23" s="43"/>
      <c r="EME23" s="43"/>
      <c r="EMF23" s="43"/>
      <c r="EMG23" s="43"/>
      <c r="EMH23" s="43"/>
      <c r="EMI23" s="43"/>
      <c r="EMJ23" s="43"/>
      <c r="EMK23" s="43"/>
      <c r="EML23" s="43"/>
      <c r="EMM23" s="44"/>
      <c r="EMN23" s="45"/>
      <c r="EMO23" s="45"/>
      <c r="EMP23" s="43"/>
      <c r="EMQ23" s="43"/>
      <c r="EMR23" s="43"/>
      <c r="EMS23" s="43"/>
      <c r="EMT23" s="43"/>
      <c r="EMU23" s="43"/>
      <c r="EMV23" s="43"/>
      <c r="EMW23" s="43"/>
      <c r="EMX23" s="43"/>
      <c r="EMY23" s="43"/>
      <c r="EMZ23" s="43"/>
      <c r="ENA23" s="44"/>
      <c r="ENB23" s="45"/>
      <c r="ENC23" s="45"/>
      <c r="END23" s="43"/>
      <c r="ENE23" s="43"/>
      <c r="ENF23" s="43"/>
      <c r="ENG23" s="43"/>
      <c r="ENH23" s="43"/>
      <c r="ENI23" s="43"/>
      <c r="ENJ23" s="43"/>
      <c r="ENK23" s="43"/>
      <c r="ENL23" s="43"/>
      <c r="ENM23" s="43"/>
      <c r="ENN23" s="43"/>
      <c r="ENO23" s="44"/>
      <c r="ENP23" s="45"/>
      <c r="ENQ23" s="45"/>
      <c r="ENR23" s="43"/>
      <c r="ENS23" s="43"/>
      <c r="ENT23" s="43"/>
      <c r="ENU23" s="43"/>
      <c r="ENV23" s="43"/>
      <c r="ENW23" s="43"/>
      <c r="ENX23" s="43"/>
      <c r="ENY23" s="43"/>
      <c r="ENZ23" s="43"/>
      <c r="EOA23" s="43"/>
      <c r="EOB23" s="43"/>
      <c r="EOC23" s="44"/>
      <c r="EOD23" s="45"/>
      <c r="EOE23" s="45"/>
      <c r="EOF23" s="43"/>
      <c r="EOG23" s="43"/>
      <c r="EOH23" s="43"/>
      <c r="EOI23" s="43"/>
      <c r="EOJ23" s="43"/>
      <c r="EOK23" s="43"/>
      <c r="EOL23" s="43"/>
      <c r="EOM23" s="43"/>
      <c r="EON23" s="43"/>
      <c r="EOO23" s="43"/>
      <c r="EOP23" s="43"/>
      <c r="EOQ23" s="44"/>
      <c r="EOR23" s="45"/>
      <c r="EOS23" s="45"/>
      <c r="EOT23" s="43"/>
      <c r="EOU23" s="43"/>
      <c r="EOV23" s="43"/>
      <c r="EOW23" s="43"/>
      <c r="EOX23" s="43"/>
      <c r="EOY23" s="43"/>
      <c r="EOZ23" s="43"/>
      <c r="EPA23" s="43"/>
      <c r="EPB23" s="43"/>
      <c r="EPC23" s="43"/>
      <c r="EPD23" s="43"/>
      <c r="EPE23" s="44"/>
      <c r="EPF23" s="45"/>
      <c r="EPG23" s="45"/>
      <c r="EPH23" s="43"/>
      <c r="EPI23" s="43"/>
      <c r="EPJ23" s="43"/>
      <c r="EPK23" s="43"/>
      <c r="EPL23" s="43"/>
      <c r="EPM23" s="43"/>
      <c r="EPN23" s="43"/>
      <c r="EPO23" s="43"/>
      <c r="EPP23" s="43"/>
      <c r="EPQ23" s="43"/>
      <c r="EPR23" s="43"/>
      <c r="EPS23" s="44"/>
      <c r="EPT23" s="45"/>
      <c r="EPU23" s="45"/>
      <c r="EPV23" s="43"/>
      <c r="EPW23" s="43"/>
      <c r="EPX23" s="43"/>
      <c r="EPY23" s="43"/>
      <c r="EPZ23" s="43"/>
      <c r="EQA23" s="43"/>
      <c r="EQB23" s="43"/>
      <c r="EQC23" s="43"/>
      <c r="EQD23" s="43"/>
      <c r="EQE23" s="43"/>
      <c r="EQF23" s="43"/>
      <c r="EQG23" s="44"/>
      <c r="EQH23" s="45"/>
      <c r="EQI23" s="45"/>
      <c r="EQJ23" s="43"/>
      <c r="EQK23" s="43"/>
      <c r="EQL23" s="43"/>
      <c r="EQM23" s="43"/>
      <c r="EQN23" s="43"/>
      <c r="EQO23" s="43"/>
      <c r="EQP23" s="43"/>
      <c r="EQQ23" s="43"/>
      <c r="EQR23" s="43"/>
      <c r="EQS23" s="43"/>
      <c r="EQT23" s="43"/>
      <c r="EQU23" s="44"/>
      <c r="EQV23" s="45"/>
      <c r="EQW23" s="45"/>
      <c r="EQX23" s="43"/>
      <c r="EQY23" s="43"/>
      <c r="EQZ23" s="43"/>
      <c r="ERA23" s="43"/>
      <c r="ERB23" s="43"/>
      <c r="ERC23" s="43"/>
      <c r="ERD23" s="43"/>
      <c r="ERE23" s="43"/>
      <c r="ERF23" s="43"/>
      <c r="ERG23" s="43"/>
      <c r="ERH23" s="43"/>
      <c r="ERI23" s="44"/>
      <c r="ERJ23" s="45"/>
      <c r="ERK23" s="45"/>
      <c r="ERL23" s="43"/>
      <c r="ERM23" s="43"/>
      <c r="ERN23" s="43"/>
      <c r="ERO23" s="43"/>
      <c r="ERP23" s="43"/>
      <c r="ERQ23" s="43"/>
      <c r="ERR23" s="43"/>
      <c r="ERS23" s="43"/>
      <c r="ERT23" s="43"/>
      <c r="ERU23" s="43"/>
      <c r="ERV23" s="43"/>
      <c r="ERW23" s="44"/>
      <c r="ERX23" s="45"/>
      <c r="ERY23" s="45"/>
      <c r="ERZ23" s="43"/>
      <c r="ESA23" s="43"/>
      <c r="ESB23" s="43"/>
      <c r="ESC23" s="43"/>
      <c r="ESD23" s="43"/>
      <c r="ESE23" s="43"/>
      <c r="ESF23" s="43"/>
      <c r="ESG23" s="43"/>
      <c r="ESH23" s="43"/>
      <c r="ESI23" s="43"/>
      <c r="ESJ23" s="43"/>
      <c r="ESK23" s="44"/>
      <c r="ESL23" s="45"/>
      <c r="ESM23" s="45"/>
      <c r="ESN23" s="43"/>
      <c r="ESO23" s="43"/>
      <c r="ESP23" s="43"/>
      <c r="ESQ23" s="43"/>
      <c r="ESR23" s="43"/>
      <c r="ESS23" s="43"/>
      <c r="EST23" s="43"/>
      <c r="ESU23" s="43"/>
      <c r="ESV23" s="43"/>
      <c r="ESW23" s="43"/>
      <c r="ESX23" s="43"/>
      <c r="ESY23" s="44"/>
      <c r="ESZ23" s="45"/>
      <c r="ETA23" s="45"/>
      <c r="ETB23" s="43"/>
      <c r="ETC23" s="43"/>
      <c r="ETD23" s="43"/>
      <c r="ETE23" s="43"/>
      <c r="ETF23" s="43"/>
      <c r="ETG23" s="43"/>
      <c r="ETH23" s="43"/>
      <c r="ETI23" s="43"/>
      <c r="ETJ23" s="43"/>
      <c r="ETK23" s="43"/>
      <c r="ETL23" s="43"/>
      <c r="ETM23" s="44"/>
      <c r="ETN23" s="45"/>
      <c r="ETO23" s="45"/>
      <c r="ETP23" s="43"/>
      <c r="ETQ23" s="43"/>
      <c r="ETR23" s="43"/>
      <c r="ETS23" s="43"/>
      <c r="ETT23" s="43"/>
      <c r="ETU23" s="43"/>
      <c r="ETV23" s="43"/>
      <c r="ETW23" s="43"/>
      <c r="ETX23" s="43"/>
      <c r="ETY23" s="43"/>
      <c r="ETZ23" s="43"/>
      <c r="EUA23" s="44"/>
      <c r="EUB23" s="45"/>
      <c r="EUC23" s="45"/>
      <c r="EUD23" s="43"/>
      <c r="EUE23" s="43"/>
      <c r="EUF23" s="43"/>
      <c r="EUG23" s="43"/>
      <c r="EUH23" s="43"/>
      <c r="EUI23" s="43"/>
      <c r="EUJ23" s="43"/>
      <c r="EUK23" s="43"/>
      <c r="EUL23" s="43"/>
      <c r="EUM23" s="43"/>
      <c r="EUN23" s="43"/>
      <c r="EUO23" s="44"/>
      <c r="EUP23" s="45"/>
      <c r="EUQ23" s="45"/>
      <c r="EUR23" s="43"/>
      <c r="EUS23" s="43"/>
      <c r="EUT23" s="43"/>
      <c r="EUU23" s="43"/>
      <c r="EUV23" s="43"/>
      <c r="EUW23" s="43"/>
      <c r="EUX23" s="43"/>
      <c r="EUY23" s="43"/>
      <c r="EUZ23" s="43"/>
      <c r="EVA23" s="43"/>
      <c r="EVB23" s="43"/>
      <c r="EVC23" s="44"/>
      <c r="EVD23" s="45"/>
      <c r="EVE23" s="45"/>
      <c r="EVF23" s="43"/>
      <c r="EVG23" s="43"/>
      <c r="EVH23" s="43"/>
      <c r="EVI23" s="43"/>
      <c r="EVJ23" s="43"/>
      <c r="EVK23" s="43"/>
      <c r="EVL23" s="43"/>
      <c r="EVM23" s="43"/>
      <c r="EVN23" s="43"/>
      <c r="EVO23" s="43"/>
      <c r="EVP23" s="43"/>
      <c r="EVQ23" s="44"/>
      <c r="EVR23" s="45"/>
      <c r="EVS23" s="45"/>
      <c r="EVT23" s="43"/>
      <c r="EVU23" s="43"/>
      <c r="EVV23" s="43"/>
      <c r="EVW23" s="43"/>
      <c r="EVX23" s="43"/>
      <c r="EVY23" s="43"/>
      <c r="EVZ23" s="43"/>
      <c r="EWA23" s="43"/>
      <c r="EWB23" s="43"/>
      <c r="EWC23" s="43"/>
      <c r="EWD23" s="43"/>
      <c r="EWE23" s="44"/>
      <c r="EWF23" s="45"/>
      <c r="EWG23" s="45"/>
      <c r="EWH23" s="43"/>
      <c r="EWI23" s="43"/>
      <c r="EWJ23" s="43"/>
      <c r="EWK23" s="43"/>
      <c r="EWL23" s="43"/>
      <c r="EWM23" s="43"/>
      <c r="EWN23" s="43"/>
      <c r="EWO23" s="43"/>
      <c r="EWP23" s="43"/>
      <c r="EWQ23" s="43"/>
      <c r="EWR23" s="43"/>
      <c r="EWS23" s="44"/>
      <c r="EWT23" s="45"/>
      <c r="EWU23" s="45"/>
      <c r="EWV23" s="43"/>
      <c r="EWW23" s="43"/>
      <c r="EWX23" s="43"/>
      <c r="EWY23" s="43"/>
      <c r="EWZ23" s="43"/>
      <c r="EXA23" s="43"/>
      <c r="EXB23" s="43"/>
      <c r="EXC23" s="43"/>
      <c r="EXD23" s="43"/>
      <c r="EXE23" s="43"/>
      <c r="EXF23" s="43"/>
      <c r="EXG23" s="44"/>
      <c r="EXH23" s="45"/>
      <c r="EXI23" s="45"/>
      <c r="EXJ23" s="43"/>
      <c r="EXK23" s="43"/>
      <c r="EXL23" s="43"/>
      <c r="EXM23" s="43"/>
      <c r="EXN23" s="43"/>
      <c r="EXO23" s="43"/>
      <c r="EXP23" s="43"/>
      <c r="EXQ23" s="43"/>
      <c r="EXR23" s="43"/>
      <c r="EXS23" s="43"/>
      <c r="EXT23" s="43"/>
      <c r="EXU23" s="44"/>
      <c r="EXV23" s="45"/>
      <c r="EXW23" s="45"/>
      <c r="EXX23" s="43"/>
      <c r="EXY23" s="43"/>
      <c r="EXZ23" s="43"/>
      <c r="EYA23" s="43"/>
      <c r="EYB23" s="43"/>
      <c r="EYC23" s="43"/>
      <c r="EYD23" s="43"/>
      <c r="EYE23" s="43"/>
      <c r="EYF23" s="43"/>
      <c r="EYG23" s="43"/>
      <c r="EYH23" s="43"/>
      <c r="EYI23" s="44"/>
      <c r="EYJ23" s="45"/>
      <c r="EYK23" s="45"/>
      <c r="EYL23" s="43"/>
      <c r="EYM23" s="43"/>
      <c r="EYN23" s="43"/>
      <c r="EYO23" s="43"/>
      <c r="EYP23" s="43"/>
      <c r="EYQ23" s="43"/>
      <c r="EYR23" s="43"/>
      <c r="EYS23" s="43"/>
      <c r="EYT23" s="43"/>
      <c r="EYU23" s="43"/>
      <c r="EYV23" s="43"/>
      <c r="EYW23" s="44"/>
      <c r="EYX23" s="45"/>
      <c r="EYY23" s="45"/>
      <c r="EYZ23" s="43"/>
      <c r="EZA23" s="43"/>
      <c r="EZB23" s="43"/>
      <c r="EZC23" s="43"/>
      <c r="EZD23" s="43"/>
      <c r="EZE23" s="43"/>
      <c r="EZF23" s="43"/>
      <c r="EZG23" s="43"/>
      <c r="EZH23" s="43"/>
      <c r="EZI23" s="43"/>
      <c r="EZJ23" s="43"/>
      <c r="EZK23" s="44"/>
      <c r="EZL23" s="45"/>
      <c r="EZM23" s="45"/>
      <c r="EZN23" s="43"/>
      <c r="EZO23" s="43"/>
      <c r="EZP23" s="43"/>
      <c r="EZQ23" s="43"/>
      <c r="EZR23" s="43"/>
      <c r="EZS23" s="43"/>
      <c r="EZT23" s="43"/>
      <c r="EZU23" s="43"/>
      <c r="EZV23" s="43"/>
      <c r="EZW23" s="43"/>
      <c r="EZX23" s="43"/>
      <c r="EZY23" s="44"/>
      <c r="EZZ23" s="45"/>
      <c r="FAA23" s="45"/>
      <c r="FAB23" s="43"/>
      <c r="FAC23" s="43"/>
      <c r="FAD23" s="43"/>
      <c r="FAE23" s="43"/>
      <c r="FAF23" s="43"/>
      <c r="FAG23" s="43"/>
      <c r="FAH23" s="43"/>
      <c r="FAI23" s="43"/>
      <c r="FAJ23" s="43"/>
      <c r="FAK23" s="43"/>
      <c r="FAL23" s="43"/>
      <c r="FAM23" s="44"/>
      <c r="FAN23" s="45"/>
      <c r="FAO23" s="45"/>
      <c r="FAP23" s="43"/>
      <c r="FAQ23" s="43"/>
      <c r="FAR23" s="43"/>
      <c r="FAS23" s="43"/>
      <c r="FAT23" s="43"/>
      <c r="FAU23" s="43"/>
      <c r="FAV23" s="43"/>
      <c r="FAW23" s="43"/>
      <c r="FAX23" s="43"/>
      <c r="FAY23" s="43"/>
      <c r="FAZ23" s="43"/>
      <c r="FBA23" s="44"/>
      <c r="FBB23" s="45"/>
      <c r="FBC23" s="45"/>
      <c r="FBD23" s="43"/>
      <c r="FBE23" s="43"/>
      <c r="FBF23" s="43"/>
      <c r="FBG23" s="43"/>
      <c r="FBH23" s="43"/>
      <c r="FBI23" s="43"/>
      <c r="FBJ23" s="43"/>
      <c r="FBK23" s="43"/>
      <c r="FBL23" s="43"/>
      <c r="FBM23" s="43"/>
      <c r="FBN23" s="43"/>
      <c r="FBO23" s="44"/>
      <c r="FBP23" s="45"/>
      <c r="FBQ23" s="45"/>
      <c r="FBR23" s="43"/>
      <c r="FBS23" s="43"/>
      <c r="FBT23" s="43"/>
      <c r="FBU23" s="43"/>
      <c r="FBV23" s="43"/>
      <c r="FBW23" s="43"/>
      <c r="FBX23" s="43"/>
      <c r="FBY23" s="43"/>
      <c r="FBZ23" s="43"/>
      <c r="FCA23" s="43"/>
      <c r="FCB23" s="43"/>
      <c r="FCC23" s="44"/>
      <c r="FCD23" s="45"/>
      <c r="FCE23" s="45"/>
      <c r="FCF23" s="43"/>
      <c r="FCG23" s="43"/>
      <c r="FCH23" s="43"/>
      <c r="FCI23" s="43"/>
      <c r="FCJ23" s="43"/>
      <c r="FCK23" s="43"/>
      <c r="FCL23" s="43"/>
      <c r="FCM23" s="43"/>
      <c r="FCN23" s="43"/>
      <c r="FCO23" s="43"/>
      <c r="FCP23" s="43"/>
      <c r="FCQ23" s="44"/>
      <c r="FCR23" s="45"/>
      <c r="FCS23" s="45"/>
      <c r="FCT23" s="43"/>
      <c r="FCU23" s="43"/>
      <c r="FCV23" s="43"/>
      <c r="FCW23" s="43"/>
      <c r="FCX23" s="43"/>
      <c r="FCY23" s="43"/>
      <c r="FCZ23" s="43"/>
      <c r="FDA23" s="43"/>
      <c r="FDB23" s="43"/>
      <c r="FDC23" s="43"/>
      <c r="FDD23" s="43"/>
      <c r="FDE23" s="44"/>
      <c r="FDF23" s="45"/>
      <c r="FDG23" s="45"/>
      <c r="FDH23" s="43"/>
      <c r="FDI23" s="43"/>
      <c r="FDJ23" s="43"/>
      <c r="FDK23" s="43"/>
      <c r="FDL23" s="43"/>
      <c r="FDM23" s="43"/>
      <c r="FDN23" s="43"/>
      <c r="FDO23" s="43"/>
      <c r="FDP23" s="43"/>
      <c r="FDQ23" s="43"/>
      <c r="FDR23" s="43"/>
      <c r="FDS23" s="44"/>
      <c r="FDT23" s="45"/>
      <c r="FDU23" s="45"/>
      <c r="FDV23" s="43"/>
      <c r="FDW23" s="43"/>
      <c r="FDX23" s="43"/>
      <c r="FDY23" s="43"/>
      <c r="FDZ23" s="43"/>
      <c r="FEA23" s="43"/>
      <c r="FEB23" s="43"/>
      <c r="FEC23" s="43"/>
      <c r="FED23" s="43"/>
      <c r="FEE23" s="43"/>
      <c r="FEF23" s="43"/>
      <c r="FEG23" s="44"/>
      <c r="FEH23" s="45"/>
      <c r="FEI23" s="45"/>
      <c r="FEJ23" s="43"/>
      <c r="FEK23" s="43"/>
      <c r="FEL23" s="43"/>
      <c r="FEM23" s="43"/>
      <c r="FEN23" s="43"/>
      <c r="FEO23" s="43"/>
      <c r="FEP23" s="43"/>
      <c r="FEQ23" s="43"/>
      <c r="FER23" s="43"/>
      <c r="FES23" s="43"/>
      <c r="FET23" s="43"/>
      <c r="FEU23" s="44"/>
      <c r="FEV23" s="45"/>
      <c r="FEW23" s="45"/>
      <c r="FEX23" s="43"/>
      <c r="FEY23" s="43"/>
      <c r="FEZ23" s="43"/>
      <c r="FFA23" s="43"/>
      <c r="FFB23" s="43"/>
      <c r="FFC23" s="43"/>
      <c r="FFD23" s="43"/>
      <c r="FFE23" s="43"/>
      <c r="FFF23" s="43"/>
      <c r="FFG23" s="43"/>
      <c r="FFH23" s="43"/>
      <c r="FFI23" s="44"/>
      <c r="FFJ23" s="45"/>
      <c r="FFK23" s="45"/>
      <c r="FFL23" s="43"/>
      <c r="FFM23" s="43"/>
      <c r="FFN23" s="43"/>
      <c r="FFO23" s="43"/>
      <c r="FFP23" s="43"/>
      <c r="FFQ23" s="43"/>
      <c r="FFR23" s="43"/>
      <c r="FFS23" s="43"/>
      <c r="FFT23" s="43"/>
      <c r="FFU23" s="43"/>
      <c r="FFV23" s="43"/>
      <c r="FFW23" s="44"/>
      <c r="FFX23" s="45"/>
      <c r="FFY23" s="45"/>
      <c r="FFZ23" s="43"/>
      <c r="FGA23" s="43"/>
      <c r="FGB23" s="43"/>
      <c r="FGC23" s="43"/>
      <c r="FGD23" s="43"/>
      <c r="FGE23" s="43"/>
      <c r="FGF23" s="43"/>
      <c r="FGG23" s="43"/>
      <c r="FGH23" s="43"/>
      <c r="FGI23" s="43"/>
      <c r="FGJ23" s="43"/>
      <c r="FGK23" s="44"/>
      <c r="FGL23" s="45"/>
      <c r="FGM23" s="45"/>
      <c r="FGN23" s="43"/>
      <c r="FGO23" s="43"/>
      <c r="FGP23" s="43"/>
      <c r="FGQ23" s="43"/>
      <c r="FGR23" s="43"/>
      <c r="FGS23" s="43"/>
      <c r="FGT23" s="43"/>
      <c r="FGU23" s="43"/>
      <c r="FGV23" s="43"/>
      <c r="FGW23" s="43"/>
      <c r="FGX23" s="43"/>
      <c r="FGY23" s="44"/>
      <c r="FGZ23" s="45"/>
      <c r="FHA23" s="45"/>
      <c r="FHB23" s="43"/>
      <c r="FHC23" s="43"/>
      <c r="FHD23" s="43"/>
      <c r="FHE23" s="43"/>
      <c r="FHF23" s="43"/>
      <c r="FHG23" s="43"/>
      <c r="FHH23" s="43"/>
      <c r="FHI23" s="43"/>
      <c r="FHJ23" s="43"/>
      <c r="FHK23" s="43"/>
      <c r="FHL23" s="43"/>
      <c r="FHM23" s="44"/>
      <c r="FHN23" s="45"/>
      <c r="FHO23" s="45"/>
      <c r="FHP23" s="43"/>
      <c r="FHQ23" s="43"/>
      <c r="FHR23" s="43"/>
      <c r="FHS23" s="43"/>
      <c r="FHT23" s="43"/>
      <c r="FHU23" s="43"/>
      <c r="FHV23" s="43"/>
      <c r="FHW23" s="43"/>
      <c r="FHX23" s="43"/>
      <c r="FHY23" s="43"/>
      <c r="FHZ23" s="43"/>
      <c r="FIA23" s="44"/>
      <c r="FIB23" s="45"/>
      <c r="FIC23" s="45"/>
      <c r="FID23" s="43"/>
      <c r="FIE23" s="43"/>
      <c r="FIF23" s="43"/>
      <c r="FIG23" s="43"/>
      <c r="FIH23" s="43"/>
      <c r="FII23" s="43"/>
      <c r="FIJ23" s="43"/>
      <c r="FIK23" s="43"/>
      <c r="FIL23" s="43"/>
      <c r="FIM23" s="43"/>
      <c r="FIN23" s="43"/>
      <c r="FIO23" s="44"/>
      <c r="FIP23" s="45"/>
      <c r="FIQ23" s="45"/>
      <c r="FIR23" s="43"/>
      <c r="FIS23" s="43"/>
      <c r="FIT23" s="43"/>
      <c r="FIU23" s="43"/>
      <c r="FIV23" s="43"/>
      <c r="FIW23" s="43"/>
      <c r="FIX23" s="43"/>
      <c r="FIY23" s="43"/>
      <c r="FIZ23" s="43"/>
      <c r="FJA23" s="43"/>
      <c r="FJB23" s="43"/>
      <c r="FJC23" s="44"/>
      <c r="FJD23" s="45"/>
      <c r="FJE23" s="45"/>
      <c r="FJF23" s="43"/>
      <c r="FJG23" s="43"/>
      <c r="FJH23" s="43"/>
      <c r="FJI23" s="43"/>
      <c r="FJJ23" s="43"/>
      <c r="FJK23" s="43"/>
      <c r="FJL23" s="43"/>
      <c r="FJM23" s="43"/>
      <c r="FJN23" s="43"/>
      <c r="FJO23" s="43"/>
      <c r="FJP23" s="43"/>
      <c r="FJQ23" s="44"/>
      <c r="FJR23" s="45"/>
      <c r="FJS23" s="45"/>
      <c r="FJT23" s="43"/>
      <c r="FJU23" s="43"/>
      <c r="FJV23" s="43"/>
      <c r="FJW23" s="43"/>
      <c r="FJX23" s="43"/>
      <c r="FJY23" s="43"/>
      <c r="FJZ23" s="43"/>
      <c r="FKA23" s="43"/>
      <c r="FKB23" s="43"/>
      <c r="FKC23" s="43"/>
      <c r="FKD23" s="43"/>
      <c r="FKE23" s="44"/>
      <c r="FKF23" s="45"/>
      <c r="FKG23" s="45"/>
      <c r="FKH23" s="43"/>
      <c r="FKI23" s="43"/>
      <c r="FKJ23" s="43"/>
      <c r="FKK23" s="43"/>
      <c r="FKL23" s="43"/>
      <c r="FKM23" s="43"/>
      <c r="FKN23" s="43"/>
      <c r="FKO23" s="43"/>
      <c r="FKP23" s="43"/>
      <c r="FKQ23" s="43"/>
      <c r="FKR23" s="43"/>
      <c r="FKS23" s="44"/>
      <c r="FKT23" s="45"/>
      <c r="FKU23" s="45"/>
      <c r="FKV23" s="43"/>
      <c r="FKW23" s="43"/>
      <c r="FKX23" s="43"/>
      <c r="FKY23" s="43"/>
      <c r="FKZ23" s="43"/>
      <c r="FLA23" s="43"/>
      <c r="FLB23" s="43"/>
      <c r="FLC23" s="43"/>
      <c r="FLD23" s="43"/>
      <c r="FLE23" s="43"/>
      <c r="FLF23" s="43"/>
      <c r="FLG23" s="44"/>
      <c r="FLH23" s="45"/>
      <c r="FLI23" s="45"/>
      <c r="FLJ23" s="43"/>
      <c r="FLK23" s="43"/>
      <c r="FLL23" s="43"/>
      <c r="FLM23" s="43"/>
      <c r="FLN23" s="43"/>
      <c r="FLO23" s="43"/>
      <c r="FLP23" s="43"/>
      <c r="FLQ23" s="43"/>
      <c r="FLR23" s="43"/>
      <c r="FLS23" s="43"/>
      <c r="FLT23" s="43"/>
      <c r="FLU23" s="44"/>
      <c r="FLV23" s="45"/>
      <c r="FLW23" s="45"/>
      <c r="FLX23" s="43"/>
      <c r="FLY23" s="43"/>
      <c r="FLZ23" s="43"/>
      <c r="FMA23" s="43"/>
      <c r="FMB23" s="43"/>
      <c r="FMC23" s="43"/>
      <c r="FMD23" s="43"/>
      <c r="FME23" s="43"/>
      <c r="FMF23" s="43"/>
      <c r="FMG23" s="43"/>
      <c r="FMH23" s="43"/>
      <c r="FMI23" s="44"/>
      <c r="FMJ23" s="45"/>
      <c r="FMK23" s="45"/>
      <c r="FML23" s="43"/>
      <c r="FMM23" s="43"/>
      <c r="FMN23" s="43"/>
      <c r="FMO23" s="43"/>
      <c r="FMP23" s="43"/>
      <c r="FMQ23" s="43"/>
      <c r="FMR23" s="43"/>
      <c r="FMS23" s="43"/>
      <c r="FMT23" s="43"/>
      <c r="FMU23" s="43"/>
      <c r="FMV23" s="43"/>
      <c r="FMW23" s="44"/>
      <c r="FMX23" s="45"/>
      <c r="FMY23" s="45"/>
      <c r="FMZ23" s="43"/>
      <c r="FNA23" s="43"/>
      <c r="FNB23" s="43"/>
      <c r="FNC23" s="43"/>
      <c r="FND23" s="43"/>
      <c r="FNE23" s="43"/>
      <c r="FNF23" s="43"/>
      <c r="FNG23" s="43"/>
      <c r="FNH23" s="43"/>
      <c r="FNI23" s="43"/>
      <c r="FNJ23" s="43"/>
      <c r="FNK23" s="44"/>
      <c r="FNL23" s="45"/>
      <c r="FNM23" s="45"/>
      <c r="FNN23" s="43"/>
      <c r="FNO23" s="43"/>
      <c r="FNP23" s="43"/>
      <c r="FNQ23" s="43"/>
      <c r="FNR23" s="43"/>
      <c r="FNS23" s="43"/>
      <c r="FNT23" s="43"/>
      <c r="FNU23" s="43"/>
      <c r="FNV23" s="43"/>
      <c r="FNW23" s="43"/>
      <c r="FNX23" s="43"/>
      <c r="FNY23" s="44"/>
      <c r="FNZ23" s="45"/>
      <c r="FOA23" s="45"/>
      <c r="FOB23" s="43"/>
      <c r="FOC23" s="43"/>
      <c r="FOD23" s="43"/>
      <c r="FOE23" s="43"/>
      <c r="FOF23" s="43"/>
      <c r="FOG23" s="43"/>
      <c r="FOH23" s="43"/>
      <c r="FOI23" s="43"/>
      <c r="FOJ23" s="43"/>
      <c r="FOK23" s="43"/>
      <c r="FOL23" s="43"/>
      <c r="FOM23" s="44"/>
      <c r="FON23" s="45"/>
      <c r="FOO23" s="45"/>
      <c r="FOP23" s="43"/>
      <c r="FOQ23" s="43"/>
      <c r="FOR23" s="43"/>
      <c r="FOS23" s="43"/>
      <c r="FOT23" s="43"/>
      <c r="FOU23" s="43"/>
      <c r="FOV23" s="43"/>
      <c r="FOW23" s="43"/>
      <c r="FOX23" s="43"/>
      <c r="FOY23" s="43"/>
      <c r="FOZ23" s="43"/>
      <c r="FPA23" s="44"/>
      <c r="FPB23" s="45"/>
      <c r="FPC23" s="45"/>
      <c r="FPD23" s="43"/>
      <c r="FPE23" s="43"/>
      <c r="FPF23" s="43"/>
      <c r="FPG23" s="43"/>
      <c r="FPH23" s="43"/>
      <c r="FPI23" s="43"/>
      <c r="FPJ23" s="43"/>
      <c r="FPK23" s="43"/>
      <c r="FPL23" s="43"/>
      <c r="FPM23" s="43"/>
      <c r="FPN23" s="43"/>
      <c r="FPO23" s="44"/>
      <c r="FPP23" s="45"/>
      <c r="FPQ23" s="45"/>
      <c r="FPR23" s="43"/>
      <c r="FPS23" s="43"/>
      <c r="FPT23" s="43"/>
      <c r="FPU23" s="43"/>
      <c r="FPV23" s="43"/>
      <c r="FPW23" s="43"/>
      <c r="FPX23" s="43"/>
      <c r="FPY23" s="43"/>
      <c r="FPZ23" s="43"/>
      <c r="FQA23" s="43"/>
      <c r="FQB23" s="43"/>
      <c r="FQC23" s="44"/>
      <c r="FQD23" s="45"/>
      <c r="FQE23" s="45"/>
      <c r="FQF23" s="43"/>
      <c r="FQG23" s="43"/>
      <c r="FQH23" s="43"/>
      <c r="FQI23" s="43"/>
      <c r="FQJ23" s="43"/>
      <c r="FQK23" s="43"/>
      <c r="FQL23" s="43"/>
      <c r="FQM23" s="43"/>
      <c r="FQN23" s="43"/>
      <c r="FQO23" s="43"/>
      <c r="FQP23" s="43"/>
      <c r="FQQ23" s="44"/>
      <c r="FQR23" s="45"/>
      <c r="FQS23" s="45"/>
      <c r="FQT23" s="43"/>
      <c r="FQU23" s="43"/>
      <c r="FQV23" s="43"/>
      <c r="FQW23" s="43"/>
      <c r="FQX23" s="43"/>
      <c r="FQY23" s="43"/>
      <c r="FQZ23" s="43"/>
      <c r="FRA23" s="43"/>
      <c r="FRB23" s="43"/>
      <c r="FRC23" s="43"/>
      <c r="FRD23" s="43"/>
      <c r="FRE23" s="44"/>
      <c r="FRF23" s="45"/>
      <c r="FRG23" s="45"/>
      <c r="FRH23" s="43"/>
      <c r="FRI23" s="43"/>
      <c r="FRJ23" s="43"/>
      <c r="FRK23" s="43"/>
      <c r="FRL23" s="43"/>
      <c r="FRM23" s="43"/>
      <c r="FRN23" s="43"/>
      <c r="FRO23" s="43"/>
      <c r="FRP23" s="43"/>
      <c r="FRQ23" s="43"/>
      <c r="FRR23" s="43"/>
      <c r="FRS23" s="44"/>
      <c r="FRT23" s="45"/>
      <c r="FRU23" s="45"/>
      <c r="FRV23" s="43"/>
      <c r="FRW23" s="43"/>
      <c r="FRX23" s="43"/>
      <c r="FRY23" s="43"/>
      <c r="FRZ23" s="43"/>
      <c r="FSA23" s="43"/>
      <c r="FSB23" s="43"/>
      <c r="FSC23" s="43"/>
      <c r="FSD23" s="43"/>
      <c r="FSE23" s="43"/>
      <c r="FSF23" s="43"/>
      <c r="FSG23" s="44"/>
      <c r="FSH23" s="45"/>
      <c r="FSI23" s="45"/>
      <c r="FSJ23" s="43"/>
      <c r="FSK23" s="43"/>
      <c r="FSL23" s="43"/>
      <c r="FSM23" s="43"/>
      <c r="FSN23" s="43"/>
      <c r="FSO23" s="43"/>
      <c r="FSP23" s="43"/>
      <c r="FSQ23" s="43"/>
      <c r="FSR23" s="43"/>
      <c r="FSS23" s="43"/>
      <c r="FST23" s="43"/>
      <c r="FSU23" s="44"/>
      <c r="FSV23" s="45"/>
      <c r="FSW23" s="45"/>
      <c r="FSX23" s="43"/>
      <c r="FSY23" s="43"/>
      <c r="FSZ23" s="43"/>
      <c r="FTA23" s="43"/>
      <c r="FTB23" s="43"/>
      <c r="FTC23" s="43"/>
      <c r="FTD23" s="43"/>
      <c r="FTE23" s="43"/>
      <c r="FTF23" s="43"/>
      <c r="FTG23" s="43"/>
      <c r="FTH23" s="43"/>
      <c r="FTI23" s="44"/>
      <c r="FTJ23" s="45"/>
      <c r="FTK23" s="45"/>
      <c r="FTL23" s="43"/>
      <c r="FTM23" s="43"/>
      <c r="FTN23" s="43"/>
      <c r="FTO23" s="43"/>
      <c r="FTP23" s="43"/>
      <c r="FTQ23" s="43"/>
      <c r="FTR23" s="43"/>
      <c r="FTS23" s="43"/>
      <c r="FTT23" s="43"/>
      <c r="FTU23" s="43"/>
      <c r="FTV23" s="43"/>
      <c r="FTW23" s="44"/>
      <c r="FTX23" s="45"/>
      <c r="FTY23" s="45"/>
      <c r="FTZ23" s="43"/>
      <c r="FUA23" s="43"/>
      <c r="FUB23" s="43"/>
      <c r="FUC23" s="43"/>
      <c r="FUD23" s="43"/>
      <c r="FUE23" s="43"/>
      <c r="FUF23" s="43"/>
      <c r="FUG23" s="43"/>
      <c r="FUH23" s="43"/>
      <c r="FUI23" s="43"/>
      <c r="FUJ23" s="43"/>
      <c r="FUK23" s="44"/>
      <c r="FUL23" s="45"/>
      <c r="FUM23" s="45"/>
      <c r="FUN23" s="43"/>
      <c r="FUO23" s="43"/>
      <c r="FUP23" s="43"/>
      <c r="FUQ23" s="43"/>
      <c r="FUR23" s="43"/>
      <c r="FUS23" s="43"/>
      <c r="FUT23" s="43"/>
      <c r="FUU23" s="43"/>
      <c r="FUV23" s="43"/>
      <c r="FUW23" s="43"/>
      <c r="FUX23" s="43"/>
      <c r="FUY23" s="44"/>
      <c r="FUZ23" s="45"/>
      <c r="FVA23" s="45"/>
      <c r="FVB23" s="43"/>
      <c r="FVC23" s="43"/>
      <c r="FVD23" s="43"/>
      <c r="FVE23" s="43"/>
      <c r="FVF23" s="43"/>
      <c r="FVG23" s="43"/>
      <c r="FVH23" s="43"/>
      <c r="FVI23" s="43"/>
      <c r="FVJ23" s="43"/>
      <c r="FVK23" s="43"/>
      <c r="FVL23" s="43"/>
      <c r="FVM23" s="44"/>
      <c r="FVN23" s="45"/>
      <c r="FVO23" s="45"/>
      <c r="FVP23" s="43"/>
      <c r="FVQ23" s="43"/>
      <c r="FVR23" s="43"/>
      <c r="FVS23" s="43"/>
      <c r="FVT23" s="43"/>
      <c r="FVU23" s="43"/>
      <c r="FVV23" s="43"/>
      <c r="FVW23" s="43"/>
      <c r="FVX23" s="43"/>
      <c r="FVY23" s="43"/>
      <c r="FVZ23" s="43"/>
      <c r="FWA23" s="44"/>
      <c r="FWB23" s="45"/>
      <c r="FWC23" s="45"/>
      <c r="FWD23" s="43"/>
      <c r="FWE23" s="43"/>
      <c r="FWF23" s="43"/>
      <c r="FWG23" s="43"/>
      <c r="FWH23" s="43"/>
      <c r="FWI23" s="43"/>
      <c r="FWJ23" s="43"/>
      <c r="FWK23" s="43"/>
      <c r="FWL23" s="43"/>
      <c r="FWM23" s="43"/>
      <c r="FWN23" s="43"/>
      <c r="FWO23" s="44"/>
      <c r="FWP23" s="45"/>
      <c r="FWQ23" s="45"/>
      <c r="FWR23" s="43"/>
      <c r="FWS23" s="43"/>
      <c r="FWT23" s="43"/>
      <c r="FWU23" s="43"/>
      <c r="FWV23" s="43"/>
      <c r="FWW23" s="43"/>
      <c r="FWX23" s="43"/>
      <c r="FWY23" s="43"/>
      <c r="FWZ23" s="43"/>
      <c r="FXA23" s="43"/>
      <c r="FXB23" s="43"/>
      <c r="FXC23" s="44"/>
      <c r="FXD23" s="45"/>
      <c r="FXE23" s="45"/>
      <c r="FXF23" s="43"/>
      <c r="FXG23" s="43"/>
      <c r="FXH23" s="43"/>
      <c r="FXI23" s="43"/>
      <c r="FXJ23" s="43"/>
      <c r="FXK23" s="43"/>
      <c r="FXL23" s="43"/>
      <c r="FXM23" s="43"/>
      <c r="FXN23" s="43"/>
      <c r="FXO23" s="43"/>
      <c r="FXP23" s="43"/>
      <c r="FXQ23" s="44"/>
      <c r="FXR23" s="45"/>
      <c r="FXS23" s="45"/>
      <c r="FXT23" s="43"/>
      <c r="FXU23" s="43"/>
      <c r="FXV23" s="43"/>
      <c r="FXW23" s="43"/>
      <c r="FXX23" s="43"/>
      <c r="FXY23" s="43"/>
      <c r="FXZ23" s="43"/>
      <c r="FYA23" s="43"/>
      <c r="FYB23" s="43"/>
      <c r="FYC23" s="43"/>
      <c r="FYD23" s="43"/>
      <c r="FYE23" s="44"/>
      <c r="FYF23" s="45"/>
      <c r="FYG23" s="45"/>
      <c r="FYH23" s="43"/>
      <c r="FYI23" s="43"/>
      <c r="FYJ23" s="43"/>
      <c r="FYK23" s="43"/>
      <c r="FYL23" s="43"/>
      <c r="FYM23" s="43"/>
      <c r="FYN23" s="43"/>
      <c r="FYO23" s="43"/>
      <c r="FYP23" s="43"/>
      <c r="FYQ23" s="43"/>
      <c r="FYR23" s="43"/>
      <c r="FYS23" s="44"/>
      <c r="FYT23" s="45"/>
      <c r="FYU23" s="45"/>
      <c r="FYV23" s="43"/>
      <c r="FYW23" s="43"/>
      <c r="FYX23" s="43"/>
      <c r="FYY23" s="43"/>
      <c r="FYZ23" s="43"/>
      <c r="FZA23" s="43"/>
      <c r="FZB23" s="43"/>
      <c r="FZC23" s="43"/>
      <c r="FZD23" s="43"/>
      <c r="FZE23" s="43"/>
      <c r="FZF23" s="43"/>
      <c r="FZG23" s="44"/>
      <c r="FZH23" s="45"/>
      <c r="FZI23" s="45"/>
      <c r="FZJ23" s="43"/>
      <c r="FZK23" s="43"/>
      <c r="FZL23" s="43"/>
      <c r="FZM23" s="43"/>
      <c r="FZN23" s="43"/>
      <c r="FZO23" s="43"/>
      <c r="FZP23" s="43"/>
      <c r="FZQ23" s="43"/>
      <c r="FZR23" s="43"/>
      <c r="FZS23" s="43"/>
      <c r="FZT23" s="43"/>
      <c r="FZU23" s="44"/>
      <c r="FZV23" s="45"/>
      <c r="FZW23" s="45"/>
      <c r="FZX23" s="43"/>
      <c r="FZY23" s="43"/>
      <c r="FZZ23" s="43"/>
      <c r="GAA23" s="43"/>
      <c r="GAB23" s="43"/>
      <c r="GAC23" s="43"/>
      <c r="GAD23" s="43"/>
      <c r="GAE23" s="43"/>
      <c r="GAF23" s="43"/>
      <c r="GAG23" s="43"/>
      <c r="GAH23" s="43"/>
      <c r="GAI23" s="44"/>
      <c r="GAJ23" s="45"/>
      <c r="GAK23" s="45"/>
      <c r="GAL23" s="43"/>
      <c r="GAM23" s="43"/>
      <c r="GAN23" s="43"/>
      <c r="GAO23" s="43"/>
      <c r="GAP23" s="43"/>
      <c r="GAQ23" s="43"/>
      <c r="GAR23" s="43"/>
      <c r="GAS23" s="43"/>
      <c r="GAT23" s="43"/>
      <c r="GAU23" s="43"/>
      <c r="GAV23" s="43"/>
      <c r="GAW23" s="44"/>
      <c r="GAX23" s="45"/>
      <c r="GAY23" s="45"/>
      <c r="GAZ23" s="43"/>
      <c r="GBA23" s="43"/>
      <c r="GBB23" s="43"/>
      <c r="GBC23" s="43"/>
      <c r="GBD23" s="43"/>
      <c r="GBE23" s="43"/>
      <c r="GBF23" s="43"/>
      <c r="GBG23" s="43"/>
      <c r="GBH23" s="43"/>
      <c r="GBI23" s="43"/>
      <c r="GBJ23" s="43"/>
      <c r="GBK23" s="44"/>
      <c r="GBL23" s="45"/>
      <c r="GBM23" s="45"/>
      <c r="GBN23" s="43"/>
      <c r="GBO23" s="43"/>
      <c r="GBP23" s="43"/>
      <c r="GBQ23" s="43"/>
      <c r="GBR23" s="43"/>
      <c r="GBS23" s="43"/>
      <c r="GBT23" s="43"/>
      <c r="GBU23" s="43"/>
      <c r="GBV23" s="43"/>
      <c r="GBW23" s="43"/>
      <c r="GBX23" s="43"/>
      <c r="GBY23" s="44"/>
      <c r="GBZ23" s="45"/>
      <c r="GCA23" s="45"/>
      <c r="GCB23" s="43"/>
      <c r="GCC23" s="43"/>
      <c r="GCD23" s="43"/>
      <c r="GCE23" s="43"/>
      <c r="GCF23" s="43"/>
      <c r="GCG23" s="43"/>
      <c r="GCH23" s="43"/>
      <c r="GCI23" s="43"/>
      <c r="GCJ23" s="43"/>
      <c r="GCK23" s="43"/>
      <c r="GCL23" s="43"/>
      <c r="GCM23" s="44"/>
      <c r="GCN23" s="45"/>
      <c r="GCO23" s="45"/>
      <c r="GCP23" s="43"/>
      <c r="GCQ23" s="43"/>
      <c r="GCR23" s="43"/>
      <c r="GCS23" s="43"/>
      <c r="GCT23" s="43"/>
      <c r="GCU23" s="43"/>
      <c r="GCV23" s="43"/>
      <c r="GCW23" s="43"/>
      <c r="GCX23" s="43"/>
      <c r="GCY23" s="43"/>
      <c r="GCZ23" s="43"/>
      <c r="GDA23" s="44"/>
      <c r="GDB23" s="45"/>
      <c r="GDC23" s="45"/>
      <c r="GDD23" s="43"/>
      <c r="GDE23" s="43"/>
      <c r="GDF23" s="43"/>
      <c r="GDG23" s="43"/>
      <c r="GDH23" s="43"/>
      <c r="GDI23" s="43"/>
      <c r="GDJ23" s="43"/>
      <c r="GDK23" s="43"/>
      <c r="GDL23" s="43"/>
      <c r="GDM23" s="43"/>
      <c r="GDN23" s="43"/>
      <c r="GDO23" s="44"/>
      <c r="GDP23" s="45"/>
      <c r="GDQ23" s="45"/>
      <c r="GDR23" s="43"/>
      <c r="GDS23" s="43"/>
      <c r="GDT23" s="43"/>
      <c r="GDU23" s="43"/>
      <c r="GDV23" s="43"/>
      <c r="GDW23" s="43"/>
      <c r="GDX23" s="43"/>
      <c r="GDY23" s="43"/>
      <c r="GDZ23" s="43"/>
      <c r="GEA23" s="43"/>
      <c r="GEB23" s="43"/>
      <c r="GEC23" s="44"/>
      <c r="GED23" s="45"/>
      <c r="GEE23" s="45"/>
      <c r="GEF23" s="43"/>
      <c r="GEG23" s="43"/>
      <c r="GEH23" s="43"/>
      <c r="GEI23" s="43"/>
      <c r="GEJ23" s="43"/>
      <c r="GEK23" s="43"/>
      <c r="GEL23" s="43"/>
      <c r="GEM23" s="43"/>
      <c r="GEN23" s="43"/>
      <c r="GEO23" s="43"/>
      <c r="GEP23" s="43"/>
      <c r="GEQ23" s="44"/>
      <c r="GER23" s="45"/>
      <c r="GES23" s="45"/>
      <c r="GET23" s="43"/>
      <c r="GEU23" s="43"/>
      <c r="GEV23" s="43"/>
      <c r="GEW23" s="43"/>
      <c r="GEX23" s="43"/>
      <c r="GEY23" s="43"/>
      <c r="GEZ23" s="43"/>
      <c r="GFA23" s="43"/>
      <c r="GFB23" s="43"/>
      <c r="GFC23" s="43"/>
      <c r="GFD23" s="43"/>
      <c r="GFE23" s="44"/>
      <c r="GFF23" s="45"/>
      <c r="GFG23" s="45"/>
      <c r="GFH23" s="43"/>
      <c r="GFI23" s="43"/>
      <c r="GFJ23" s="43"/>
      <c r="GFK23" s="43"/>
      <c r="GFL23" s="43"/>
      <c r="GFM23" s="43"/>
      <c r="GFN23" s="43"/>
      <c r="GFO23" s="43"/>
      <c r="GFP23" s="43"/>
      <c r="GFQ23" s="43"/>
      <c r="GFR23" s="43"/>
      <c r="GFS23" s="44"/>
      <c r="GFT23" s="45"/>
      <c r="GFU23" s="45"/>
      <c r="GFV23" s="43"/>
      <c r="GFW23" s="43"/>
      <c r="GFX23" s="43"/>
      <c r="GFY23" s="43"/>
      <c r="GFZ23" s="43"/>
      <c r="GGA23" s="43"/>
      <c r="GGB23" s="43"/>
      <c r="GGC23" s="43"/>
      <c r="GGD23" s="43"/>
      <c r="GGE23" s="43"/>
      <c r="GGF23" s="43"/>
      <c r="GGG23" s="44"/>
      <c r="GGH23" s="45"/>
      <c r="GGI23" s="45"/>
      <c r="GGJ23" s="43"/>
      <c r="GGK23" s="43"/>
      <c r="GGL23" s="43"/>
      <c r="GGM23" s="43"/>
      <c r="GGN23" s="43"/>
      <c r="GGO23" s="43"/>
      <c r="GGP23" s="43"/>
      <c r="GGQ23" s="43"/>
      <c r="GGR23" s="43"/>
      <c r="GGS23" s="43"/>
      <c r="GGT23" s="43"/>
      <c r="GGU23" s="44"/>
      <c r="GGV23" s="45"/>
      <c r="GGW23" s="45"/>
      <c r="GGX23" s="43"/>
      <c r="GGY23" s="43"/>
      <c r="GGZ23" s="43"/>
      <c r="GHA23" s="43"/>
      <c r="GHB23" s="43"/>
      <c r="GHC23" s="43"/>
      <c r="GHD23" s="43"/>
      <c r="GHE23" s="43"/>
      <c r="GHF23" s="43"/>
      <c r="GHG23" s="43"/>
      <c r="GHH23" s="43"/>
      <c r="GHI23" s="44"/>
      <c r="GHJ23" s="45"/>
      <c r="GHK23" s="45"/>
      <c r="GHL23" s="43"/>
      <c r="GHM23" s="43"/>
      <c r="GHN23" s="43"/>
      <c r="GHO23" s="43"/>
      <c r="GHP23" s="43"/>
      <c r="GHQ23" s="43"/>
      <c r="GHR23" s="43"/>
      <c r="GHS23" s="43"/>
      <c r="GHT23" s="43"/>
      <c r="GHU23" s="43"/>
      <c r="GHV23" s="43"/>
      <c r="GHW23" s="44"/>
      <c r="GHX23" s="45"/>
      <c r="GHY23" s="45"/>
      <c r="GHZ23" s="43"/>
      <c r="GIA23" s="43"/>
      <c r="GIB23" s="43"/>
      <c r="GIC23" s="43"/>
      <c r="GID23" s="43"/>
      <c r="GIE23" s="43"/>
      <c r="GIF23" s="43"/>
      <c r="GIG23" s="43"/>
      <c r="GIH23" s="43"/>
      <c r="GII23" s="43"/>
      <c r="GIJ23" s="43"/>
      <c r="GIK23" s="44"/>
      <c r="GIL23" s="45"/>
      <c r="GIM23" s="45"/>
      <c r="GIN23" s="43"/>
      <c r="GIO23" s="43"/>
      <c r="GIP23" s="43"/>
      <c r="GIQ23" s="43"/>
      <c r="GIR23" s="43"/>
      <c r="GIS23" s="43"/>
      <c r="GIT23" s="43"/>
      <c r="GIU23" s="43"/>
      <c r="GIV23" s="43"/>
      <c r="GIW23" s="43"/>
      <c r="GIX23" s="43"/>
      <c r="GIY23" s="44"/>
      <c r="GIZ23" s="45"/>
      <c r="GJA23" s="45"/>
      <c r="GJB23" s="43"/>
      <c r="GJC23" s="43"/>
      <c r="GJD23" s="43"/>
      <c r="GJE23" s="43"/>
      <c r="GJF23" s="43"/>
      <c r="GJG23" s="43"/>
      <c r="GJH23" s="43"/>
      <c r="GJI23" s="43"/>
      <c r="GJJ23" s="43"/>
      <c r="GJK23" s="43"/>
      <c r="GJL23" s="43"/>
      <c r="GJM23" s="44"/>
      <c r="GJN23" s="45"/>
      <c r="GJO23" s="45"/>
      <c r="GJP23" s="43"/>
      <c r="GJQ23" s="43"/>
      <c r="GJR23" s="43"/>
      <c r="GJS23" s="43"/>
      <c r="GJT23" s="43"/>
      <c r="GJU23" s="43"/>
      <c r="GJV23" s="43"/>
      <c r="GJW23" s="43"/>
      <c r="GJX23" s="43"/>
      <c r="GJY23" s="43"/>
      <c r="GJZ23" s="43"/>
      <c r="GKA23" s="44"/>
      <c r="GKB23" s="45"/>
      <c r="GKC23" s="45"/>
      <c r="GKD23" s="43"/>
      <c r="GKE23" s="43"/>
      <c r="GKF23" s="43"/>
      <c r="GKG23" s="43"/>
      <c r="GKH23" s="43"/>
      <c r="GKI23" s="43"/>
      <c r="GKJ23" s="43"/>
      <c r="GKK23" s="43"/>
      <c r="GKL23" s="43"/>
      <c r="GKM23" s="43"/>
      <c r="GKN23" s="43"/>
      <c r="GKO23" s="44"/>
      <c r="GKP23" s="45"/>
      <c r="GKQ23" s="45"/>
      <c r="GKR23" s="43"/>
      <c r="GKS23" s="43"/>
      <c r="GKT23" s="43"/>
      <c r="GKU23" s="43"/>
      <c r="GKV23" s="43"/>
      <c r="GKW23" s="43"/>
      <c r="GKX23" s="43"/>
      <c r="GKY23" s="43"/>
      <c r="GKZ23" s="43"/>
      <c r="GLA23" s="43"/>
      <c r="GLB23" s="43"/>
      <c r="GLC23" s="44"/>
      <c r="GLD23" s="45"/>
      <c r="GLE23" s="45"/>
      <c r="GLF23" s="43"/>
      <c r="GLG23" s="43"/>
      <c r="GLH23" s="43"/>
      <c r="GLI23" s="43"/>
      <c r="GLJ23" s="43"/>
      <c r="GLK23" s="43"/>
      <c r="GLL23" s="43"/>
      <c r="GLM23" s="43"/>
      <c r="GLN23" s="43"/>
      <c r="GLO23" s="43"/>
      <c r="GLP23" s="43"/>
      <c r="GLQ23" s="44"/>
      <c r="GLR23" s="45"/>
      <c r="GLS23" s="45"/>
      <c r="GLT23" s="43"/>
      <c r="GLU23" s="43"/>
      <c r="GLV23" s="43"/>
      <c r="GLW23" s="43"/>
      <c r="GLX23" s="43"/>
      <c r="GLY23" s="43"/>
      <c r="GLZ23" s="43"/>
      <c r="GMA23" s="43"/>
      <c r="GMB23" s="43"/>
      <c r="GMC23" s="43"/>
      <c r="GMD23" s="43"/>
      <c r="GME23" s="44"/>
      <c r="GMF23" s="45"/>
      <c r="GMG23" s="45"/>
      <c r="GMH23" s="43"/>
      <c r="GMI23" s="43"/>
      <c r="GMJ23" s="43"/>
      <c r="GMK23" s="43"/>
      <c r="GML23" s="43"/>
      <c r="GMM23" s="43"/>
      <c r="GMN23" s="43"/>
      <c r="GMO23" s="43"/>
      <c r="GMP23" s="43"/>
      <c r="GMQ23" s="43"/>
      <c r="GMR23" s="43"/>
      <c r="GMS23" s="44"/>
      <c r="GMT23" s="45"/>
      <c r="GMU23" s="45"/>
      <c r="GMV23" s="43"/>
      <c r="GMW23" s="43"/>
      <c r="GMX23" s="43"/>
      <c r="GMY23" s="43"/>
      <c r="GMZ23" s="43"/>
      <c r="GNA23" s="43"/>
      <c r="GNB23" s="43"/>
      <c r="GNC23" s="43"/>
      <c r="GND23" s="43"/>
      <c r="GNE23" s="43"/>
      <c r="GNF23" s="43"/>
      <c r="GNG23" s="44"/>
      <c r="GNH23" s="45"/>
      <c r="GNI23" s="45"/>
      <c r="GNJ23" s="43"/>
      <c r="GNK23" s="43"/>
      <c r="GNL23" s="43"/>
      <c r="GNM23" s="43"/>
      <c r="GNN23" s="43"/>
      <c r="GNO23" s="43"/>
      <c r="GNP23" s="43"/>
      <c r="GNQ23" s="43"/>
      <c r="GNR23" s="43"/>
      <c r="GNS23" s="43"/>
      <c r="GNT23" s="43"/>
      <c r="GNU23" s="44"/>
      <c r="GNV23" s="45"/>
      <c r="GNW23" s="45"/>
      <c r="GNX23" s="43"/>
      <c r="GNY23" s="43"/>
      <c r="GNZ23" s="43"/>
      <c r="GOA23" s="43"/>
      <c r="GOB23" s="43"/>
      <c r="GOC23" s="43"/>
      <c r="GOD23" s="43"/>
      <c r="GOE23" s="43"/>
      <c r="GOF23" s="43"/>
      <c r="GOG23" s="43"/>
      <c r="GOH23" s="43"/>
      <c r="GOI23" s="44"/>
      <c r="GOJ23" s="45"/>
      <c r="GOK23" s="45"/>
      <c r="GOL23" s="43"/>
      <c r="GOM23" s="43"/>
      <c r="GON23" s="43"/>
      <c r="GOO23" s="43"/>
      <c r="GOP23" s="43"/>
      <c r="GOQ23" s="43"/>
      <c r="GOR23" s="43"/>
      <c r="GOS23" s="43"/>
      <c r="GOT23" s="43"/>
      <c r="GOU23" s="43"/>
      <c r="GOV23" s="43"/>
      <c r="GOW23" s="44"/>
      <c r="GOX23" s="45"/>
      <c r="GOY23" s="45"/>
      <c r="GOZ23" s="43"/>
      <c r="GPA23" s="43"/>
      <c r="GPB23" s="43"/>
      <c r="GPC23" s="43"/>
      <c r="GPD23" s="43"/>
      <c r="GPE23" s="43"/>
      <c r="GPF23" s="43"/>
      <c r="GPG23" s="43"/>
      <c r="GPH23" s="43"/>
      <c r="GPI23" s="43"/>
      <c r="GPJ23" s="43"/>
      <c r="GPK23" s="44"/>
      <c r="GPL23" s="45"/>
      <c r="GPM23" s="45"/>
      <c r="GPN23" s="43"/>
      <c r="GPO23" s="43"/>
      <c r="GPP23" s="43"/>
      <c r="GPQ23" s="43"/>
      <c r="GPR23" s="43"/>
      <c r="GPS23" s="43"/>
      <c r="GPT23" s="43"/>
      <c r="GPU23" s="43"/>
      <c r="GPV23" s="43"/>
      <c r="GPW23" s="43"/>
      <c r="GPX23" s="43"/>
      <c r="GPY23" s="44"/>
      <c r="GPZ23" s="45"/>
      <c r="GQA23" s="45"/>
      <c r="GQB23" s="43"/>
      <c r="GQC23" s="43"/>
      <c r="GQD23" s="43"/>
      <c r="GQE23" s="43"/>
      <c r="GQF23" s="43"/>
      <c r="GQG23" s="43"/>
      <c r="GQH23" s="43"/>
      <c r="GQI23" s="43"/>
      <c r="GQJ23" s="43"/>
      <c r="GQK23" s="43"/>
      <c r="GQL23" s="43"/>
      <c r="GQM23" s="44"/>
      <c r="GQN23" s="45"/>
      <c r="GQO23" s="45"/>
      <c r="GQP23" s="43"/>
      <c r="GQQ23" s="43"/>
      <c r="GQR23" s="43"/>
      <c r="GQS23" s="43"/>
      <c r="GQT23" s="43"/>
      <c r="GQU23" s="43"/>
      <c r="GQV23" s="43"/>
      <c r="GQW23" s="43"/>
      <c r="GQX23" s="43"/>
      <c r="GQY23" s="43"/>
      <c r="GQZ23" s="43"/>
      <c r="GRA23" s="44"/>
      <c r="GRB23" s="45"/>
      <c r="GRC23" s="45"/>
      <c r="GRD23" s="43"/>
      <c r="GRE23" s="43"/>
      <c r="GRF23" s="43"/>
      <c r="GRG23" s="43"/>
      <c r="GRH23" s="43"/>
      <c r="GRI23" s="43"/>
      <c r="GRJ23" s="43"/>
      <c r="GRK23" s="43"/>
      <c r="GRL23" s="43"/>
      <c r="GRM23" s="43"/>
      <c r="GRN23" s="43"/>
      <c r="GRO23" s="44"/>
      <c r="GRP23" s="45"/>
      <c r="GRQ23" s="45"/>
      <c r="GRR23" s="43"/>
      <c r="GRS23" s="43"/>
      <c r="GRT23" s="43"/>
      <c r="GRU23" s="43"/>
      <c r="GRV23" s="43"/>
      <c r="GRW23" s="43"/>
      <c r="GRX23" s="43"/>
      <c r="GRY23" s="43"/>
      <c r="GRZ23" s="43"/>
      <c r="GSA23" s="43"/>
      <c r="GSB23" s="43"/>
      <c r="GSC23" s="44"/>
      <c r="GSD23" s="45"/>
      <c r="GSE23" s="45"/>
      <c r="GSF23" s="43"/>
      <c r="GSG23" s="43"/>
      <c r="GSH23" s="43"/>
      <c r="GSI23" s="43"/>
      <c r="GSJ23" s="43"/>
      <c r="GSK23" s="43"/>
      <c r="GSL23" s="43"/>
      <c r="GSM23" s="43"/>
      <c r="GSN23" s="43"/>
      <c r="GSO23" s="43"/>
      <c r="GSP23" s="43"/>
      <c r="GSQ23" s="44"/>
      <c r="GSR23" s="45"/>
      <c r="GSS23" s="45"/>
      <c r="GST23" s="43"/>
      <c r="GSU23" s="43"/>
      <c r="GSV23" s="43"/>
      <c r="GSW23" s="43"/>
      <c r="GSX23" s="43"/>
      <c r="GSY23" s="43"/>
      <c r="GSZ23" s="43"/>
      <c r="GTA23" s="43"/>
      <c r="GTB23" s="43"/>
      <c r="GTC23" s="43"/>
      <c r="GTD23" s="43"/>
      <c r="GTE23" s="44"/>
      <c r="GTF23" s="45"/>
      <c r="GTG23" s="45"/>
      <c r="GTH23" s="43"/>
      <c r="GTI23" s="43"/>
      <c r="GTJ23" s="43"/>
      <c r="GTK23" s="43"/>
      <c r="GTL23" s="43"/>
      <c r="GTM23" s="43"/>
      <c r="GTN23" s="43"/>
      <c r="GTO23" s="43"/>
      <c r="GTP23" s="43"/>
      <c r="GTQ23" s="43"/>
      <c r="GTR23" s="43"/>
      <c r="GTS23" s="44"/>
      <c r="GTT23" s="45"/>
      <c r="GTU23" s="45"/>
      <c r="GTV23" s="43"/>
      <c r="GTW23" s="43"/>
      <c r="GTX23" s="43"/>
      <c r="GTY23" s="43"/>
      <c r="GTZ23" s="43"/>
      <c r="GUA23" s="43"/>
      <c r="GUB23" s="43"/>
      <c r="GUC23" s="43"/>
      <c r="GUD23" s="43"/>
      <c r="GUE23" s="43"/>
      <c r="GUF23" s="43"/>
      <c r="GUG23" s="44"/>
      <c r="GUH23" s="45"/>
      <c r="GUI23" s="45"/>
      <c r="GUJ23" s="43"/>
      <c r="GUK23" s="43"/>
      <c r="GUL23" s="43"/>
      <c r="GUM23" s="43"/>
      <c r="GUN23" s="43"/>
      <c r="GUO23" s="43"/>
      <c r="GUP23" s="43"/>
      <c r="GUQ23" s="43"/>
      <c r="GUR23" s="43"/>
      <c r="GUS23" s="43"/>
      <c r="GUT23" s="43"/>
      <c r="GUU23" s="44"/>
      <c r="GUV23" s="45"/>
      <c r="GUW23" s="45"/>
      <c r="GUX23" s="43"/>
      <c r="GUY23" s="43"/>
      <c r="GUZ23" s="43"/>
      <c r="GVA23" s="43"/>
      <c r="GVB23" s="43"/>
      <c r="GVC23" s="43"/>
      <c r="GVD23" s="43"/>
      <c r="GVE23" s="43"/>
      <c r="GVF23" s="43"/>
      <c r="GVG23" s="43"/>
      <c r="GVH23" s="43"/>
      <c r="GVI23" s="44"/>
      <c r="GVJ23" s="45"/>
      <c r="GVK23" s="45"/>
      <c r="GVL23" s="43"/>
      <c r="GVM23" s="43"/>
      <c r="GVN23" s="43"/>
      <c r="GVO23" s="43"/>
      <c r="GVP23" s="43"/>
      <c r="GVQ23" s="43"/>
      <c r="GVR23" s="43"/>
      <c r="GVS23" s="43"/>
      <c r="GVT23" s="43"/>
      <c r="GVU23" s="43"/>
      <c r="GVV23" s="43"/>
      <c r="GVW23" s="44"/>
      <c r="GVX23" s="45"/>
      <c r="GVY23" s="45"/>
      <c r="GVZ23" s="43"/>
      <c r="GWA23" s="43"/>
      <c r="GWB23" s="43"/>
      <c r="GWC23" s="43"/>
      <c r="GWD23" s="43"/>
      <c r="GWE23" s="43"/>
      <c r="GWF23" s="43"/>
      <c r="GWG23" s="43"/>
      <c r="GWH23" s="43"/>
      <c r="GWI23" s="43"/>
      <c r="GWJ23" s="43"/>
      <c r="GWK23" s="44"/>
      <c r="GWL23" s="45"/>
      <c r="GWM23" s="45"/>
      <c r="GWN23" s="43"/>
      <c r="GWO23" s="43"/>
      <c r="GWP23" s="43"/>
      <c r="GWQ23" s="43"/>
      <c r="GWR23" s="43"/>
      <c r="GWS23" s="43"/>
      <c r="GWT23" s="43"/>
      <c r="GWU23" s="43"/>
      <c r="GWV23" s="43"/>
      <c r="GWW23" s="43"/>
      <c r="GWX23" s="43"/>
      <c r="GWY23" s="44"/>
      <c r="GWZ23" s="45"/>
      <c r="GXA23" s="45"/>
      <c r="GXB23" s="43"/>
      <c r="GXC23" s="43"/>
      <c r="GXD23" s="43"/>
      <c r="GXE23" s="43"/>
      <c r="GXF23" s="43"/>
      <c r="GXG23" s="43"/>
      <c r="GXH23" s="43"/>
      <c r="GXI23" s="43"/>
      <c r="GXJ23" s="43"/>
      <c r="GXK23" s="43"/>
      <c r="GXL23" s="43"/>
      <c r="GXM23" s="44"/>
      <c r="GXN23" s="45"/>
      <c r="GXO23" s="45"/>
      <c r="GXP23" s="43"/>
      <c r="GXQ23" s="43"/>
      <c r="GXR23" s="43"/>
      <c r="GXS23" s="43"/>
      <c r="GXT23" s="43"/>
      <c r="GXU23" s="43"/>
      <c r="GXV23" s="43"/>
      <c r="GXW23" s="43"/>
      <c r="GXX23" s="43"/>
      <c r="GXY23" s="43"/>
      <c r="GXZ23" s="43"/>
      <c r="GYA23" s="44"/>
      <c r="GYB23" s="45"/>
      <c r="GYC23" s="45"/>
      <c r="GYD23" s="43"/>
      <c r="GYE23" s="43"/>
      <c r="GYF23" s="43"/>
      <c r="GYG23" s="43"/>
      <c r="GYH23" s="43"/>
      <c r="GYI23" s="43"/>
      <c r="GYJ23" s="43"/>
      <c r="GYK23" s="43"/>
      <c r="GYL23" s="43"/>
      <c r="GYM23" s="43"/>
      <c r="GYN23" s="43"/>
      <c r="GYO23" s="44"/>
      <c r="GYP23" s="45"/>
      <c r="GYQ23" s="45"/>
      <c r="GYR23" s="43"/>
      <c r="GYS23" s="43"/>
      <c r="GYT23" s="43"/>
      <c r="GYU23" s="43"/>
      <c r="GYV23" s="43"/>
      <c r="GYW23" s="43"/>
      <c r="GYX23" s="43"/>
      <c r="GYY23" s="43"/>
      <c r="GYZ23" s="43"/>
      <c r="GZA23" s="43"/>
      <c r="GZB23" s="43"/>
      <c r="GZC23" s="44"/>
      <c r="GZD23" s="45"/>
      <c r="GZE23" s="45"/>
      <c r="GZF23" s="43"/>
      <c r="GZG23" s="43"/>
      <c r="GZH23" s="43"/>
      <c r="GZI23" s="43"/>
      <c r="GZJ23" s="43"/>
      <c r="GZK23" s="43"/>
      <c r="GZL23" s="43"/>
      <c r="GZM23" s="43"/>
      <c r="GZN23" s="43"/>
      <c r="GZO23" s="43"/>
      <c r="GZP23" s="43"/>
      <c r="GZQ23" s="44"/>
      <c r="GZR23" s="45"/>
      <c r="GZS23" s="45"/>
      <c r="GZT23" s="43"/>
      <c r="GZU23" s="43"/>
      <c r="GZV23" s="43"/>
      <c r="GZW23" s="43"/>
      <c r="GZX23" s="43"/>
      <c r="GZY23" s="43"/>
      <c r="GZZ23" s="43"/>
      <c r="HAA23" s="43"/>
      <c r="HAB23" s="43"/>
      <c r="HAC23" s="43"/>
      <c r="HAD23" s="43"/>
      <c r="HAE23" s="44"/>
      <c r="HAF23" s="45"/>
      <c r="HAG23" s="45"/>
      <c r="HAH23" s="43"/>
      <c r="HAI23" s="43"/>
      <c r="HAJ23" s="43"/>
      <c r="HAK23" s="43"/>
      <c r="HAL23" s="43"/>
      <c r="HAM23" s="43"/>
      <c r="HAN23" s="43"/>
      <c r="HAO23" s="43"/>
      <c r="HAP23" s="43"/>
      <c r="HAQ23" s="43"/>
      <c r="HAR23" s="43"/>
      <c r="HAS23" s="44"/>
      <c r="HAT23" s="45"/>
      <c r="HAU23" s="45"/>
      <c r="HAV23" s="43"/>
      <c r="HAW23" s="43"/>
      <c r="HAX23" s="43"/>
      <c r="HAY23" s="43"/>
      <c r="HAZ23" s="43"/>
      <c r="HBA23" s="43"/>
      <c r="HBB23" s="43"/>
      <c r="HBC23" s="43"/>
      <c r="HBD23" s="43"/>
      <c r="HBE23" s="43"/>
      <c r="HBF23" s="43"/>
      <c r="HBG23" s="44"/>
      <c r="HBH23" s="45"/>
      <c r="HBI23" s="45"/>
      <c r="HBJ23" s="43"/>
      <c r="HBK23" s="43"/>
      <c r="HBL23" s="43"/>
      <c r="HBM23" s="43"/>
      <c r="HBN23" s="43"/>
      <c r="HBO23" s="43"/>
      <c r="HBP23" s="43"/>
      <c r="HBQ23" s="43"/>
      <c r="HBR23" s="43"/>
      <c r="HBS23" s="43"/>
      <c r="HBT23" s="43"/>
      <c r="HBU23" s="44"/>
      <c r="HBV23" s="45"/>
      <c r="HBW23" s="45"/>
      <c r="HBX23" s="43"/>
      <c r="HBY23" s="43"/>
      <c r="HBZ23" s="43"/>
      <c r="HCA23" s="43"/>
      <c r="HCB23" s="43"/>
      <c r="HCC23" s="43"/>
      <c r="HCD23" s="43"/>
      <c r="HCE23" s="43"/>
      <c r="HCF23" s="43"/>
      <c r="HCG23" s="43"/>
      <c r="HCH23" s="43"/>
      <c r="HCI23" s="44"/>
      <c r="HCJ23" s="45"/>
      <c r="HCK23" s="45"/>
      <c r="HCL23" s="43"/>
      <c r="HCM23" s="43"/>
      <c r="HCN23" s="43"/>
      <c r="HCO23" s="43"/>
      <c r="HCP23" s="43"/>
      <c r="HCQ23" s="43"/>
      <c r="HCR23" s="43"/>
      <c r="HCS23" s="43"/>
      <c r="HCT23" s="43"/>
      <c r="HCU23" s="43"/>
      <c r="HCV23" s="43"/>
      <c r="HCW23" s="44"/>
      <c r="HCX23" s="45"/>
      <c r="HCY23" s="45"/>
      <c r="HCZ23" s="43"/>
      <c r="HDA23" s="43"/>
      <c r="HDB23" s="43"/>
      <c r="HDC23" s="43"/>
      <c r="HDD23" s="43"/>
      <c r="HDE23" s="43"/>
      <c r="HDF23" s="43"/>
      <c r="HDG23" s="43"/>
      <c r="HDH23" s="43"/>
      <c r="HDI23" s="43"/>
      <c r="HDJ23" s="43"/>
      <c r="HDK23" s="44"/>
      <c r="HDL23" s="45"/>
      <c r="HDM23" s="45"/>
      <c r="HDN23" s="43"/>
      <c r="HDO23" s="43"/>
      <c r="HDP23" s="43"/>
      <c r="HDQ23" s="43"/>
      <c r="HDR23" s="43"/>
      <c r="HDS23" s="43"/>
      <c r="HDT23" s="43"/>
      <c r="HDU23" s="43"/>
      <c r="HDV23" s="43"/>
      <c r="HDW23" s="43"/>
      <c r="HDX23" s="43"/>
      <c r="HDY23" s="44"/>
      <c r="HDZ23" s="45"/>
      <c r="HEA23" s="45"/>
      <c r="HEB23" s="43"/>
      <c r="HEC23" s="43"/>
      <c r="HED23" s="43"/>
      <c r="HEE23" s="43"/>
      <c r="HEF23" s="43"/>
      <c r="HEG23" s="43"/>
      <c r="HEH23" s="43"/>
      <c r="HEI23" s="43"/>
      <c r="HEJ23" s="43"/>
      <c r="HEK23" s="43"/>
      <c r="HEL23" s="43"/>
      <c r="HEM23" s="44"/>
      <c r="HEN23" s="45"/>
      <c r="HEO23" s="45"/>
      <c r="HEP23" s="43"/>
      <c r="HEQ23" s="43"/>
      <c r="HER23" s="43"/>
      <c r="HES23" s="43"/>
      <c r="HET23" s="43"/>
      <c r="HEU23" s="43"/>
      <c r="HEV23" s="43"/>
      <c r="HEW23" s="43"/>
      <c r="HEX23" s="43"/>
      <c r="HEY23" s="43"/>
      <c r="HEZ23" s="43"/>
      <c r="HFA23" s="44"/>
      <c r="HFB23" s="45"/>
      <c r="HFC23" s="45"/>
      <c r="HFD23" s="43"/>
      <c r="HFE23" s="43"/>
      <c r="HFF23" s="43"/>
      <c r="HFG23" s="43"/>
      <c r="HFH23" s="43"/>
      <c r="HFI23" s="43"/>
      <c r="HFJ23" s="43"/>
      <c r="HFK23" s="43"/>
      <c r="HFL23" s="43"/>
      <c r="HFM23" s="43"/>
      <c r="HFN23" s="43"/>
      <c r="HFO23" s="44"/>
      <c r="HFP23" s="45"/>
      <c r="HFQ23" s="45"/>
      <c r="HFR23" s="43"/>
      <c r="HFS23" s="43"/>
      <c r="HFT23" s="43"/>
      <c r="HFU23" s="43"/>
      <c r="HFV23" s="43"/>
      <c r="HFW23" s="43"/>
      <c r="HFX23" s="43"/>
      <c r="HFY23" s="43"/>
      <c r="HFZ23" s="43"/>
      <c r="HGA23" s="43"/>
      <c r="HGB23" s="43"/>
      <c r="HGC23" s="44"/>
      <c r="HGD23" s="45"/>
      <c r="HGE23" s="45"/>
      <c r="HGF23" s="43"/>
      <c r="HGG23" s="43"/>
      <c r="HGH23" s="43"/>
      <c r="HGI23" s="43"/>
      <c r="HGJ23" s="43"/>
      <c r="HGK23" s="43"/>
      <c r="HGL23" s="43"/>
      <c r="HGM23" s="43"/>
      <c r="HGN23" s="43"/>
      <c r="HGO23" s="43"/>
      <c r="HGP23" s="43"/>
      <c r="HGQ23" s="44"/>
      <c r="HGR23" s="45"/>
      <c r="HGS23" s="45"/>
      <c r="HGT23" s="43"/>
      <c r="HGU23" s="43"/>
      <c r="HGV23" s="43"/>
      <c r="HGW23" s="43"/>
      <c r="HGX23" s="43"/>
      <c r="HGY23" s="43"/>
      <c r="HGZ23" s="43"/>
      <c r="HHA23" s="43"/>
      <c r="HHB23" s="43"/>
      <c r="HHC23" s="43"/>
      <c r="HHD23" s="43"/>
      <c r="HHE23" s="44"/>
      <c r="HHF23" s="45"/>
      <c r="HHG23" s="45"/>
      <c r="HHH23" s="43"/>
      <c r="HHI23" s="43"/>
      <c r="HHJ23" s="43"/>
      <c r="HHK23" s="43"/>
      <c r="HHL23" s="43"/>
      <c r="HHM23" s="43"/>
      <c r="HHN23" s="43"/>
      <c r="HHO23" s="43"/>
      <c r="HHP23" s="43"/>
      <c r="HHQ23" s="43"/>
      <c r="HHR23" s="43"/>
      <c r="HHS23" s="44"/>
      <c r="HHT23" s="45"/>
      <c r="HHU23" s="45"/>
      <c r="HHV23" s="43"/>
      <c r="HHW23" s="43"/>
      <c r="HHX23" s="43"/>
      <c r="HHY23" s="43"/>
      <c r="HHZ23" s="43"/>
      <c r="HIA23" s="43"/>
      <c r="HIB23" s="43"/>
      <c r="HIC23" s="43"/>
      <c r="HID23" s="43"/>
      <c r="HIE23" s="43"/>
      <c r="HIF23" s="43"/>
      <c r="HIG23" s="44"/>
      <c r="HIH23" s="45"/>
      <c r="HII23" s="45"/>
      <c r="HIJ23" s="43"/>
      <c r="HIK23" s="43"/>
      <c r="HIL23" s="43"/>
      <c r="HIM23" s="43"/>
      <c r="HIN23" s="43"/>
      <c r="HIO23" s="43"/>
      <c r="HIP23" s="43"/>
      <c r="HIQ23" s="43"/>
      <c r="HIR23" s="43"/>
      <c r="HIS23" s="43"/>
      <c r="HIT23" s="43"/>
      <c r="HIU23" s="44"/>
      <c r="HIV23" s="45"/>
      <c r="HIW23" s="45"/>
      <c r="HIX23" s="43"/>
      <c r="HIY23" s="43"/>
      <c r="HIZ23" s="43"/>
      <c r="HJA23" s="43"/>
      <c r="HJB23" s="43"/>
      <c r="HJC23" s="43"/>
      <c r="HJD23" s="43"/>
      <c r="HJE23" s="43"/>
      <c r="HJF23" s="43"/>
      <c r="HJG23" s="43"/>
      <c r="HJH23" s="43"/>
      <c r="HJI23" s="44"/>
      <c r="HJJ23" s="45"/>
      <c r="HJK23" s="45"/>
      <c r="HJL23" s="43"/>
      <c r="HJM23" s="43"/>
      <c r="HJN23" s="43"/>
      <c r="HJO23" s="43"/>
      <c r="HJP23" s="43"/>
      <c r="HJQ23" s="43"/>
      <c r="HJR23" s="43"/>
      <c r="HJS23" s="43"/>
      <c r="HJT23" s="43"/>
      <c r="HJU23" s="43"/>
      <c r="HJV23" s="43"/>
      <c r="HJW23" s="44"/>
      <c r="HJX23" s="45"/>
      <c r="HJY23" s="45"/>
      <c r="HJZ23" s="43"/>
      <c r="HKA23" s="43"/>
      <c r="HKB23" s="43"/>
      <c r="HKC23" s="43"/>
      <c r="HKD23" s="43"/>
      <c r="HKE23" s="43"/>
      <c r="HKF23" s="43"/>
      <c r="HKG23" s="43"/>
      <c r="HKH23" s="43"/>
      <c r="HKI23" s="43"/>
      <c r="HKJ23" s="43"/>
      <c r="HKK23" s="44"/>
      <c r="HKL23" s="45"/>
      <c r="HKM23" s="45"/>
      <c r="HKN23" s="43"/>
      <c r="HKO23" s="43"/>
      <c r="HKP23" s="43"/>
      <c r="HKQ23" s="43"/>
      <c r="HKR23" s="43"/>
      <c r="HKS23" s="43"/>
      <c r="HKT23" s="43"/>
      <c r="HKU23" s="43"/>
      <c r="HKV23" s="43"/>
      <c r="HKW23" s="43"/>
      <c r="HKX23" s="43"/>
      <c r="HKY23" s="44"/>
      <c r="HKZ23" s="45"/>
      <c r="HLA23" s="45"/>
      <c r="HLB23" s="43"/>
      <c r="HLC23" s="43"/>
      <c r="HLD23" s="43"/>
      <c r="HLE23" s="43"/>
      <c r="HLF23" s="43"/>
      <c r="HLG23" s="43"/>
      <c r="HLH23" s="43"/>
      <c r="HLI23" s="43"/>
      <c r="HLJ23" s="43"/>
      <c r="HLK23" s="43"/>
      <c r="HLL23" s="43"/>
      <c r="HLM23" s="44"/>
      <c r="HLN23" s="45"/>
      <c r="HLO23" s="45"/>
      <c r="HLP23" s="43"/>
      <c r="HLQ23" s="43"/>
      <c r="HLR23" s="43"/>
      <c r="HLS23" s="43"/>
      <c r="HLT23" s="43"/>
      <c r="HLU23" s="43"/>
      <c r="HLV23" s="43"/>
      <c r="HLW23" s="43"/>
      <c r="HLX23" s="43"/>
      <c r="HLY23" s="43"/>
      <c r="HLZ23" s="43"/>
      <c r="HMA23" s="44"/>
      <c r="HMB23" s="45"/>
      <c r="HMC23" s="45"/>
      <c r="HMD23" s="43"/>
      <c r="HME23" s="43"/>
      <c r="HMF23" s="43"/>
      <c r="HMG23" s="43"/>
      <c r="HMH23" s="43"/>
      <c r="HMI23" s="43"/>
      <c r="HMJ23" s="43"/>
      <c r="HMK23" s="43"/>
      <c r="HML23" s="43"/>
      <c r="HMM23" s="43"/>
      <c r="HMN23" s="43"/>
      <c r="HMO23" s="44"/>
      <c r="HMP23" s="45"/>
      <c r="HMQ23" s="45"/>
      <c r="HMR23" s="43"/>
      <c r="HMS23" s="43"/>
      <c r="HMT23" s="43"/>
      <c r="HMU23" s="43"/>
      <c r="HMV23" s="43"/>
      <c r="HMW23" s="43"/>
      <c r="HMX23" s="43"/>
      <c r="HMY23" s="43"/>
      <c r="HMZ23" s="43"/>
      <c r="HNA23" s="43"/>
      <c r="HNB23" s="43"/>
      <c r="HNC23" s="44"/>
      <c r="HND23" s="45"/>
      <c r="HNE23" s="45"/>
      <c r="HNF23" s="43"/>
      <c r="HNG23" s="43"/>
      <c r="HNH23" s="43"/>
      <c r="HNI23" s="43"/>
      <c r="HNJ23" s="43"/>
      <c r="HNK23" s="43"/>
      <c r="HNL23" s="43"/>
      <c r="HNM23" s="43"/>
      <c r="HNN23" s="43"/>
      <c r="HNO23" s="43"/>
      <c r="HNP23" s="43"/>
      <c r="HNQ23" s="44"/>
      <c r="HNR23" s="45"/>
      <c r="HNS23" s="45"/>
      <c r="HNT23" s="43"/>
      <c r="HNU23" s="43"/>
      <c r="HNV23" s="43"/>
      <c r="HNW23" s="43"/>
      <c r="HNX23" s="43"/>
      <c r="HNY23" s="43"/>
      <c r="HNZ23" s="43"/>
      <c r="HOA23" s="43"/>
      <c r="HOB23" s="43"/>
      <c r="HOC23" s="43"/>
      <c r="HOD23" s="43"/>
      <c r="HOE23" s="44"/>
      <c r="HOF23" s="45"/>
      <c r="HOG23" s="45"/>
      <c r="HOH23" s="43"/>
      <c r="HOI23" s="43"/>
      <c r="HOJ23" s="43"/>
      <c r="HOK23" s="43"/>
      <c r="HOL23" s="43"/>
      <c r="HOM23" s="43"/>
      <c r="HON23" s="43"/>
      <c r="HOO23" s="43"/>
      <c r="HOP23" s="43"/>
      <c r="HOQ23" s="43"/>
      <c r="HOR23" s="43"/>
      <c r="HOS23" s="44"/>
      <c r="HOT23" s="45"/>
      <c r="HOU23" s="45"/>
      <c r="HOV23" s="43"/>
      <c r="HOW23" s="43"/>
      <c r="HOX23" s="43"/>
      <c r="HOY23" s="43"/>
      <c r="HOZ23" s="43"/>
      <c r="HPA23" s="43"/>
      <c r="HPB23" s="43"/>
      <c r="HPC23" s="43"/>
      <c r="HPD23" s="43"/>
      <c r="HPE23" s="43"/>
      <c r="HPF23" s="43"/>
      <c r="HPG23" s="44"/>
      <c r="HPH23" s="45"/>
      <c r="HPI23" s="45"/>
      <c r="HPJ23" s="43"/>
      <c r="HPK23" s="43"/>
      <c r="HPL23" s="43"/>
      <c r="HPM23" s="43"/>
      <c r="HPN23" s="43"/>
      <c r="HPO23" s="43"/>
      <c r="HPP23" s="43"/>
      <c r="HPQ23" s="43"/>
      <c r="HPR23" s="43"/>
      <c r="HPS23" s="43"/>
      <c r="HPT23" s="43"/>
      <c r="HPU23" s="44"/>
      <c r="HPV23" s="45"/>
      <c r="HPW23" s="45"/>
      <c r="HPX23" s="43"/>
      <c r="HPY23" s="43"/>
      <c r="HPZ23" s="43"/>
      <c r="HQA23" s="43"/>
      <c r="HQB23" s="43"/>
      <c r="HQC23" s="43"/>
      <c r="HQD23" s="43"/>
      <c r="HQE23" s="43"/>
      <c r="HQF23" s="43"/>
      <c r="HQG23" s="43"/>
      <c r="HQH23" s="43"/>
      <c r="HQI23" s="44"/>
      <c r="HQJ23" s="45"/>
      <c r="HQK23" s="45"/>
      <c r="HQL23" s="43"/>
      <c r="HQM23" s="43"/>
      <c r="HQN23" s="43"/>
      <c r="HQO23" s="43"/>
      <c r="HQP23" s="43"/>
      <c r="HQQ23" s="43"/>
      <c r="HQR23" s="43"/>
      <c r="HQS23" s="43"/>
      <c r="HQT23" s="43"/>
      <c r="HQU23" s="43"/>
      <c r="HQV23" s="43"/>
      <c r="HQW23" s="44"/>
      <c r="HQX23" s="45"/>
      <c r="HQY23" s="45"/>
      <c r="HQZ23" s="43"/>
      <c r="HRA23" s="43"/>
      <c r="HRB23" s="43"/>
      <c r="HRC23" s="43"/>
      <c r="HRD23" s="43"/>
      <c r="HRE23" s="43"/>
      <c r="HRF23" s="43"/>
      <c r="HRG23" s="43"/>
      <c r="HRH23" s="43"/>
      <c r="HRI23" s="43"/>
      <c r="HRJ23" s="43"/>
      <c r="HRK23" s="44"/>
      <c r="HRL23" s="45"/>
      <c r="HRM23" s="45"/>
      <c r="HRN23" s="43"/>
      <c r="HRO23" s="43"/>
      <c r="HRP23" s="43"/>
      <c r="HRQ23" s="43"/>
      <c r="HRR23" s="43"/>
      <c r="HRS23" s="43"/>
      <c r="HRT23" s="43"/>
      <c r="HRU23" s="43"/>
      <c r="HRV23" s="43"/>
      <c r="HRW23" s="43"/>
      <c r="HRX23" s="43"/>
      <c r="HRY23" s="44"/>
      <c r="HRZ23" s="45"/>
      <c r="HSA23" s="45"/>
      <c r="HSB23" s="43"/>
      <c r="HSC23" s="43"/>
      <c r="HSD23" s="43"/>
      <c r="HSE23" s="43"/>
      <c r="HSF23" s="43"/>
      <c r="HSG23" s="43"/>
      <c r="HSH23" s="43"/>
      <c r="HSI23" s="43"/>
      <c r="HSJ23" s="43"/>
      <c r="HSK23" s="43"/>
      <c r="HSL23" s="43"/>
      <c r="HSM23" s="44"/>
      <c r="HSN23" s="45"/>
      <c r="HSO23" s="45"/>
      <c r="HSP23" s="43"/>
      <c r="HSQ23" s="43"/>
      <c r="HSR23" s="43"/>
      <c r="HSS23" s="43"/>
      <c r="HST23" s="43"/>
      <c r="HSU23" s="43"/>
      <c r="HSV23" s="43"/>
      <c r="HSW23" s="43"/>
      <c r="HSX23" s="43"/>
      <c r="HSY23" s="43"/>
      <c r="HSZ23" s="43"/>
      <c r="HTA23" s="44"/>
      <c r="HTB23" s="45"/>
      <c r="HTC23" s="45"/>
      <c r="HTD23" s="43"/>
      <c r="HTE23" s="43"/>
      <c r="HTF23" s="43"/>
      <c r="HTG23" s="43"/>
      <c r="HTH23" s="43"/>
      <c r="HTI23" s="43"/>
      <c r="HTJ23" s="43"/>
      <c r="HTK23" s="43"/>
      <c r="HTL23" s="43"/>
      <c r="HTM23" s="43"/>
      <c r="HTN23" s="43"/>
      <c r="HTO23" s="44"/>
      <c r="HTP23" s="45"/>
      <c r="HTQ23" s="45"/>
      <c r="HTR23" s="43"/>
      <c r="HTS23" s="43"/>
      <c r="HTT23" s="43"/>
      <c r="HTU23" s="43"/>
      <c r="HTV23" s="43"/>
      <c r="HTW23" s="43"/>
      <c r="HTX23" s="43"/>
      <c r="HTY23" s="43"/>
      <c r="HTZ23" s="43"/>
      <c r="HUA23" s="43"/>
      <c r="HUB23" s="43"/>
      <c r="HUC23" s="44"/>
      <c r="HUD23" s="45"/>
      <c r="HUE23" s="45"/>
      <c r="HUF23" s="43"/>
      <c r="HUG23" s="43"/>
      <c r="HUH23" s="43"/>
      <c r="HUI23" s="43"/>
      <c r="HUJ23" s="43"/>
      <c r="HUK23" s="43"/>
      <c r="HUL23" s="43"/>
      <c r="HUM23" s="43"/>
      <c r="HUN23" s="43"/>
      <c r="HUO23" s="43"/>
      <c r="HUP23" s="43"/>
      <c r="HUQ23" s="44"/>
      <c r="HUR23" s="45"/>
      <c r="HUS23" s="45"/>
      <c r="HUT23" s="43"/>
      <c r="HUU23" s="43"/>
      <c r="HUV23" s="43"/>
      <c r="HUW23" s="43"/>
      <c r="HUX23" s="43"/>
      <c r="HUY23" s="43"/>
      <c r="HUZ23" s="43"/>
      <c r="HVA23" s="43"/>
      <c r="HVB23" s="43"/>
      <c r="HVC23" s="43"/>
      <c r="HVD23" s="43"/>
      <c r="HVE23" s="44"/>
      <c r="HVF23" s="45"/>
      <c r="HVG23" s="45"/>
      <c r="HVH23" s="43"/>
      <c r="HVI23" s="43"/>
      <c r="HVJ23" s="43"/>
      <c r="HVK23" s="43"/>
      <c r="HVL23" s="43"/>
      <c r="HVM23" s="43"/>
      <c r="HVN23" s="43"/>
      <c r="HVO23" s="43"/>
      <c r="HVP23" s="43"/>
      <c r="HVQ23" s="43"/>
      <c r="HVR23" s="43"/>
      <c r="HVS23" s="44"/>
      <c r="HVT23" s="45"/>
      <c r="HVU23" s="45"/>
      <c r="HVV23" s="43"/>
      <c r="HVW23" s="43"/>
      <c r="HVX23" s="43"/>
      <c r="HVY23" s="43"/>
      <c r="HVZ23" s="43"/>
      <c r="HWA23" s="43"/>
      <c r="HWB23" s="43"/>
      <c r="HWC23" s="43"/>
      <c r="HWD23" s="43"/>
      <c r="HWE23" s="43"/>
      <c r="HWF23" s="43"/>
      <c r="HWG23" s="44"/>
      <c r="HWH23" s="45"/>
      <c r="HWI23" s="45"/>
      <c r="HWJ23" s="43"/>
      <c r="HWK23" s="43"/>
      <c r="HWL23" s="43"/>
      <c r="HWM23" s="43"/>
      <c r="HWN23" s="43"/>
      <c r="HWO23" s="43"/>
      <c r="HWP23" s="43"/>
      <c r="HWQ23" s="43"/>
      <c r="HWR23" s="43"/>
      <c r="HWS23" s="43"/>
      <c r="HWT23" s="43"/>
      <c r="HWU23" s="44"/>
      <c r="HWV23" s="45"/>
      <c r="HWW23" s="45"/>
      <c r="HWX23" s="43"/>
      <c r="HWY23" s="43"/>
      <c r="HWZ23" s="43"/>
      <c r="HXA23" s="43"/>
      <c r="HXB23" s="43"/>
      <c r="HXC23" s="43"/>
      <c r="HXD23" s="43"/>
      <c r="HXE23" s="43"/>
      <c r="HXF23" s="43"/>
      <c r="HXG23" s="43"/>
      <c r="HXH23" s="43"/>
      <c r="HXI23" s="44"/>
      <c r="HXJ23" s="45"/>
      <c r="HXK23" s="45"/>
      <c r="HXL23" s="43"/>
      <c r="HXM23" s="43"/>
      <c r="HXN23" s="43"/>
      <c r="HXO23" s="43"/>
      <c r="HXP23" s="43"/>
      <c r="HXQ23" s="43"/>
      <c r="HXR23" s="43"/>
      <c r="HXS23" s="43"/>
      <c r="HXT23" s="43"/>
      <c r="HXU23" s="43"/>
      <c r="HXV23" s="43"/>
      <c r="HXW23" s="44"/>
      <c r="HXX23" s="45"/>
      <c r="HXY23" s="45"/>
      <c r="HXZ23" s="43"/>
      <c r="HYA23" s="43"/>
      <c r="HYB23" s="43"/>
      <c r="HYC23" s="43"/>
      <c r="HYD23" s="43"/>
      <c r="HYE23" s="43"/>
      <c r="HYF23" s="43"/>
      <c r="HYG23" s="43"/>
      <c r="HYH23" s="43"/>
      <c r="HYI23" s="43"/>
      <c r="HYJ23" s="43"/>
      <c r="HYK23" s="44"/>
      <c r="HYL23" s="45"/>
      <c r="HYM23" s="45"/>
      <c r="HYN23" s="43"/>
      <c r="HYO23" s="43"/>
      <c r="HYP23" s="43"/>
      <c r="HYQ23" s="43"/>
      <c r="HYR23" s="43"/>
      <c r="HYS23" s="43"/>
      <c r="HYT23" s="43"/>
      <c r="HYU23" s="43"/>
      <c r="HYV23" s="43"/>
      <c r="HYW23" s="43"/>
      <c r="HYX23" s="43"/>
      <c r="HYY23" s="44"/>
      <c r="HYZ23" s="45"/>
      <c r="HZA23" s="45"/>
      <c r="HZB23" s="43"/>
      <c r="HZC23" s="43"/>
      <c r="HZD23" s="43"/>
      <c r="HZE23" s="43"/>
      <c r="HZF23" s="43"/>
      <c r="HZG23" s="43"/>
      <c r="HZH23" s="43"/>
      <c r="HZI23" s="43"/>
      <c r="HZJ23" s="43"/>
      <c r="HZK23" s="43"/>
      <c r="HZL23" s="43"/>
      <c r="HZM23" s="44"/>
      <c r="HZN23" s="45"/>
      <c r="HZO23" s="45"/>
      <c r="HZP23" s="43"/>
      <c r="HZQ23" s="43"/>
      <c r="HZR23" s="43"/>
      <c r="HZS23" s="43"/>
      <c r="HZT23" s="43"/>
      <c r="HZU23" s="43"/>
      <c r="HZV23" s="43"/>
      <c r="HZW23" s="43"/>
      <c r="HZX23" s="43"/>
      <c r="HZY23" s="43"/>
      <c r="HZZ23" s="43"/>
      <c r="IAA23" s="44"/>
      <c r="IAB23" s="45"/>
      <c r="IAC23" s="45"/>
      <c r="IAD23" s="43"/>
      <c r="IAE23" s="43"/>
      <c r="IAF23" s="43"/>
      <c r="IAG23" s="43"/>
      <c r="IAH23" s="43"/>
      <c r="IAI23" s="43"/>
      <c r="IAJ23" s="43"/>
      <c r="IAK23" s="43"/>
      <c r="IAL23" s="43"/>
      <c r="IAM23" s="43"/>
      <c r="IAN23" s="43"/>
      <c r="IAO23" s="44"/>
      <c r="IAP23" s="45"/>
      <c r="IAQ23" s="45"/>
      <c r="IAR23" s="43"/>
      <c r="IAS23" s="43"/>
      <c r="IAT23" s="43"/>
      <c r="IAU23" s="43"/>
      <c r="IAV23" s="43"/>
      <c r="IAW23" s="43"/>
      <c r="IAX23" s="43"/>
      <c r="IAY23" s="43"/>
      <c r="IAZ23" s="43"/>
      <c r="IBA23" s="43"/>
      <c r="IBB23" s="43"/>
      <c r="IBC23" s="44"/>
      <c r="IBD23" s="45"/>
      <c r="IBE23" s="45"/>
      <c r="IBF23" s="43"/>
      <c r="IBG23" s="43"/>
      <c r="IBH23" s="43"/>
      <c r="IBI23" s="43"/>
      <c r="IBJ23" s="43"/>
      <c r="IBK23" s="43"/>
      <c r="IBL23" s="43"/>
      <c r="IBM23" s="43"/>
      <c r="IBN23" s="43"/>
      <c r="IBO23" s="43"/>
      <c r="IBP23" s="43"/>
      <c r="IBQ23" s="44"/>
      <c r="IBR23" s="45"/>
      <c r="IBS23" s="45"/>
      <c r="IBT23" s="43"/>
      <c r="IBU23" s="43"/>
      <c r="IBV23" s="43"/>
      <c r="IBW23" s="43"/>
      <c r="IBX23" s="43"/>
      <c r="IBY23" s="43"/>
      <c r="IBZ23" s="43"/>
      <c r="ICA23" s="43"/>
      <c r="ICB23" s="43"/>
      <c r="ICC23" s="43"/>
      <c r="ICD23" s="43"/>
      <c r="ICE23" s="44"/>
      <c r="ICF23" s="45"/>
      <c r="ICG23" s="45"/>
      <c r="ICH23" s="43"/>
      <c r="ICI23" s="43"/>
      <c r="ICJ23" s="43"/>
      <c r="ICK23" s="43"/>
      <c r="ICL23" s="43"/>
      <c r="ICM23" s="43"/>
      <c r="ICN23" s="43"/>
      <c r="ICO23" s="43"/>
      <c r="ICP23" s="43"/>
      <c r="ICQ23" s="43"/>
      <c r="ICR23" s="43"/>
      <c r="ICS23" s="44"/>
      <c r="ICT23" s="45"/>
      <c r="ICU23" s="45"/>
      <c r="ICV23" s="43"/>
      <c r="ICW23" s="43"/>
      <c r="ICX23" s="43"/>
      <c r="ICY23" s="43"/>
      <c r="ICZ23" s="43"/>
      <c r="IDA23" s="43"/>
      <c r="IDB23" s="43"/>
      <c r="IDC23" s="43"/>
      <c r="IDD23" s="43"/>
      <c r="IDE23" s="43"/>
      <c r="IDF23" s="43"/>
      <c r="IDG23" s="44"/>
      <c r="IDH23" s="45"/>
      <c r="IDI23" s="45"/>
      <c r="IDJ23" s="43"/>
      <c r="IDK23" s="43"/>
      <c r="IDL23" s="43"/>
      <c r="IDM23" s="43"/>
      <c r="IDN23" s="43"/>
      <c r="IDO23" s="43"/>
      <c r="IDP23" s="43"/>
      <c r="IDQ23" s="43"/>
      <c r="IDR23" s="43"/>
      <c r="IDS23" s="43"/>
      <c r="IDT23" s="43"/>
      <c r="IDU23" s="44"/>
      <c r="IDV23" s="45"/>
      <c r="IDW23" s="45"/>
      <c r="IDX23" s="43"/>
      <c r="IDY23" s="43"/>
      <c r="IDZ23" s="43"/>
      <c r="IEA23" s="43"/>
      <c r="IEB23" s="43"/>
      <c r="IEC23" s="43"/>
      <c r="IED23" s="43"/>
      <c r="IEE23" s="43"/>
      <c r="IEF23" s="43"/>
      <c r="IEG23" s="43"/>
      <c r="IEH23" s="43"/>
      <c r="IEI23" s="44"/>
      <c r="IEJ23" s="45"/>
      <c r="IEK23" s="45"/>
      <c r="IEL23" s="43"/>
      <c r="IEM23" s="43"/>
      <c r="IEN23" s="43"/>
      <c r="IEO23" s="43"/>
      <c r="IEP23" s="43"/>
      <c r="IEQ23" s="43"/>
      <c r="IER23" s="43"/>
      <c r="IES23" s="43"/>
      <c r="IET23" s="43"/>
      <c r="IEU23" s="43"/>
      <c r="IEV23" s="43"/>
      <c r="IEW23" s="44"/>
      <c r="IEX23" s="45"/>
      <c r="IEY23" s="45"/>
      <c r="IEZ23" s="43"/>
      <c r="IFA23" s="43"/>
      <c r="IFB23" s="43"/>
      <c r="IFC23" s="43"/>
      <c r="IFD23" s="43"/>
      <c r="IFE23" s="43"/>
      <c r="IFF23" s="43"/>
      <c r="IFG23" s="43"/>
      <c r="IFH23" s="43"/>
      <c r="IFI23" s="43"/>
      <c r="IFJ23" s="43"/>
      <c r="IFK23" s="44"/>
      <c r="IFL23" s="45"/>
      <c r="IFM23" s="45"/>
      <c r="IFN23" s="43"/>
      <c r="IFO23" s="43"/>
      <c r="IFP23" s="43"/>
      <c r="IFQ23" s="43"/>
      <c r="IFR23" s="43"/>
      <c r="IFS23" s="43"/>
      <c r="IFT23" s="43"/>
      <c r="IFU23" s="43"/>
      <c r="IFV23" s="43"/>
      <c r="IFW23" s="43"/>
      <c r="IFX23" s="43"/>
      <c r="IFY23" s="44"/>
      <c r="IFZ23" s="45"/>
      <c r="IGA23" s="45"/>
      <c r="IGB23" s="43"/>
      <c r="IGC23" s="43"/>
      <c r="IGD23" s="43"/>
      <c r="IGE23" s="43"/>
      <c r="IGF23" s="43"/>
      <c r="IGG23" s="43"/>
      <c r="IGH23" s="43"/>
      <c r="IGI23" s="43"/>
      <c r="IGJ23" s="43"/>
      <c r="IGK23" s="43"/>
      <c r="IGL23" s="43"/>
      <c r="IGM23" s="44"/>
      <c r="IGN23" s="45"/>
      <c r="IGO23" s="45"/>
      <c r="IGP23" s="43"/>
      <c r="IGQ23" s="43"/>
      <c r="IGR23" s="43"/>
      <c r="IGS23" s="43"/>
      <c r="IGT23" s="43"/>
      <c r="IGU23" s="43"/>
      <c r="IGV23" s="43"/>
      <c r="IGW23" s="43"/>
      <c r="IGX23" s="43"/>
      <c r="IGY23" s="43"/>
      <c r="IGZ23" s="43"/>
      <c r="IHA23" s="44"/>
      <c r="IHB23" s="45"/>
      <c r="IHC23" s="45"/>
      <c r="IHD23" s="43"/>
      <c r="IHE23" s="43"/>
      <c r="IHF23" s="43"/>
      <c r="IHG23" s="43"/>
      <c r="IHH23" s="43"/>
      <c r="IHI23" s="43"/>
      <c r="IHJ23" s="43"/>
      <c r="IHK23" s="43"/>
      <c r="IHL23" s="43"/>
      <c r="IHM23" s="43"/>
      <c r="IHN23" s="43"/>
      <c r="IHO23" s="44"/>
      <c r="IHP23" s="45"/>
      <c r="IHQ23" s="45"/>
      <c r="IHR23" s="43"/>
      <c r="IHS23" s="43"/>
      <c r="IHT23" s="43"/>
      <c r="IHU23" s="43"/>
      <c r="IHV23" s="43"/>
      <c r="IHW23" s="43"/>
      <c r="IHX23" s="43"/>
      <c r="IHY23" s="43"/>
      <c r="IHZ23" s="43"/>
      <c r="IIA23" s="43"/>
      <c r="IIB23" s="43"/>
      <c r="IIC23" s="44"/>
      <c r="IID23" s="45"/>
      <c r="IIE23" s="45"/>
      <c r="IIF23" s="43"/>
      <c r="IIG23" s="43"/>
      <c r="IIH23" s="43"/>
      <c r="III23" s="43"/>
      <c r="IIJ23" s="43"/>
      <c r="IIK23" s="43"/>
      <c r="IIL23" s="43"/>
      <c r="IIM23" s="43"/>
      <c r="IIN23" s="43"/>
      <c r="IIO23" s="43"/>
      <c r="IIP23" s="43"/>
      <c r="IIQ23" s="44"/>
      <c r="IIR23" s="45"/>
      <c r="IIS23" s="45"/>
      <c r="IIT23" s="43"/>
      <c r="IIU23" s="43"/>
      <c r="IIV23" s="43"/>
      <c r="IIW23" s="43"/>
      <c r="IIX23" s="43"/>
      <c r="IIY23" s="43"/>
      <c r="IIZ23" s="43"/>
      <c r="IJA23" s="43"/>
      <c r="IJB23" s="43"/>
      <c r="IJC23" s="43"/>
      <c r="IJD23" s="43"/>
      <c r="IJE23" s="44"/>
      <c r="IJF23" s="45"/>
      <c r="IJG23" s="45"/>
      <c r="IJH23" s="43"/>
      <c r="IJI23" s="43"/>
      <c r="IJJ23" s="43"/>
      <c r="IJK23" s="43"/>
      <c r="IJL23" s="43"/>
      <c r="IJM23" s="43"/>
      <c r="IJN23" s="43"/>
      <c r="IJO23" s="43"/>
      <c r="IJP23" s="43"/>
      <c r="IJQ23" s="43"/>
      <c r="IJR23" s="43"/>
      <c r="IJS23" s="44"/>
      <c r="IJT23" s="45"/>
      <c r="IJU23" s="45"/>
      <c r="IJV23" s="43"/>
      <c r="IJW23" s="43"/>
      <c r="IJX23" s="43"/>
      <c r="IJY23" s="43"/>
      <c r="IJZ23" s="43"/>
      <c r="IKA23" s="43"/>
      <c r="IKB23" s="43"/>
      <c r="IKC23" s="43"/>
      <c r="IKD23" s="43"/>
      <c r="IKE23" s="43"/>
      <c r="IKF23" s="43"/>
      <c r="IKG23" s="44"/>
      <c r="IKH23" s="45"/>
      <c r="IKI23" s="45"/>
      <c r="IKJ23" s="43"/>
      <c r="IKK23" s="43"/>
      <c r="IKL23" s="43"/>
      <c r="IKM23" s="43"/>
      <c r="IKN23" s="43"/>
      <c r="IKO23" s="43"/>
      <c r="IKP23" s="43"/>
      <c r="IKQ23" s="43"/>
      <c r="IKR23" s="43"/>
      <c r="IKS23" s="43"/>
      <c r="IKT23" s="43"/>
      <c r="IKU23" s="44"/>
      <c r="IKV23" s="45"/>
      <c r="IKW23" s="45"/>
      <c r="IKX23" s="43"/>
      <c r="IKY23" s="43"/>
      <c r="IKZ23" s="43"/>
      <c r="ILA23" s="43"/>
      <c r="ILB23" s="43"/>
      <c r="ILC23" s="43"/>
      <c r="ILD23" s="43"/>
      <c r="ILE23" s="43"/>
      <c r="ILF23" s="43"/>
      <c r="ILG23" s="43"/>
      <c r="ILH23" s="43"/>
      <c r="ILI23" s="44"/>
      <c r="ILJ23" s="45"/>
      <c r="ILK23" s="45"/>
      <c r="ILL23" s="43"/>
      <c r="ILM23" s="43"/>
      <c r="ILN23" s="43"/>
      <c r="ILO23" s="43"/>
      <c r="ILP23" s="43"/>
      <c r="ILQ23" s="43"/>
      <c r="ILR23" s="43"/>
      <c r="ILS23" s="43"/>
      <c r="ILT23" s="43"/>
      <c r="ILU23" s="43"/>
      <c r="ILV23" s="43"/>
      <c r="ILW23" s="44"/>
      <c r="ILX23" s="45"/>
      <c r="ILY23" s="45"/>
      <c r="ILZ23" s="43"/>
      <c r="IMA23" s="43"/>
      <c r="IMB23" s="43"/>
      <c r="IMC23" s="43"/>
      <c r="IMD23" s="43"/>
      <c r="IME23" s="43"/>
      <c r="IMF23" s="43"/>
      <c r="IMG23" s="43"/>
      <c r="IMH23" s="43"/>
      <c r="IMI23" s="43"/>
      <c r="IMJ23" s="43"/>
      <c r="IMK23" s="44"/>
      <c r="IML23" s="45"/>
      <c r="IMM23" s="45"/>
      <c r="IMN23" s="43"/>
      <c r="IMO23" s="43"/>
      <c r="IMP23" s="43"/>
      <c r="IMQ23" s="43"/>
      <c r="IMR23" s="43"/>
      <c r="IMS23" s="43"/>
      <c r="IMT23" s="43"/>
      <c r="IMU23" s="43"/>
      <c r="IMV23" s="43"/>
      <c r="IMW23" s="43"/>
      <c r="IMX23" s="43"/>
      <c r="IMY23" s="44"/>
      <c r="IMZ23" s="45"/>
      <c r="INA23" s="45"/>
      <c r="INB23" s="43"/>
      <c r="INC23" s="43"/>
      <c r="IND23" s="43"/>
      <c r="INE23" s="43"/>
      <c r="INF23" s="43"/>
      <c r="ING23" s="43"/>
      <c r="INH23" s="43"/>
      <c r="INI23" s="43"/>
      <c r="INJ23" s="43"/>
      <c r="INK23" s="43"/>
      <c r="INL23" s="43"/>
      <c r="INM23" s="44"/>
      <c r="INN23" s="45"/>
      <c r="INO23" s="45"/>
      <c r="INP23" s="43"/>
      <c r="INQ23" s="43"/>
      <c r="INR23" s="43"/>
      <c r="INS23" s="43"/>
      <c r="INT23" s="43"/>
      <c r="INU23" s="43"/>
      <c r="INV23" s="43"/>
      <c r="INW23" s="43"/>
      <c r="INX23" s="43"/>
      <c r="INY23" s="43"/>
      <c r="INZ23" s="43"/>
      <c r="IOA23" s="44"/>
      <c r="IOB23" s="45"/>
      <c r="IOC23" s="45"/>
      <c r="IOD23" s="43"/>
      <c r="IOE23" s="43"/>
      <c r="IOF23" s="43"/>
      <c r="IOG23" s="43"/>
      <c r="IOH23" s="43"/>
      <c r="IOI23" s="43"/>
      <c r="IOJ23" s="43"/>
      <c r="IOK23" s="43"/>
      <c r="IOL23" s="43"/>
      <c r="IOM23" s="43"/>
      <c r="ION23" s="43"/>
      <c r="IOO23" s="44"/>
      <c r="IOP23" s="45"/>
      <c r="IOQ23" s="45"/>
      <c r="IOR23" s="43"/>
      <c r="IOS23" s="43"/>
      <c r="IOT23" s="43"/>
      <c r="IOU23" s="43"/>
      <c r="IOV23" s="43"/>
      <c r="IOW23" s="43"/>
      <c r="IOX23" s="43"/>
      <c r="IOY23" s="43"/>
      <c r="IOZ23" s="43"/>
      <c r="IPA23" s="43"/>
      <c r="IPB23" s="43"/>
      <c r="IPC23" s="44"/>
      <c r="IPD23" s="45"/>
      <c r="IPE23" s="45"/>
      <c r="IPF23" s="43"/>
      <c r="IPG23" s="43"/>
      <c r="IPH23" s="43"/>
      <c r="IPI23" s="43"/>
      <c r="IPJ23" s="43"/>
      <c r="IPK23" s="43"/>
      <c r="IPL23" s="43"/>
      <c r="IPM23" s="43"/>
      <c r="IPN23" s="43"/>
      <c r="IPO23" s="43"/>
      <c r="IPP23" s="43"/>
      <c r="IPQ23" s="44"/>
      <c r="IPR23" s="45"/>
      <c r="IPS23" s="45"/>
      <c r="IPT23" s="43"/>
      <c r="IPU23" s="43"/>
      <c r="IPV23" s="43"/>
      <c r="IPW23" s="43"/>
      <c r="IPX23" s="43"/>
      <c r="IPY23" s="43"/>
      <c r="IPZ23" s="43"/>
      <c r="IQA23" s="43"/>
      <c r="IQB23" s="43"/>
      <c r="IQC23" s="43"/>
      <c r="IQD23" s="43"/>
      <c r="IQE23" s="44"/>
      <c r="IQF23" s="45"/>
      <c r="IQG23" s="45"/>
      <c r="IQH23" s="43"/>
      <c r="IQI23" s="43"/>
      <c r="IQJ23" s="43"/>
      <c r="IQK23" s="43"/>
      <c r="IQL23" s="43"/>
      <c r="IQM23" s="43"/>
      <c r="IQN23" s="43"/>
      <c r="IQO23" s="43"/>
      <c r="IQP23" s="43"/>
      <c r="IQQ23" s="43"/>
      <c r="IQR23" s="43"/>
      <c r="IQS23" s="44"/>
      <c r="IQT23" s="45"/>
      <c r="IQU23" s="45"/>
      <c r="IQV23" s="43"/>
      <c r="IQW23" s="43"/>
      <c r="IQX23" s="43"/>
      <c r="IQY23" s="43"/>
      <c r="IQZ23" s="43"/>
      <c r="IRA23" s="43"/>
      <c r="IRB23" s="43"/>
      <c r="IRC23" s="43"/>
      <c r="IRD23" s="43"/>
      <c r="IRE23" s="43"/>
      <c r="IRF23" s="43"/>
      <c r="IRG23" s="44"/>
      <c r="IRH23" s="45"/>
      <c r="IRI23" s="45"/>
      <c r="IRJ23" s="43"/>
      <c r="IRK23" s="43"/>
      <c r="IRL23" s="43"/>
      <c r="IRM23" s="43"/>
      <c r="IRN23" s="43"/>
      <c r="IRO23" s="43"/>
      <c r="IRP23" s="43"/>
      <c r="IRQ23" s="43"/>
      <c r="IRR23" s="43"/>
      <c r="IRS23" s="43"/>
      <c r="IRT23" s="43"/>
      <c r="IRU23" s="44"/>
      <c r="IRV23" s="45"/>
      <c r="IRW23" s="45"/>
      <c r="IRX23" s="43"/>
      <c r="IRY23" s="43"/>
      <c r="IRZ23" s="43"/>
      <c r="ISA23" s="43"/>
      <c r="ISB23" s="43"/>
      <c r="ISC23" s="43"/>
      <c r="ISD23" s="43"/>
      <c r="ISE23" s="43"/>
      <c r="ISF23" s="43"/>
      <c r="ISG23" s="43"/>
      <c r="ISH23" s="43"/>
      <c r="ISI23" s="44"/>
      <c r="ISJ23" s="45"/>
      <c r="ISK23" s="45"/>
      <c r="ISL23" s="43"/>
      <c r="ISM23" s="43"/>
      <c r="ISN23" s="43"/>
      <c r="ISO23" s="43"/>
      <c r="ISP23" s="43"/>
      <c r="ISQ23" s="43"/>
      <c r="ISR23" s="43"/>
      <c r="ISS23" s="43"/>
      <c r="IST23" s="43"/>
      <c r="ISU23" s="43"/>
      <c r="ISV23" s="43"/>
      <c r="ISW23" s="44"/>
      <c r="ISX23" s="45"/>
      <c r="ISY23" s="45"/>
      <c r="ISZ23" s="43"/>
      <c r="ITA23" s="43"/>
      <c r="ITB23" s="43"/>
      <c r="ITC23" s="43"/>
      <c r="ITD23" s="43"/>
      <c r="ITE23" s="43"/>
      <c r="ITF23" s="43"/>
      <c r="ITG23" s="43"/>
      <c r="ITH23" s="43"/>
      <c r="ITI23" s="43"/>
      <c r="ITJ23" s="43"/>
      <c r="ITK23" s="44"/>
      <c r="ITL23" s="45"/>
      <c r="ITM23" s="45"/>
      <c r="ITN23" s="43"/>
      <c r="ITO23" s="43"/>
      <c r="ITP23" s="43"/>
      <c r="ITQ23" s="43"/>
      <c r="ITR23" s="43"/>
      <c r="ITS23" s="43"/>
      <c r="ITT23" s="43"/>
      <c r="ITU23" s="43"/>
      <c r="ITV23" s="43"/>
      <c r="ITW23" s="43"/>
      <c r="ITX23" s="43"/>
      <c r="ITY23" s="44"/>
      <c r="ITZ23" s="45"/>
      <c r="IUA23" s="45"/>
      <c r="IUB23" s="43"/>
      <c r="IUC23" s="43"/>
      <c r="IUD23" s="43"/>
      <c r="IUE23" s="43"/>
      <c r="IUF23" s="43"/>
      <c r="IUG23" s="43"/>
      <c r="IUH23" s="43"/>
      <c r="IUI23" s="43"/>
      <c r="IUJ23" s="43"/>
      <c r="IUK23" s="43"/>
      <c r="IUL23" s="43"/>
      <c r="IUM23" s="44"/>
      <c r="IUN23" s="45"/>
      <c r="IUO23" s="45"/>
      <c r="IUP23" s="43"/>
      <c r="IUQ23" s="43"/>
      <c r="IUR23" s="43"/>
      <c r="IUS23" s="43"/>
      <c r="IUT23" s="43"/>
      <c r="IUU23" s="43"/>
      <c r="IUV23" s="43"/>
      <c r="IUW23" s="43"/>
      <c r="IUX23" s="43"/>
      <c r="IUY23" s="43"/>
      <c r="IUZ23" s="43"/>
      <c r="IVA23" s="44"/>
      <c r="IVB23" s="45"/>
      <c r="IVC23" s="45"/>
      <c r="IVD23" s="43"/>
      <c r="IVE23" s="43"/>
      <c r="IVF23" s="43"/>
      <c r="IVG23" s="43"/>
      <c r="IVH23" s="43"/>
      <c r="IVI23" s="43"/>
      <c r="IVJ23" s="43"/>
      <c r="IVK23" s="43"/>
      <c r="IVL23" s="43"/>
      <c r="IVM23" s="43"/>
      <c r="IVN23" s="43"/>
      <c r="IVO23" s="44"/>
      <c r="IVP23" s="45"/>
      <c r="IVQ23" s="45"/>
      <c r="IVR23" s="43"/>
      <c r="IVS23" s="43"/>
      <c r="IVT23" s="43"/>
      <c r="IVU23" s="43"/>
      <c r="IVV23" s="43"/>
      <c r="IVW23" s="43"/>
      <c r="IVX23" s="43"/>
      <c r="IVY23" s="43"/>
      <c r="IVZ23" s="43"/>
      <c r="IWA23" s="43"/>
      <c r="IWB23" s="43"/>
      <c r="IWC23" s="44"/>
      <c r="IWD23" s="45"/>
      <c r="IWE23" s="45"/>
      <c r="IWF23" s="43"/>
      <c r="IWG23" s="43"/>
      <c r="IWH23" s="43"/>
      <c r="IWI23" s="43"/>
      <c r="IWJ23" s="43"/>
      <c r="IWK23" s="43"/>
      <c r="IWL23" s="43"/>
      <c r="IWM23" s="43"/>
      <c r="IWN23" s="43"/>
      <c r="IWO23" s="43"/>
      <c r="IWP23" s="43"/>
      <c r="IWQ23" s="44"/>
      <c r="IWR23" s="45"/>
      <c r="IWS23" s="45"/>
      <c r="IWT23" s="43"/>
      <c r="IWU23" s="43"/>
      <c r="IWV23" s="43"/>
      <c r="IWW23" s="43"/>
      <c r="IWX23" s="43"/>
      <c r="IWY23" s="43"/>
      <c r="IWZ23" s="43"/>
      <c r="IXA23" s="43"/>
      <c r="IXB23" s="43"/>
      <c r="IXC23" s="43"/>
      <c r="IXD23" s="43"/>
      <c r="IXE23" s="44"/>
      <c r="IXF23" s="45"/>
      <c r="IXG23" s="45"/>
      <c r="IXH23" s="43"/>
      <c r="IXI23" s="43"/>
      <c r="IXJ23" s="43"/>
      <c r="IXK23" s="43"/>
      <c r="IXL23" s="43"/>
      <c r="IXM23" s="43"/>
      <c r="IXN23" s="43"/>
      <c r="IXO23" s="43"/>
      <c r="IXP23" s="43"/>
      <c r="IXQ23" s="43"/>
      <c r="IXR23" s="43"/>
      <c r="IXS23" s="44"/>
      <c r="IXT23" s="45"/>
      <c r="IXU23" s="45"/>
      <c r="IXV23" s="43"/>
      <c r="IXW23" s="43"/>
      <c r="IXX23" s="43"/>
      <c r="IXY23" s="43"/>
      <c r="IXZ23" s="43"/>
      <c r="IYA23" s="43"/>
      <c r="IYB23" s="43"/>
      <c r="IYC23" s="43"/>
      <c r="IYD23" s="43"/>
      <c r="IYE23" s="43"/>
      <c r="IYF23" s="43"/>
      <c r="IYG23" s="44"/>
      <c r="IYH23" s="45"/>
      <c r="IYI23" s="45"/>
      <c r="IYJ23" s="43"/>
      <c r="IYK23" s="43"/>
      <c r="IYL23" s="43"/>
      <c r="IYM23" s="43"/>
      <c r="IYN23" s="43"/>
      <c r="IYO23" s="43"/>
      <c r="IYP23" s="43"/>
      <c r="IYQ23" s="43"/>
      <c r="IYR23" s="43"/>
      <c r="IYS23" s="43"/>
      <c r="IYT23" s="43"/>
      <c r="IYU23" s="44"/>
      <c r="IYV23" s="45"/>
      <c r="IYW23" s="45"/>
      <c r="IYX23" s="43"/>
      <c r="IYY23" s="43"/>
      <c r="IYZ23" s="43"/>
      <c r="IZA23" s="43"/>
      <c r="IZB23" s="43"/>
      <c r="IZC23" s="43"/>
      <c r="IZD23" s="43"/>
      <c r="IZE23" s="43"/>
      <c r="IZF23" s="43"/>
      <c r="IZG23" s="43"/>
      <c r="IZH23" s="43"/>
      <c r="IZI23" s="44"/>
      <c r="IZJ23" s="45"/>
      <c r="IZK23" s="45"/>
      <c r="IZL23" s="43"/>
      <c r="IZM23" s="43"/>
      <c r="IZN23" s="43"/>
      <c r="IZO23" s="43"/>
      <c r="IZP23" s="43"/>
      <c r="IZQ23" s="43"/>
      <c r="IZR23" s="43"/>
      <c r="IZS23" s="43"/>
      <c r="IZT23" s="43"/>
      <c r="IZU23" s="43"/>
      <c r="IZV23" s="43"/>
      <c r="IZW23" s="44"/>
      <c r="IZX23" s="45"/>
      <c r="IZY23" s="45"/>
      <c r="IZZ23" s="43"/>
      <c r="JAA23" s="43"/>
      <c r="JAB23" s="43"/>
      <c r="JAC23" s="43"/>
      <c r="JAD23" s="43"/>
      <c r="JAE23" s="43"/>
      <c r="JAF23" s="43"/>
      <c r="JAG23" s="43"/>
      <c r="JAH23" s="43"/>
      <c r="JAI23" s="43"/>
      <c r="JAJ23" s="43"/>
      <c r="JAK23" s="44"/>
      <c r="JAL23" s="45"/>
      <c r="JAM23" s="45"/>
      <c r="JAN23" s="43"/>
      <c r="JAO23" s="43"/>
      <c r="JAP23" s="43"/>
      <c r="JAQ23" s="43"/>
      <c r="JAR23" s="43"/>
      <c r="JAS23" s="43"/>
      <c r="JAT23" s="43"/>
      <c r="JAU23" s="43"/>
      <c r="JAV23" s="43"/>
      <c r="JAW23" s="43"/>
      <c r="JAX23" s="43"/>
      <c r="JAY23" s="44"/>
      <c r="JAZ23" s="45"/>
      <c r="JBA23" s="45"/>
      <c r="JBB23" s="43"/>
      <c r="JBC23" s="43"/>
      <c r="JBD23" s="43"/>
      <c r="JBE23" s="43"/>
      <c r="JBF23" s="43"/>
      <c r="JBG23" s="43"/>
      <c r="JBH23" s="43"/>
      <c r="JBI23" s="43"/>
      <c r="JBJ23" s="43"/>
      <c r="JBK23" s="43"/>
      <c r="JBL23" s="43"/>
      <c r="JBM23" s="44"/>
      <c r="JBN23" s="45"/>
      <c r="JBO23" s="45"/>
      <c r="JBP23" s="43"/>
      <c r="JBQ23" s="43"/>
      <c r="JBR23" s="43"/>
      <c r="JBS23" s="43"/>
      <c r="JBT23" s="43"/>
      <c r="JBU23" s="43"/>
      <c r="JBV23" s="43"/>
      <c r="JBW23" s="43"/>
      <c r="JBX23" s="43"/>
      <c r="JBY23" s="43"/>
      <c r="JBZ23" s="43"/>
      <c r="JCA23" s="44"/>
      <c r="JCB23" s="45"/>
      <c r="JCC23" s="45"/>
      <c r="JCD23" s="43"/>
      <c r="JCE23" s="43"/>
      <c r="JCF23" s="43"/>
      <c r="JCG23" s="43"/>
      <c r="JCH23" s="43"/>
      <c r="JCI23" s="43"/>
      <c r="JCJ23" s="43"/>
      <c r="JCK23" s="43"/>
      <c r="JCL23" s="43"/>
      <c r="JCM23" s="43"/>
      <c r="JCN23" s="43"/>
      <c r="JCO23" s="44"/>
      <c r="JCP23" s="45"/>
      <c r="JCQ23" s="45"/>
      <c r="JCR23" s="43"/>
      <c r="JCS23" s="43"/>
      <c r="JCT23" s="43"/>
      <c r="JCU23" s="43"/>
      <c r="JCV23" s="43"/>
      <c r="JCW23" s="43"/>
      <c r="JCX23" s="43"/>
      <c r="JCY23" s="43"/>
      <c r="JCZ23" s="43"/>
      <c r="JDA23" s="43"/>
      <c r="JDB23" s="43"/>
      <c r="JDC23" s="44"/>
      <c r="JDD23" s="45"/>
      <c r="JDE23" s="45"/>
      <c r="JDF23" s="43"/>
      <c r="JDG23" s="43"/>
      <c r="JDH23" s="43"/>
      <c r="JDI23" s="43"/>
      <c r="JDJ23" s="43"/>
      <c r="JDK23" s="43"/>
      <c r="JDL23" s="43"/>
      <c r="JDM23" s="43"/>
      <c r="JDN23" s="43"/>
      <c r="JDO23" s="43"/>
      <c r="JDP23" s="43"/>
      <c r="JDQ23" s="44"/>
      <c r="JDR23" s="45"/>
      <c r="JDS23" s="45"/>
      <c r="JDT23" s="43"/>
      <c r="JDU23" s="43"/>
      <c r="JDV23" s="43"/>
      <c r="JDW23" s="43"/>
      <c r="JDX23" s="43"/>
      <c r="JDY23" s="43"/>
      <c r="JDZ23" s="43"/>
      <c r="JEA23" s="43"/>
      <c r="JEB23" s="43"/>
      <c r="JEC23" s="43"/>
      <c r="JED23" s="43"/>
      <c r="JEE23" s="44"/>
      <c r="JEF23" s="45"/>
      <c r="JEG23" s="45"/>
      <c r="JEH23" s="43"/>
      <c r="JEI23" s="43"/>
      <c r="JEJ23" s="43"/>
      <c r="JEK23" s="43"/>
      <c r="JEL23" s="43"/>
      <c r="JEM23" s="43"/>
      <c r="JEN23" s="43"/>
      <c r="JEO23" s="43"/>
      <c r="JEP23" s="43"/>
      <c r="JEQ23" s="43"/>
      <c r="JER23" s="43"/>
      <c r="JES23" s="44"/>
      <c r="JET23" s="45"/>
      <c r="JEU23" s="45"/>
      <c r="JEV23" s="43"/>
      <c r="JEW23" s="43"/>
      <c r="JEX23" s="43"/>
      <c r="JEY23" s="43"/>
      <c r="JEZ23" s="43"/>
      <c r="JFA23" s="43"/>
      <c r="JFB23" s="43"/>
      <c r="JFC23" s="43"/>
      <c r="JFD23" s="43"/>
      <c r="JFE23" s="43"/>
      <c r="JFF23" s="43"/>
      <c r="JFG23" s="44"/>
      <c r="JFH23" s="45"/>
      <c r="JFI23" s="45"/>
      <c r="JFJ23" s="43"/>
      <c r="JFK23" s="43"/>
      <c r="JFL23" s="43"/>
      <c r="JFM23" s="43"/>
      <c r="JFN23" s="43"/>
      <c r="JFO23" s="43"/>
      <c r="JFP23" s="43"/>
      <c r="JFQ23" s="43"/>
      <c r="JFR23" s="43"/>
      <c r="JFS23" s="43"/>
      <c r="JFT23" s="43"/>
      <c r="JFU23" s="44"/>
      <c r="JFV23" s="45"/>
      <c r="JFW23" s="45"/>
      <c r="JFX23" s="43"/>
      <c r="JFY23" s="43"/>
      <c r="JFZ23" s="43"/>
      <c r="JGA23" s="43"/>
      <c r="JGB23" s="43"/>
      <c r="JGC23" s="43"/>
      <c r="JGD23" s="43"/>
      <c r="JGE23" s="43"/>
      <c r="JGF23" s="43"/>
      <c r="JGG23" s="43"/>
      <c r="JGH23" s="43"/>
      <c r="JGI23" s="44"/>
      <c r="JGJ23" s="45"/>
      <c r="JGK23" s="45"/>
      <c r="JGL23" s="43"/>
      <c r="JGM23" s="43"/>
      <c r="JGN23" s="43"/>
      <c r="JGO23" s="43"/>
      <c r="JGP23" s="43"/>
      <c r="JGQ23" s="43"/>
      <c r="JGR23" s="43"/>
      <c r="JGS23" s="43"/>
      <c r="JGT23" s="43"/>
      <c r="JGU23" s="43"/>
      <c r="JGV23" s="43"/>
      <c r="JGW23" s="44"/>
      <c r="JGX23" s="45"/>
      <c r="JGY23" s="45"/>
      <c r="JGZ23" s="43"/>
      <c r="JHA23" s="43"/>
      <c r="JHB23" s="43"/>
      <c r="JHC23" s="43"/>
      <c r="JHD23" s="43"/>
      <c r="JHE23" s="43"/>
      <c r="JHF23" s="43"/>
      <c r="JHG23" s="43"/>
      <c r="JHH23" s="43"/>
      <c r="JHI23" s="43"/>
      <c r="JHJ23" s="43"/>
      <c r="JHK23" s="44"/>
      <c r="JHL23" s="45"/>
      <c r="JHM23" s="45"/>
      <c r="JHN23" s="43"/>
      <c r="JHO23" s="43"/>
      <c r="JHP23" s="43"/>
      <c r="JHQ23" s="43"/>
      <c r="JHR23" s="43"/>
      <c r="JHS23" s="43"/>
      <c r="JHT23" s="43"/>
      <c r="JHU23" s="43"/>
      <c r="JHV23" s="43"/>
      <c r="JHW23" s="43"/>
      <c r="JHX23" s="43"/>
      <c r="JHY23" s="44"/>
      <c r="JHZ23" s="45"/>
      <c r="JIA23" s="45"/>
      <c r="JIB23" s="43"/>
      <c r="JIC23" s="43"/>
      <c r="JID23" s="43"/>
      <c r="JIE23" s="43"/>
      <c r="JIF23" s="43"/>
      <c r="JIG23" s="43"/>
      <c r="JIH23" s="43"/>
      <c r="JII23" s="43"/>
      <c r="JIJ23" s="43"/>
      <c r="JIK23" s="43"/>
      <c r="JIL23" s="43"/>
      <c r="JIM23" s="44"/>
      <c r="JIN23" s="45"/>
      <c r="JIO23" s="45"/>
      <c r="JIP23" s="43"/>
      <c r="JIQ23" s="43"/>
      <c r="JIR23" s="43"/>
      <c r="JIS23" s="43"/>
      <c r="JIT23" s="43"/>
      <c r="JIU23" s="43"/>
      <c r="JIV23" s="43"/>
      <c r="JIW23" s="43"/>
      <c r="JIX23" s="43"/>
      <c r="JIY23" s="43"/>
      <c r="JIZ23" s="43"/>
      <c r="JJA23" s="44"/>
      <c r="JJB23" s="45"/>
      <c r="JJC23" s="45"/>
      <c r="JJD23" s="43"/>
      <c r="JJE23" s="43"/>
      <c r="JJF23" s="43"/>
      <c r="JJG23" s="43"/>
      <c r="JJH23" s="43"/>
      <c r="JJI23" s="43"/>
      <c r="JJJ23" s="43"/>
      <c r="JJK23" s="43"/>
      <c r="JJL23" s="43"/>
      <c r="JJM23" s="43"/>
      <c r="JJN23" s="43"/>
      <c r="JJO23" s="44"/>
      <c r="JJP23" s="45"/>
      <c r="JJQ23" s="45"/>
      <c r="JJR23" s="43"/>
      <c r="JJS23" s="43"/>
      <c r="JJT23" s="43"/>
      <c r="JJU23" s="43"/>
      <c r="JJV23" s="43"/>
      <c r="JJW23" s="43"/>
      <c r="JJX23" s="43"/>
      <c r="JJY23" s="43"/>
      <c r="JJZ23" s="43"/>
      <c r="JKA23" s="43"/>
      <c r="JKB23" s="43"/>
      <c r="JKC23" s="44"/>
      <c r="JKD23" s="45"/>
      <c r="JKE23" s="45"/>
      <c r="JKF23" s="43"/>
      <c r="JKG23" s="43"/>
      <c r="JKH23" s="43"/>
      <c r="JKI23" s="43"/>
      <c r="JKJ23" s="43"/>
      <c r="JKK23" s="43"/>
      <c r="JKL23" s="43"/>
      <c r="JKM23" s="43"/>
      <c r="JKN23" s="43"/>
      <c r="JKO23" s="43"/>
      <c r="JKP23" s="43"/>
      <c r="JKQ23" s="44"/>
      <c r="JKR23" s="45"/>
      <c r="JKS23" s="45"/>
      <c r="JKT23" s="43"/>
      <c r="JKU23" s="43"/>
      <c r="JKV23" s="43"/>
      <c r="JKW23" s="43"/>
      <c r="JKX23" s="43"/>
      <c r="JKY23" s="43"/>
      <c r="JKZ23" s="43"/>
      <c r="JLA23" s="43"/>
      <c r="JLB23" s="43"/>
      <c r="JLC23" s="43"/>
      <c r="JLD23" s="43"/>
      <c r="JLE23" s="44"/>
      <c r="JLF23" s="45"/>
      <c r="JLG23" s="45"/>
      <c r="JLH23" s="43"/>
      <c r="JLI23" s="43"/>
      <c r="JLJ23" s="43"/>
      <c r="JLK23" s="43"/>
      <c r="JLL23" s="43"/>
      <c r="JLM23" s="43"/>
      <c r="JLN23" s="43"/>
      <c r="JLO23" s="43"/>
      <c r="JLP23" s="43"/>
      <c r="JLQ23" s="43"/>
      <c r="JLR23" s="43"/>
      <c r="JLS23" s="44"/>
      <c r="JLT23" s="45"/>
      <c r="JLU23" s="45"/>
      <c r="JLV23" s="43"/>
      <c r="JLW23" s="43"/>
      <c r="JLX23" s="43"/>
      <c r="JLY23" s="43"/>
      <c r="JLZ23" s="43"/>
      <c r="JMA23" s="43"/>
      <c r="JMB23" s="43"/>
      <c r="JMC23" s="43"/>
      <c r="JMD23" s="43"/>
      <c r="JME23" s="43"/>
      <c r="JMF23" s="43"/>
      <c r="JMG23" s="44"/>
      <c r="JMH23" s="45"/>
      <c r="JMI23" s="45"/>
      <c r="JMJ23" s="43"/>
      <c r="JMK23" s="43"/>
      <c r="JML23" s="43"/>
      <c r="JMM23" s="43"/>
      <c r="JMN23" s="43"/>
      <c r="JMO23" s="43"/>
      <c r="JMP23" s="43"/>
      <c r="JMQ23" s="43"/>
      <c r="JMR23" s="43"/>
      <c r="JMS23" s="43"/>
      <c r="JMT23" s="43"/>
      <c r="JMU23" s="44"/>
      <c r="JMV23" s="45"/>
      <c r="JMW23" s="45"/>
      <c r="JMX23" s="43"/>
      <c r="JMY23" s="43"/>
      <c r="JMZ23" s="43"/>
      <c r="JNA23" s="43"/>
      <c r="JNB23" s="43"/>
      <c r="JNC23" s="43"/>
      <c r="JND23" s="43"/>
      <c r="JNE23" s="43"/>
      <c r="JNF23" s="43"/>
      <c r="JNG23" s="43"/>
      <c r="JNH23" s="43"/>
      <c r="JNI23" s="44"/>
      <c r="JNJ23" s="45"/>
      <c r="JNK23" s="45"/>
      <c r="JNL23" s="43"/>
      <c r="JNM23" s="43"/>
      <c r="JNN23" s="43"/>
      <c r="JNO23" s="43"/>
      <c r="JNP23" s="43"/>
      <c r="JNQ23" s="43"/>
      <c r="JNR23" s="43"/>
      <c r="JNS23" s="43"/>
      <c r="JNT23" s="43"/>
      <c r="JNU23" s="43"/>
      <c r="JNV23" s="43"/>
      <c r="JNW23" s="44"/>
      <c r="JNX23" s="45"/>
      <c r="JNY23" s="45"/>
      <c r="JNZ23" s="43"/>
      <c r="JOA23" s="43"/>
      <c r="JOB23" s="43"/>
      <c r="JOC23" s="43"/>
      <c r="JOD23" s="43"/>
      <c r="JOE23" s="43"/>
      <c r="JOF23" s="43"/>
      <c r="JOG23" s="43"/>
      <c r="JOH23" s="43"/>
      <c r="JOI23" s="43"/>
      <c r="JOJ23" s="43"/>
      <c r="JOK23" s="44"/>
      <c r="JOL23" s="45"/>
      <c r="JOM23" s="45"/>
      <c r="JON23" s="43"/>
      <c r="JOO23" s="43"/>
      <c r="JOP23" s="43"/>
      <c r="JOQ23" s="43"/>
      <c r="JOR23" s="43"/>
      <c r="JOS23" s="43"/>
      <c r="JOT23" s="43"/>
      <c r="JOU23" s="43"/>
      <c r="JOV23" s="43"/>
      <c r="JOW23" s="43"/>
      <c r="JOX23" s="43"/>
      <c r="JOY23" s="44"/>
      <c r="JOZ23" s="45"/>
      <c r="JPA23" s="45"/>
      <c r="JPB23" s="43"/>
      <c r="JPC23" s="43"/>
      <c r="JPD23" s="43"/>
      <c r="JPE23" s="43"/>
      <c r="JPF23" s="43"/>
      <c r="JPG23" s="43"/>
      <c r="JPH23" s="43"/>
      <c r="JPI23" s="43"/>
      <c r="JPJ23" s="43"/>
      <c r="JPK23" s="43"/>
      <c r="JPL23" s="43"/>
      <c r="JPM23" s="44"/>
      <c r="JPN23" s="45"/>
      <c r="JPO23" s="45"/>
      <c r="JPP23" s="43"/>
      <c r="JPQ23" s="43"/>
      <c r="JPR23" s="43"/>
      <c r="JPS23" s="43"/>
      <c r="JPT23" s="43"/>
      <c r="JPU23" s="43"/>
      <c r="JPV23" s="43"/>
      <c r="JPW23" s="43"/>
      <c r="JPX23" s="43"/>
      <c r="JPY23" s="43"/>
      <c r="JPZ23" s="43"/>
      <c r="JQA23" s="44"/>
      <c r="JQB23" s="45"/>
      <c r="JQC23" s="45"/>
      <c r="JQD23" s="43"/>
      <c r="JQE23" s="43"/>
      <c r="JQF23" s="43"/>
      <c r="JQG23" s="43"/>
      <c r="JQH23" s="43"/>
      <c r="JQI23" s="43"/>
      <c r="JQJ23" s="43"/>
      <c r="JQK23" s="43"/>
      <c r="JQL23" s="43"/>
      <c r="JQM23" s="43"/>
      <c r="JQN23" s="43"/>
      <c r="JQO23" s="44"/>
      <c r="JQP23" s="45"/>
      <c r="JQQ23" s="45"/>
      <c r="JQR23" s="43"/>
      <c r="JQS23" s="43"/>
      <c r="JQT23" s="43"/>
      <c r="JQU23" s="43"/>
      <c r="JQV23" s="43"/>
      <c r="JQW23" s="43"/>
      <c r="JQX23" s="43"/>
      <c r="JQY23" s="43"/>
      <c r="JQZ23" s="43"/>
      <c r="JRA23" s="43"/>
      <c r="JRB23" s="43"/>
      <c r="JRC23" s="44"/>
      <c r="JRD23" s="45"/>
      <c r="JRE23" s="45"/>
      <c r="JRF23" s="43"/>
      <c r="JRG23" s="43"/>
      <c r="JRH23" s="43"/>
      <c r="JRI23" s="43"/>
      <c r="JRJ23" s="43"/>
      <c r="JRK23" s="43"/>
      <c r="JRL23" s="43"/>
      <c r="JRM23" s="43"/>
      <c r="JRN23" s="43"/>
      <c r="JRO23" s="43"/>
      <c r="JRP23" s="43"/>
      <c r="JRQ23" s="44"/>
      <c r="JRR23" s="45"/>
      <c r="JRS23" s="45"/>
      <c r="JRT23" s="43"/>
      <c r="JRU23" s="43"/>
      <c r="JRV23" s="43"/>
      <c r="JRW23" s="43"/>
      <c r="JRX23" s="43"/>
      <c r="JRY23" s="43"/>
      <c r="JRZ23" s="43"/>
      <c r="JSA23" s="43"/>
      <c r="JSB23" s="43"/>
      <c r="JSC23" s="43"/>
      <c r="JSD23" s="43"/>
      <c r="JSE23" s="44"/>
      <c r="JSF23" s="45"/>
      <c r="JSG23" s="45"/>
      <c r="JSH23" s="43"/>
      <c r="JSI23" s="43"/>
      <c r="JSJ23" s="43"/>
      <c r="JSK23" s="43"/>
      <c r="JSL23" s="43"/>
      <c r="JSM23" s="43"/>
      <c r="JSN23" s="43"/>
      <c r="JSO23" s="43"/>
      <c r="JSP23" s="43"/>
      <c r="JSQ23" s="43"/>
      <c r="JSR23" s="43"/>
      <c r="JSS23" s="44"/>
      <c r="JST23" s="45"/>
      <c r="JSU23" s="45"/>
      <c r="JSV23" s="43"/>
      <c r="JSW23" s="43"/>
      <c r="JSX23" s="43"/>
      <c r="JSY23" s="43"/>
      <c r="JSZ23" s="43"/>
      <c r="JTA23" s="43"/>
      <c r="JTB23" s="43"/>
      <c r="JTC23" s="43"/>
      <c r="JTD23" s="43"/>
      <c r="JTE23" s="43"/>
      <c r="JTF23" s="43"/>
      <c r="JTG23" s="44"/>
      <c r="JTH23" s="45"/>
      <c r="JTI23" s="45"/>
      <c r="JTJ23" s="43"/>
      <c r="JTK23" s="43"/>
      <c r="JTL23" s="43"/>
      <c r="JTM23" s="43"/>
      <c r="JTN23" s="43"/>
      <c r="JTO23" s="43"/>
      <c r="JTP23" s="43"/>
      <c r="JTQ23" s="43"/>
      <c r="JTR23" s="43"/>
      <c r="JTS23" s="43"/>
      <c r="JTT23" s="43"/>
      <c r="JTU23" s="44"/>
      <c r="JTV23" s="45"/>
      <c r="JTW23" s="45"/>
      <c r="JTX23" s="43"/>
      <c r="JTY23" s="43"/>
      <c r="JTZ23" s="43"/>
      <c r="JUA23" s="43"/>
      <c r="JUB23" s="43"/>
      <c r="JUC23" s="43"/>
      <c r="JUD23" s="43"/>
      <c r="JUE23" s="43"/>
      <c r="JUF23" s="43"/>
      <c r="JUG23" s="43"/>
      <c r="JUH23" s="43"/>
      <c r="JUI23" s="44"/>
      <c r="JUJ23" s="45"/>
      <c r="JUK23" s="45"/>
      <c r="JUL23" s="43"/>
      <c r="JUM23" s="43"/>
      <c r="JUN23" s="43"/>
      <c r="JUO23" s="43"/>
      <c r="JUP23" s="43"/>
      <c r="JUQ23" s="43"/>
      <c r="JUR23" s="43"/>
      <c r="JUS23" s="43"/>
      <c r="JUT23" s="43"/>
      <c r="JUU23" s="43"/>
      <c r="JUV23" s="43"/>
      <c r="JUW23" s="44"/>
      <c r="JUX23" s="45"/>
      <c r="JUY23" s="45"/>
      <c r="JUZ23" s="43"/>
      <c r="JVA23" s="43"/>
      <c r="JVB23" s="43"/>
      <c r="JVC23" s="43"/>
      <c r="JVD23" s="43"/>
      <c r="JVE23" s="43"/>
      <c r="JVF23" s="43"/>
      <c r="JVG23" s="43"/>
      <c r="JVH23" s="43"/>
      <c r="JVI23" s="43"/>
      <c r="JVJ23" s="43"/>
      <c r="JVK23" s="44"/>
      <c r="JVL23" s="45"/>
      <c r="JVM23" s="45"/>
      <c r="JVN23" s="43"/>
      <c r="JVO23" s="43"/>
      <c r="JVP23" s="43"/>
      <c r="JVQ23" s="43"/>
      <c r="JVR23" s="43"/>
      <c r="JVS23" s="43"/>
      <c r="JVT23" s="43"/>
      <c r="JVU23" s="43"/>
      <c r="JVV23" s="43"/>
      <c r="JVW23" s="43"/>
      <c r="JVX23" s="43"/>
      <c r="JVY23" s="44"/>
      <c r="JVZ23" s="45"/>
      <c r="JWA23" s="45"/>
      <c r="JWB23" s="43"/>
      <c r="JWC23" s="43"/>
      <c r="JWD23" s="43"/>
      <c r="JWE23" s="43"/>
      <c r="JWF23" s="43"/>
      <c r="JWG23" s="43"/>
      <c r="JWH23" s="43"/>
      <c r="JWI23" s="43"/>
      <c r="JWJ23" s="43"/>
      <c r="JWK23" s="43"/>
      <c r="JWL23" s="43"/>
      <c r="JWM23" s="44"/>
      <c r="JWN23" s="45"/>
      <c r="JWO23" s="45"/>
      <c r="JWP23" s="43"/>
      <c r="JWQ23" s="43"/>
      <c r="JWR23" s="43"/>
      <c r="JWS23" s="43"/>
      <c r="JWT23" s="43"/>
      <c r="JWU23" s="43"/>
      <c r="JWV23" s="43"/>
      <c r="JWW23" s="43"/>
      <c r="JWX23" s="43"/>
      <c r="JWY23" s="43"/>
      <c r="JWZ23" s="43"/>
      <c r="JXA23" s="44"/>
      <c r="JXB23" s="45"/>
      <c r="JXC23" s="45"/>
      <c r="JXD23" s="43"/>
      <c r="JXE23" s="43"/>
      <c r="JXF23" s="43"/>
      <c r="JXG23" s="43"/>
      <c r="JXH23" s="43"/>
      <c r="JXI23" s="43"/>
      <c r="JXJ23" s="43"/>
      <c r="JXK23" s="43"/>
      <c r="JXL23" s="43"/>
      <c r="JXM23" s="43"/>
      <c r="JXN23" s="43"/>
      <c r="JXO23" s="44"/>
      <c r="JXP23" s="45"/>
      <c r="JXQ23" s="45"/>
      <c r="JXR23" s="43"/>
      <c r="JXS23" s="43"/>
      <c r="JXT23" s="43"/>
      <c r="JXU23" s="43"/>
      <c r="JXV23" s="43"/>
      <c r="JXW23" s="43"/>
      <c r="JXX23" s="43"/>
      <c r="JXY23" s="43"/>
      <c r="JXZ23" s="43"/>
      <c r="JYA23" s="43"/>
      <c r="JYB23" s="43"/>
      <c r="JYC23" s="44"/>
      <c r="JYD23" s="45"/>
      <c r="JYE23" s="45"/>
      <c r="JYF23" s="43"/>
      <c r="JYG23" s="43"/>
      <c r="JYH23" s="43"/>
      <c r="JYI23" s="43"/>
      <c r="JYJ23" s="43"/>
      <c r="JYK23" s="43"/>
      <c r="JYL23" s="43"/>
      <c r="JYM23" s="43"/>
      <c r="JYN23" s="43"/>
      <c r="JYO23" s="43"/>
      <c r="JYP23" s="43"/>
      <c r="JYQ23" s="44"/>
      <c r="JYR23" s="45"/>
      <c r="JYS23" s="45"/>
      <c r="JYT23" s="43"/>
      <c r="JYU23" s="43"/>
      <c r="JYV23" s="43"/>
      <c r="JYW23" s="43"/>
      <c r="JYX23" s="43"/>
      <c r="JYY23" s="43"/>
      <c r="JYZ23" s="43"/>
      <c r="JZA23" s="43"/>
      <c r="JZB23" s="43"/>
      <c r="JZC23" s="43"/>
      <c r="JZD23" s="43"/>
      <c r="JZE23" s="44"/>
      <c r="JZF23" s="45"/>
      <c r="JZG23" s="45"/>
      <c r="JZH23" s="43"/>
      <c r="JZI23" s="43"/>
      <c r="JZJ23" s="43"/>
      <c r="JZK23" s="43"/>
      <c r="JZL23" s="43"/>
      <c r="JZM23" s="43"/>
      <c r="JZN23" s="43"/>
      <c r="JZO23" s="43"/>
      <c r="JZP23" s="43"/>
      <c r="JZQ23" s="43"/>
      <c r="JZR23" s="43"/>
      <c r="JZS23" s="44"/>
      <c r="JZT23" s="45"/>
      <c r="JZU23" s="45"/>
      <c r="JZV23" s="43"/>
      <c r="JZW23" s="43"/>
      <c r="JZX23" s="43"/>
      <c r="JZY23" s="43"/>
      <c r="JZZ23" s="43"/>
      <c r="KAA23" s="43"/>
      <c r="KAB23" s="43"/>
      <c r="KAC23" s="43"/>
      <c r="KAD23" s="43"/>
      <c r="KAE23" s="43"/>
      <c r="KAF23" s="43"/>
      <c r="KAG23" s="44"/>
      <c r="KAH23" s="45"/>
      <c r="KAI23" s="45"/>
      <c r="KAJ23" s="43"/>
      <c r="KAK23" s="43"/>
      <c r="KAL23" s="43"/>
      <c r="KAM23" s="43"/>
      <c r="KAN23" s="43"/>
      <c r="KAO23" s="43"/>
      <c r="KAP23" s="43"/>
      <c r="KAQ23" s="43"/>
      <c r="KAR23" s="43"/>
      <c r="KAS23" s="43"/>
      <c r="KAT23" s="43"/>
      <c r="KAU23" s="44"/>
      <c r="KAV23" s="45"/>
      <c r="KAW23" s="45"/>
      <c r="KAX23" s="43"/>
      <c r="KAY23" s="43"/>
      <c r="KAZ23" s="43"/>
      <c r="KBA23" s="43"/>
      <c r="KBB23" s="43"/>
      <c r="KBC23" s="43"/>
      <c r="KBD23" s="43"/>
      <c r="KBE23" s="43"/>
      <c r="KBF23" s="43"/>
      <c r="KBG23" s="43"/>
      <c r="KBH23" s="43"/>
      <c r="KBI23" s="44"/>
      <c r="KBJ23" s="45"/>
      <c r="KBK23" s="45"/>
      <c r="KBL23" s="43"/>
      <c r="KBM23" s="43"/>
      <c r="KBN23" s="43"/>
      <c r="KBO23" s="43"/>
      <c r="KBP23" s="43"/>
      <c r="KBQ23" s="43"/>
      <c r="KBR23" s="43"/>
      <c r="KBS23" s="43"/>
      <c r="KBT23" s="43"/>
      <c r="KBU23" s="43"/>
      <c r="KBV23" s="43"/>
      <c r="KBW23" s="44"/>
      <c r="KBX23" s="45"/>
      <c r="KBY23" s="45"/>
      <c r="KBZ23" s="43"/>
      <c r="KCA23" s="43"/>
      <c r="KCB23" s="43"/>
      <c r="KCC23" s="43"/>
      <c r="KCD23" s="43"/>
      <c r="KCE23" s="43"/>
      <c r="KCF23" s="43"/>
      <c r="KCG23" s="43"/>
      <c r="KCH23" s="43"/>
      <c r="KCI23" s="43"/>
      <c r="KCJ23" s="43"/>
      <c r="KCK23" s="44"/>
      <c r="KCL23" s="45"/>
      <c r="KCM23" s="45"/>
      <c r="KCN23" s="43"/>
      <c r="KCO23" s="43"/>
      <c r="KCP23" s="43"/>
      <c r="KCQ23" s="43"/>
      <c r="KCR23" s="43"/>
      <c r="KCS23" s="43"/>
      <c r="KCT23" s="43"/>
      <c r="KCU23" s="43"/>
      <c r="KCV23" s="43"/>
      <c r="KCW23" s="43"/>
      <c r="KCX23" s="43"/>
      <c r="KCY23" s="44"/>
      <c r="KCZ23" s="45"/>
      <c r="KDA23" s="45"/>
      <c r="KDB23" s="43"/>
      <c r="KDC23" s="43"/>
      <c r="KDD23" s="43"/>
      <c r="KDE23" s="43"/>
      <c r="KDF23" s="43"/>
      <c r="KDG23" s="43"/>
      <c r="KDH23" s="43"/>
      <c r="KDI23" s="43"/>
      <c r="KDJ23" s="43"/>
      <c r="KDK23" s="43"/>
      <c r="KDL23" s="43"/>
      <c r="KDM23" s="44"/>
      <c r="KDN23" s="45"/>
      <c r="KDO23" s="45"/>
      <c r="KDP23" s="43"/>
      <c r="KDQ23" s="43"/>
      <c r="KDR23" s="43"/>
      <c r="KDS23" s="43"/>
      <c r="KDT23" s="43"/>
      <c r="KDU23" s="43"/>
      <c r="KDV23" s="43"/>
      <c r="KDW23" s="43"/>
      <c r="KDX23" s="43"/>
      <c r="KDY23" s="43"/>
      <c r="KDZ23" s="43"/>
      <c r="KEA23" s="44"/>
      <c r="KEB23" s="45"/>
      <c r="KEC23" s="45"/>
      <c r="KED23" s="43"/>
      <c r="KEE23" s="43"/>
      <c r="KEF23" s="43"/>
      <c r="KEG23" s="43"/>
      <c r="KEH23" s="43"/>
      <c r="KEI23" s="43"/>
      <c r="KEJ23" s="43"/>
      <c r="KEK23" s="43"/>
      <c r="KEL23" s="43"/>
      <c r="KEM23" s="43"/>
      <c r="KEN23" s="43"/>
      <c r="KEO23" s="44"/>
      <c r="KEP23" s="45"/>
      <c r="KEQ23" s="45"/>
      <c r="KER23" s="43"/>
      <c r="KES23" s="43"/>
      <c r="KET23" s="43"/>
      <c r="KEU23" s="43"/>
      <c r="KEV23" s="43"/>
      <c r="KEW23" s="43"/>
      <c r="KEX23" s="43"/>
      <c r="KEY23" s="43"/>
      <c r="KEZ23" s="43"/>
      <c r="KFA23" s="43"/>
      <c r="KFB23" s="43"/>
      <c r="KFC23" s="44"/>
      <c r="KFD23" s="45"/>
      <c r="KFE23" s="45"/>
      <c r="KFF23" s="43"/>
      <c r="KFG23" s="43"/>
      <c r="KFH23" s="43"/>
      <c r="KFI23" s="43"/>
      <c r="KFJ23" s="43"/>
      <c r="KFK23" s="43"/>
      <c r="KFL23" s="43"/>
      <c r="KFM23" s="43"/>
      <c r="KFN23" s="43"/>
      <c r="KFO23" s="43"/>
      <c r="KFP23" s="43"/>
      <c r="KFQ23" s="44"/>
      <c r="KFR23" s="45"/>
      <c r="KFS23" s="45"/>
      <c r="KFT23" s="43"/>
      <c r="KFU23" s="43"/>
      <c r="KFV23" s="43"/>
      <c r="KFW23" s="43"/>
      <c r="KFX23" s="43"/>
      <c r="KFY23" s="43"/>
      <c r="KFZ23" s="43"/>
      <c r="KGA23" s="43"/>
      <c r="KGB23" s="43"/>
      <c r="KGC23" s="43"/>
      <c r="KGD23" s="43"/>
      <c r="KGE23" s="44"/>
      <c r="KGF23" s="45"/>
      <c r="KGG23" s="45"/>
      <c r="KGH23" s="43"/>
      <c r="KGI23" s="43"/>
      <c r="KGJ23" s="43"/>
      <c r="KGK23" s="43"/>
      <c r="KGL23" s="43"/>
      <c r="KGM23" s="43"/>
      <c r="KGN23" s="43"/>
      <c r="KGO23" s="43"/>
      <c r="KGP23" s="43"/>
      <c r="KGQ23" s="43"/>
      <c r="KGR23" s="43"/>
      <c r="KGS23" s="44"/>
      <c r="KGT23" s="45"/>
      <c r="KGU23" s="45"/>
      <c r="KGV23" s="43"/>
      <c r="KGW23" s="43"/>
      <c r="KGX23" s="43"/>
      <c r="KGY23" s="43"/>
      <c r="KGZ23" s="43"/>
      <c r="KHA23" s="43"/>
      <c r="KHB23" s="43"/>
      <c r="KHC23" s="43"/>
      <c r="KHD23" s="43"/>
      <c r="KHE23" s="43"/>
      <c r="KHF23" s="43"/>
      <c r="KHG23" s="44"/>
      <c r="KHH23" s="45"/>
      <c r="KHI23" s="45"/>
      <c r="KHJ23" s="43"/>
      <c r="KHK23" s="43"/>
      <c r="KHL23" s="43"/>
      <c r="KHM23" s="43"/>
      <c r="KHN23" s="43"/>
      <c r="KHO23" s="43"/>
      <c r="KHP23" s="43"/>
      <c r="KHQ23" s="43"/>
      <c r="KHR23" s="43"/>
      <c r="KHS23" s="43"/>
      <c r="KHT23" s="43"/>
      <c r="KHU23" s="44"/>
      <c r="KHV23" s="45"/>
      <c r="KHW23" s="45"/>
      <c r="KHX23" s="43"/>
      <c r="KHY23" s="43"/>
      <c r="KHZ23" s="43"/>
      <c r="KIA23" s="43"/>
      <c r="KIB23" s="43"/>
      <c r="KIC23" s="43"/>
      <c r="KID23" s="43"/>
      <c r="KIE23" s="43"/>
      <c r="KIF23" s="43"/>
      <c r="KIG23" s="43"/>
      <c r="KIH23" s="43"/>
      <c r="KII23" s="44"/>
      <c r="KIJ23" s="45"/>
      <c r="KIK23" s="45"/>
      <c r="KIL23" s="43"/>
      <c r="KIM23" s="43"/>
      <c r="KIN23" s="43"/>
      <c r="KIO23" s="43"/>
      <c r="KIP23" s="43"/>
      <c r="KIQ23" s="43"/>
      <c r="KIR23" s="43"/>
      <c r="KIS23" s="43"/>
      <c r="KIT23" s="43"/>
      <c r="KIU23" s="43"/>
      <c r="KIV23" s="43"/>
      <c r="KIW23" s="44"/>
      <c r="KIX23" s="45"/>
      <c r="KIY23" s="45"/>
      <c r="KIZ23" s="43"/>
      <c r="KJA23" s="43"/>
      <c r="KJB23" s="43"/>
      <c r="KJC23" s="43"/>
      <c r="KJD23" s="43"/>
      <c r="KJE23" s="43"/>
      <c r="KJF23" s="43"/>
      <c r="KJG23" s="43"/>
      <c r="KJH23" s="43"/>
      <c r="KJI23" s="43"/>
      <c r="KJJ23" s="43"/>
      <c r="KJK23" s="44"/>
      <c r="KJL23" s="45"/>
      <c r="KJM23" s="45"/>
      <c r="KJN23" s="43"/>
      <c r="KJO23" s="43"/>
      <c r="KJP23" s="43"/>
      <c r="KJQ23" s="43"/>
      <c r="KJR23" s="43"/>
      <c r="KJS23" s="43"/>
      <c r="KJT23" s="43"/>
      <c r="KJU23" s="43"/>
      <c r="KJV23" s="43"/>
      <c r="KJW23" s="43"/>
      <c r="KJX23" s="43"/>
      <c r="KJY23" s="44"/>
      <c r="KJZ23" s="45"/>
      <c r="KKA23" s="45"/>
      <c r="KKB23" s="43"/>
      <c r="KKC23" s="43"/>
      <c r="KKD23" s="43"/>
      <c r="KKE23" s="43"/>
      <c r="KKF23" s="43"/>
      <c r="KKG23" s="43"/>
      <c r="KKH23" s="43"/>
      <c r="KKI23" s="43"/>
      <c r="KKJ23" s="43"/>
      <c r="KKK23" s="43"/>
      <c r="KKL23" s="43"/>
      <c r="KKM23" s="44"/>
      <c r="KKN23" s="45"/>
      <c r="KKO23" s="45"/>
      <c r="KKP23" s="43"/>
      <c r="KKQ23" s="43"/>
      <c r="KKR23" s="43"/>
      <c r="KKS23" s="43"/>
      <c r="KKT23" s="43"/>
      <c r="KKU23" s="43"/>
      <c r="KKV23" s="43"/>
      <c r="KKW23" s="43"/>
      <c r="KKX23" s="43"/>
      <c r="KKY23" s="43"/>
      <c r="KKZ23" s="43"/>
      <c r="KLA23" s="44"/>
      <c r="KLB23" s="45"/>
      <c r="KLC23" s="45"/>
      <c r="KLD23" s="43"/>
      <c r="KLE23" s="43"/>
      <c r="KLF23" s="43"/>
      <c r="KLG23" s="43"/>
      <c r="KLH23" s="43"/>
      <c r="KLI23" s="43"/>
      <c r="KLJ23" s="43"/>
      <c r="KLK23" s="43"/>
      <c r="KLL23" s="43"/>
      <c r="KLM23" s="43"/>
      <c r="KLN23" s="43"/>
      <c r="KLO23" s="44"/>
      <c r="KLP23" s="45"/>
      <c r="KLQ23" s="45"/>
      <c r="KLR23" s="43"/>
      <c r="KLS23" s="43"/>
      <c r="KLT23" s="43"/>
      <c r="KLU23" s="43"/>
      <c r="KLV23" s="43"/>
      <c r="KLW23" s="43"/>
      <c r="KLX23" s="43"/>
      <c r="KLY23" s="43"/>
      <c r="KLZ23" s="43"/>
      <c r="KMA23" s="43"/>
      <c r="KMB23" s="43"/>
      <c r="KMC23" s="44"/>
      <c r="KMD23" s="45"/>
      <c r="KME23" s="45"/>
      <c r="KMF23" s="43"/>
      <c r="KMG23" s="43"/>
      <c r="KMH23" s="43"/>
      <c r="KMI23" s="43"/>
      <c r="KMJ23" s="43"/>
      <c r="KMK23" s="43"/>
      <c r="KML23" s="43"/>
      <c r="KMM23" s="43"/>
      <c r="KMN23" s="43"/>
      <c r="KMO23" s="43"/>
      <c r="KMP23" s="43"/>
      <c r="KMQ23" s="44"/>
      <c r="KMR23" s="45"/>
      <c r="KMS23" s="45"/>
      <c r="KMT23" s="43"/>
      <c r="KMU23" s="43"/>
      <c r="KMV23" s="43"/>
      <c r="KMW23" s="43"/>
      <c r="KMX23" s="43"/>
      <c r="KMY23" s="43"/>
      <c r="KMZ23" s="43"/>
      <c r="KNA23" s="43"/>
      <c r="KNB23" s="43"/>
      <c r="KNC23" s="43"/>
      <c r="KND23" s="43"/>
      <c r="KNE23" s="44"/>
      <c r="KNF23" s="45"/>
      <c r="KNG23" s="45"/>
      <c r="KNH23" s="43"/>
      <c r="KNI23" s="43"/>
      <c r="KNJ23" s="43"/>
      <c r="KNK23" s="43"/>
      <c r="KNL23" s="43"/>
      <c r="KNM23" s="43"/>
      <c r="KNN23" s="43"/>
      <c r="KNO23" s="43"/>
      <c r="KNP23" s="43"/>
      <c r="KNQ23" s="43"/>
      <c r="KNR23" s="43"/>
      <c r="KNS23" s="44"/>
      <c r="KNT23" s="45"/>
      <c r="KNU23" s="45"/>
      <c r="KNV23" s="43"/>
      <c r="KNW23" s="43"/>
      <c r="KNX23" s="43"/>
      <c r="KNY23" s="43"/>
      <c r="KNZ23" s="43"/>
      <c r="KOA23" s="43"/>
      <c r="KOB23" s="43"/>
      <c r="KOC23" s="43"/>
      <c r="KOD23" s="43"/>
      <c r="KOE23" s="43"/>
      <c r="KOF23" s="43"/>
      <c r="KOG23" s="44"/>
      <c r="KOH23" s="45"/>
      <c r="KOI23" s="45"/>
      <c r="KOJ23" s="43"/>
      <c r="KOK23" s="43"/>
      <c r="KOL23" s="43"/>
      <c r="KOM23" s="43"/>
      <c r="KON23" s="43"/>
      <c r="KOO23" s="43"/>
      <c r="KOP23" s="43"/>
      <c r="KOQ23" s="43"/>
      <c r="KOR23" s="43"/>
      <c r="KOS23" s="43"/>
      <c r="KOT23" s="43"/>
      <c r="KOU23" s="44"/>
      <c r="KOV23" s="45"/>
      <c r="KOW23" s="45"/>
      <c r="KOX23" s="43"/>
      <c r="KOY23" s="43"/>
      <c r="KOZ23" s="43"/>
      <c r="KPA23" s="43"/>
      <c r="KPB23" s="43"/>
      <c r="KPC23" s="43"/>
      <c r="KPD23" s="43"/>
      <c r="KPE23" s="43"/>
      <c r="KPF23" s="43"/>
      <c r="KPG23" s="43"/>
      <c r="KPH23" s="43"/>
      <c r="KPI23" s="44"/>
      <c r="KPJ23" s="45"/>
      <c r="KPK23" s="45"/>
      <c r="KPL23" s="43"/>
      <c r="KPM23" s="43"/>
      <c r="KPN23" s="43"/>
      <c r="KPO23" s="43"/>
      <c r="KPP23" s="43"/>
      <c r="KPQ23" s="43"/>
      <c r="KPR23" s="43"/>
      <c r="KPS23" s="43"/>
      <c r="KPT23" s="43"/>
      <c r="KPU23" s="43"/>
      <c r="KPV23" s="43"/>
      <c r="KPW23" s="44"/>
      <c r="KPX23" s="45"/>
      <c r="KPY23" s="45"/>
      <c r="KPZ23" s="43"/>
      <c r="KQA23" s="43"/>
      <c r="KQB23" s="43"/>
      <c r="KQC23" s="43"/>
      <c r="KQD23" s="43"/>
      <c r="KQE23" s="43"/>
      <c r="KQF23" s="43"/>
      <c r="KQG23" s="43"/>
      <c r="KQH23" s="43"/>
      <c r="KQI23" s="43"/>
      <c r="KQJ23" s="43"/>
      <c r="KQK23" s="44"/>
      <c r="KQL23" s="45"/>
      <c r="KQM23" s="45"/>
      <c r="KQN23" s="43"/>
      <c r="KQO23" s="43"/>
      <c r="KQP23" s="43"/>
      <c r="KQQ23" s="43"/>
      <c r="KQR23" s="43"/>
      <c r="KQS23" s="43"/>
      <c r="KQT23" s="43"/>
      <c r="KQU23" s="43"/>
      <c r="KQV23" s="43"/>
      <c r="KQW23" s="43"/>
      <c r="KQX23" s="43"/>
      <c r="KQY23" s="44"/>
      <c r="KQZ23" s="45"/>
      <c r="KRA23" s="45"/>
      <c r="KRB23" s="43"/>
      <c r="KRC23" s="43"/>
      <c r="KRD23" s="43"/>
      <c r="KRE23" s="43"/>
      <c r="KRF23" s="43"/>
      <c r="KRG23" s="43"/>
      <c r="KRH23" s="43"/>
      <c r="KRI23" s="43"/>
      <c r="KRJ23" s="43"/>
      <c r="KRK23" s="43"/>
      <c r="KRL23" s="43"/>
      <c r="KRM23" s="44"/>
      <c r="KRN23" s="45"/>
      <c r="KRO23" s="45"/>
      <c r="KRP23" s="43"/>
      <c r="KRQ23" s="43"/>
      <c r="KRR23" s="43"/>
      <c r="KRS23" s="43"/>
      <c r="KRT23" s="43"/>
      <c r="KRU23" s="43"/>
      <c r="KRV23" s="43"/>
      <c r="KRW23" s="43"/>
      <c r="KRX23" s="43"/>
      <c r="KRY23" s="43"/>
      <c r="KRZ23" s="43"/>
      <c r="KSA23" s="44"/>
      <c r="KSB23" s="45"/>
      <c r="KSC23" s="45"/>
      <c r="KSD23" s="43"/>
      <c r="KSE23" s="43"/>
      <c r="KSF23" s="43"/>
      <c r="KSG23" s="43"/>
      <c r="KSH23" s="43"/>
      <c r="KSI23" s="43"/>
      <c r="KSJ23" s="43"/>
      <c r="KSK23" s="43"/>
      <c r="KSL23" s="43"/>
      <c r="KSM23" s="43"/>
      <c r="KSN23" s="43"/>
      <c r="KSO23" s="44"/>
      <c r="KSP23" s="45"/>
      <c r="KSQ23" s="45"/>
      <c r="KSR23" s="43"/>
      <c r="KSS23" s="43"/>
      <c r="KST23" s="43"/>
      <c r="KSU23" s="43"/>
      <c r="KSV23" s="43"/>
      <c r="KSW23" s="43"/>
      <c r="KSX23" s="43"/>
      <c r="KSY23" s="43"/>
      <c r="KSZ23" s="43"/>
      <c r="KTA23" s="43"/>
      <c r="KTB23" s="43"/>
      <c r="KTC23" s="44"/>
      <c r="KTD23" s="45"/>
      <c r="KTE23" s="45"/>
      <c r="KTF23" s="43"/>
      <c r="KTG23" s="43"/>
      <c r="KTH23" s="43"/>
      <c r="KTI23" s="43"/>
      <c r="KTJ23" s="43"/>
      <c r="KTK23" s="43"/>
      <c r="KTL23" s="43"/>
      <c r="KTM23" s="43"/>
      <c r="KTN23" s="43"/>
      <c r="KTO23" s="43"/>
      <c r="KTP23" s="43"/>
      <c r="KTQ23" s="44"/>
      <c r="KTR23" s="45"/>
      <c r="KTS23" s="45"/>
      <c r="KTT23" s="43"/>
      <c r="KTU23" s="43"/>
      <c r="KTV23" s="43"/>
      <c r="KTW23" s="43"/>
      <c r="KTX23" s="43"/>
      <c r="KTY23" s="43"/>
      <c r="KTZ23" s="43"/>
      <c r="KUA23" s="43"/>
      <c r="KUB23" s="43"/>
      <c r="KUC23" s="43"/>
      <c r="KUD23" s="43"/>
      <c r="KUE23" s="44"/>
      <c r="KUF23" s="45"/>
      <c r="KUG23" s="45"/>
      <c r="KUH23" s="43"/>
      <c r="KUI23" s="43"/>
      <c r="KUJ23" s="43"/>
      <c r="KUK23" s="43"/>
      <c r="KUL23" s="43"/>
      <c r="KUM23" s="43"/>
      <c r="KUN23" s="43"/>
      <c r="KUO23" s="43"/>
      <c r="KUP23" s="43"/>
      <c r="KUQ23" s="43"/>
      <c r="KUR23" s="43"/>
      <c r="KUS23" s="44"/>
      <c r="KUT23" s="45"/>
      <c r="KUU23" s="45"/>
      <c r="KUV23" s="43"/>
      <c r="KUW23" s="43"/>
      <c r="KUX23" s="43"/>
      <c r="KUY23" s="43"/>
      <c r="KUZ23" s="43"/>
      <c r="KVA23" s="43"/>
      <c r="KVB23" s="43"/>
      <c r="KVC23" s="43"/>
      <c r="KVD23" s="43"/>
      <c r="KVE23" s="43"/>
      <c r="KVF23" s="43"/>
      <c r="KVG23" s="44"/>
      <c r="KVH23" s="45"/>
      <c r="KVI23" s="45"/>
      <c r="KVJ23" s="43"/>
      <c r="KVK23" s="43"/>
      <c r="KVL23" s="43"/>
      <c r="KVM23" s="43"/>
      <c r="KVN23" s="43"/>
      <c r="KVO23" s="43"/>
      <c r="KVP23" s="43"/>
      <c r="KVQ23" s="43"/>
      <c r="KVR23" s="43"/>
      <c r="KVS23" s="43"/>
      <c r="KVT23" s="43"/>
      <c r="KVU23" s="44"/>
      <c r="KVV23" s="45"/>
      <c r="KVW23" s="45"/>
      <c r="KVX23" s="43"/>
      <c r="KVY23" s="43"/>
      <c r="KVZ23" s="43"/>
      <c r="KWA23" s="43"/>
      <c r="KWB23" s="43"/>
      <c r="KWC23" s="43"/>
      <c r="KWD23" s="43"/>
      <c r="KWE23" s="43"/>
      <c r="KWF23" s="43"/>
      <c r="KWG23" s="43"/>
      <c r="KWH23" s="43"/>
      <c r="KWI23" s="44"/>
      <c r="KWJ23" s="45"/>
      <c r="KWK23" s="45"/>
      <c r="KWL23" s="43"/>
      <c r="KWM23" s="43"/>
      <c r="KWN23" s="43"/>
      <c r="KWO23" s="43"/>
      <c r="KWP23" s="43"/>
      <c r="KWQ23" s="43"/>
      <c r="KWR23" s="43"/>
      <c r="KWS23" s="43"/>
      <c r="KWT23" s="43"/>
      <c r="KWU23" s="43"/>
      <c r="KWV23" s="43"/>
      <c r="KWW23" s="44"/>
      <c r="KWX23" s="45"/>
      <c r="KWY23" s="45"/>
      <c r="KWZ23" s="43"/>
      <c r="KXA23" s="43"/>
      <c r="KXB23" s="43"/>
      <c r="KXC23" s="43"/>
      <c r="KXD23" s="43"/>
      <c r="KXE23" s="43"/>
      <c r="KXF23" s="43"/>
      <c r="KXG23" s="43"/>
      <c r="KXH23" s="43"/>
      <c r="KXI23" s="43"/>
      <c r="KXJ23" s="43"/>
      <c r="KXK23" s="44"/>
      <c r="KXL23" s="45"/>
      <c r="KXM23" s="45"/>
      <c r="KXN23" s="43"/>
      <c r="KXO23" s="43"/>
      <c r="KXP23" s="43"/>
      <c r="KXQ23" s="43"/>
      <c r="KXR23" s="43"/>
      <c r="KXS23" s="43"/>
      <c r="KXT23" s="43"/>
      <c r="KXU23" s="43"/>
      <c r="KXV23" s="43"/>
      <c r="KXW23" s="43"/>
      <c r="KXX23" s="43"/>
      <c r="KXY23" s="44"/>
      <c r="KXZ23" s="45"/>
      <c r="KYA23" s="45"/>
      <c r="KYB23" s="43"/>
      <c r="KYC23" s="43"/>
      <c r="KYD23" s="43"/>
      <c r="KYE23" s="43"/>
      <c r="KYF23" s="43"/>
      <c r="KYG23" s="43"/>
      <c r="KYH23" s="43"/>
      <c r="KYI23" s="43"/>
      <c r="KYJ23" s="43"/>
      <c r="KYK23" s="43"/>
      <c r="KYL23" s="43"/>
      <c r="KYM23" s="44"/>
      <c r="KYN23" s="45"/>
      <c r="KYO23" s="45"/>
      <c r="KYP23" s="43"/>
      <c r="KYQ23" s="43"/>
      <c r="KYR23" s="43"/>
      <c r="KYS23" s="43"/>
      <c r="KYT23" s="43"/>
      <c r="KYU23" s="43"/>
      <c r="KYV23" s="43"/>
      <c r="KYW23" s="43"/>
      <c r="KYX23" s="43"/>
      <c r="KYY23" s="43"/>
      <c r="KYZ23" s="43"/>
      <c r="KZA23" s="44"/>
      <c r="KZB23" s="45"/>
      <c r="KZC23" s="45"/>
      <c r="KZD23" s="43"/>
      <c r="KZE23" s="43"/>
      <c r="KZF23" s="43"/>
      <c r="KZG23" s="43"/>
      <c r="KZH23" s="43"/>
      <c r="KZI23" s="43"/>
      <c r="KZJ23" s="43"/>
      <c r="KZK23" s="43"/>
      <c r="KZL23" s="43"/>
      <c r="KZM23" s="43"/>
      <c r="KZN23" s="43"/>
      <c r="KZO23" s="44"/>
      <c r="KZP23" s="45"/>
      <c r="KZQ23" s="45"/>
      <c r="KZR23" s="43"/>
      <c r="KZS23" s="43"/>
      <c r="KZT23" s="43"/>
      <c r="KZU23" s="43"/>
      <c r="KZV23" s="43"/>
      <c r="KZW23" s="43"/>
      <c r="KZX23" s="43"/>
      <c r="KZY23" s="43"/>
      <c r="KZZ23" s="43"/>
      <c r="LAA23" s="43"/>
      <c r="LAB23" s="43"/>
      <c r="LAC23" s="44"/>
      <c r="LAD23" s="45"/>
      <c r="LAE23" s="45"/>
      <c r="LAF23" s="43"/>
      <c r="LAG23" s="43"/>
      <c r="LAH23" s="43"/>
      <c r="LAI23" s="43"/>
      <c r="LAJ23" s="43"/>
      <c r="LAK23" s="43"/>
      <c r="LAL23" s="43"/>
      <c r="LAM23" s="43"/>
      <c r="LAN23" s="43"/>
      <c r="LAO23" s="43"/>
      <c r="LAP23" s="43"/>
      <c r="LAQ23" s="44"/>
      <c r="LAR23" s="45"/>
      <c r="LAS23" s="45"/>
      <c r="LAT23" s="43"/>
      <c r="LAU23" s="43"/>
      <c r="LAV23" s="43"/>
      <c r="LAW23" s="43"/>
      <c r="LAX23" s="43"/>
      <c r="LAY23" s="43"/>
      <c r="LAZ23" s="43"/>
      <c r="LBA23" s="43"/>
      <c r="LBB23" s="43"/>
      <c r="LBC23" s="43"/>
      <c r="LBD23" s="43"/>
      <c r="LBE23" s="44"/>
      <c r="LBF23" s="45"/>
      <c r="LBG23" s="45"/>
      <c r="LBH23" s="43"/>
      <c r="LBI23" s="43"/>
      <c r="LBJ23" s="43"/>
      <c r="LBK23" s="43"/>
      <c r="LBL23" s="43"/>
      <c r="LBM23" s="43"/>
      <c r="LBN23" s="43"/>
      <c r="LBO23" s="43"/>
      <c r="LBP23" s="43"/>
      <c r="LBQ23" s="43"/>
      <c r="LBR23" s="43"/>
      <c r="LBS23" s="44"/>
      <c r="LBT23" s="45"/>
      <c r="LBU23" s="45"/>
      <c r="LBV23" s="43"/>
      <c r="LBW23" s="43"/>
      <c r="LBX23" s="43"/>
      <c r="LBY23" s="43"/>
      <c r="LBZ23" s="43"/>
      <c r="LCA23" s="43"/>
      <c r="LCB23" s="43"/>
      <c r="LCC23" s="43"/>
      <c r="LCD23" s="43"/>
      <c r="LCE23" s="43"/>
      <c r="LCF23" s="43"/>
      <c r="LCG23" s="44"/>
      <c r="LCH23" s="45"/>
      <c r="LCI23" s="45"/>
      <c r="LCJ23" s="43"/>
      <c r="LCK23" s="43"/>
      <c r="LCL23" s="43"/>
      <c r="LCM23" s="43"/>
      <c r="LCN23" s="43"/>
      <c r="LCO23" s="43"/>
      <c r="LCP23" s="43"/>
      <c r="LCQ23" s="43"/>
      <c r="LCR23" s="43"/>
      <c r="LCS23" s="43"/>
      <c r="LCT23" s="43"/>
      <c r="LCU23" s="44"/>
      <c r="LCV23" s="45"/>
      <c r="LCW23" s="45"/>
      <c r="LCX23" s="43"/>
      <c r="LCY23" s="43"/>
      <c r="LCZ23" s="43"/>
      <c r="LDA23" s="43"/>
      <c r="LDB23" s="43"/>
      <c r="LDC23" s="43"/>
      <c r="LDD23" s="43"/>
      <c r="LDE23" s="43"/>
      <c r="LDF23" s="43"/>
      <c r="LDG23" s="43"/>
      <c r="LDH23" s="43"/>
      <c r="LDI23" s="44"/>
      <c r="LDJ23" s="45"/>
      <c r="LDK23" s="45"/>
      <c r="LDL23" s="43"/>
      <c r="LDM23" s="43"/>
      <c r="LDN23" s="43"/>
      <c r="LDO23" s="43"/>
      <c r="LDP23" s="43"/>
      <c r="LDQ23" s="43"/>
      <c r="LDR23" s="43"/>
      <c r="LDS23" s="43"/>
      <c r="LDT23" s="43"/>
      <c r="LDU23" s="43"/>
      <c r="LDV23" s="43"/>
      <c r="LDW23" s="44"/>
      <c r="LDX23" s="45"/>
      <c r="LDY23" s="45"/>
      <c r="LDZ23" s="43"/>
      <c r="LEA23" s="43"/>
      <c r="LEB23" s="43"/>
      <c r="LEC23" s="43"/>
      <c r="LED23" s="43"/>
      <c r="LEE23" s="43"/>
      <c r="LEF23" s="43"/>
      <c r="LEG23" s="43"/>
      <c r="LEH23" s="43"/>
      <c r="LEI23" s="43"/>
      <c r="LEJ23" s="43"/>
      <c r="LEK23" s="44"/>
      <c r="LEL23" s="45"/>
      <c r="LEM23" s="45"/>
      <c r="LEN23" s="43"/>
      <c r="LEO23" s="43"/>
      <c r="LEP23" s="43"/>
      <c r="LEQ23" s="43"/>
      <c r="LER23" s="43"/>
      <c r="LES23" s="43"/>
      <c r="LET23" s="43"/>
      <c r="LEU23" s="43"/>
      <c r="LEV23" s="43"/>
      <c r="LEW23" s="43"/>
      <c r="LEX23" s="43"/>
      <c r="LEY23" s="44"/>
      <c r="LEZ23" s="45"/>
      <c r="LFA23" s="45"/>
      <c r="LFB23" s="43"/>
      <c r="LFC23" s="43"/>
      <c r="LFD23" s="43"/>
      <c r="LFE23" s="43"/>
      <c r="LFF23" s="43"/>
      <c r="LFG23" s="43"/>
      <c r="LFH23" s="43"/>
      <c r="LFI23" s="43"/>
      <c r="LFJ23" s="43"/>
      <c r="LFK23" s="43"/>
      <c r="LFL23" s="43"/>
      <c r="LFM23" s="44"/>
      <c r="LFN23" s="45"/>
      <c r="LFO23" s="45"/>
      <c r="LFP23" s="43"/>
      <c r="LFQ23" s="43"/>
      <c r="LFR23" s="43"/>
      <c r="LFS23" s="43"/>
      <c r="LFT23" s="43"/>
      <c r="LFU23" s="43"/>
      <c r="LFV23" s="43"/>
      <c r="LFW23" s="43"/>
      <c r="LFX23" s="43"/>
      <c r="LFY23" s="43"/>
      <c r="LFZ23" s="43"/>
      <c r="LGA23" s="44"/>
      <c r="LGB23" s="45"/>
      <c r="LGC23" s="45"/>
      <c r="LGD23" s="43"/>
      <c r="LGE23" s="43"/>
      <c r="LGF23" s="43"/>
      <c r="LGG23" s="43"/>
      <c r="LGH23" s="43"/>
      <c r="LGI23" s="43"/>
      <c r="LGJ23" s="43"/>
      <c r="LGK23" s="43"/>
      <c r="LGL23" s="43"/>
      <c r="LGM23" s="43"/>
      <c r="LGN23" s="43"/>
      <c r="LGO23" s="44"/>
      <c r="LGP23" s="45"/>
      <c r="LGQ23" s="45"/>
      <c r="LGR23" s="43"/>
      <c r="LGS23" s="43"/>
      <c r="LGT23" s="43"/>
      <c r="LGU23" s="43"/>
      <c r="LGV23" s="43"/>
      <c r="LGW23" s="43"/>
      <c r="LGX23" s="43"/>
      <c r="LGY23" s="43"/>
      <c r="LGZ23" s="43"/>
      <c r="LHA23" s="43"/>
      <c r="LHB23" s="43"/>
      <c r="LHC23" s="44"/>
      <c r="LHD23" s="45"/>
      <c r="LHE23" s="45"/>
      <c r="LHF23" s="43"/>
      <c r="LHG23" s="43"/>
      <c r="LHH23" s="43"/>
      <c r="LHI23" s="43"/>
      <c r="LHJ23" s="43"/>
      <c r="LHK23" s="43"/>
      <c r="LHL23" s="43"/>
      <c r="LHM23" s="43"/>
      <c r="LHN23" s="43"/>
      <c r="LHO23" s="43"/>
      <c r="LHP23" s="43"/>
      <c r="LHQ23" s="44"/>
      <c r="LHR23" s="45"/>
      <c r="LHS23" s="45"/>
      <c r="LHT23" s="43"/>
      <c r="LHU23" s="43"/>
      <c r="LHV23" s="43"/>
      <c r="LHW23" s="43"/>
      <c r="LHX23" s="43"/>
      <c r="LHY23" s="43"/>
      <c r="LHZ23" s="43"/>
      <c r="LIA23" s="43"/>
      <c r="LIB23" s="43"/>
      <c r="LIC23" s="43"/>
      <c r="LID23" s="43"/>
      <c r="LIE23" s="44"/>
      <c r="LIF23" s="45"/>
      <c r="LIG23" s="45"/>
      <c r="LIH23" s="43"/>
      <c r="LII23" s="43"/>
      <c r="LIJ23" s="43"/>
      <c r="LIK23" s="43"/>
      <c r="LIL23" s="43"/>
      <c r="LIM23" s="43"/>
      <c r="LIN23" s="43"/>
      <c r="LIO23" s="43"/>
      <c r="LIP23" s="43"/>
      <c r="LIQ23" s="43"/>
      <c r="LIR23" s="43"/>
      <c r="LIS23" s="44"/>
      <c r="LIT23" s="45"/>
      <c r="LIU23" s="45"/>
      <c r="LIV23" s="43"/>
      <c r="LIW23" s="43"/>
      <c r="LIX23" s="43"/>
      <c r="LIY23" s="43"/>
      <c r="LIZ23" s="43"/>
      <c r="LJA23" s="43"/>
      <c r="LJB23" s="43"/>
      <c r="LJC23" s="43"/>
      <c r="LJD23" s="43"/>
      <c r="LJE23" s="43"/>
      <c r="LJF23" s="43"/>
      <c r="LJG23" s="44"/>
      <c r="LJH23" s="45"/>
      <c r="LJI23" s="45"/>
      <c r="LJJ23" s="43"/>
      <c r="LJK23" s="43"/>
      <c r="LJL23" s="43"/>
      <c r="LJM23" s="43"/>
      <c r="LJN23" s="43"/>
      <c r="LJO23" s="43"/>
      <c r="LJP23" s="43"/>
      <c r="LJQ23" s="43"/>
      <c r="LJR23" s="43"/>
      <c r="LJS23" s="43"/>
      <c r="LJT23" s="43"/>
      <c r="LJU23" s="44"/>
      <c r="LJV23" s="45"/>
      <c r="LJW23" s="45"/>
      <c r="LJX23" s="43"/>
      <c r="LJY23" s="43"/>
      <c r="LJZ23" s="43"/>
      <c r="LKA23" s="43"/>
      <c r="LKB23" s="43"/>
      <c r="LKC23" s="43"/>
      <c r="LKD23" s="43"/>
      <c r="LKE23" s="43"/>
      <c r="LKF23" s="43"/>
      <c r="LKG23" s="43"/>
      <c r="LKH23" s="43"/>
      <c r="LKI23" s="44"/>
      <c r="LKJ23" s="45"/>
      <c r="LKK23" s="45"/>
      <c r="LKL23" s="43"/>
      <c r="LKM23" s="43"/>
      <c r="LKN23" s="43"/>
      <c r="LKO23" s="43"/>
      <c r="LKP23" s="43"/>
      <c r="LKQ23" s="43"/>
      <c r="LKR23" s="43"/>
      <c r="LKS23" s="43"/>
      <c r="LKT23" s="43"/>
      <c r="LKU23" s="43"/>
      <c r="LKV23" s="43"/>
      <c r="LKW23" s="44"/>
      <c r="LKX23" s="45"/>
      <c r="LKY23" s="45"/>
      <c r="LKZ23" s="43"/>
      <c r="LLA23" s="43"/>
      <c r="LLB23" s="43"/>
      <c r="LLC23" s="43"/>
      <c r="LLD23" s="43"/>
      <c r="LLE23" s="43"/>
      <c r="LLF23" s="43"/>
      <c r="LLG23" s="43"/>
      <c r="LLH23" s="43"/>
      <c r="LLI23" s="43"/>
      <c r="LLJ23" s="43"/>
      <c r="LLK23" s="44"/>
      <c r="LLL23" s="45"/>
      <c r="LLM23" s="45"/>
      <c r="LLN23" s="43"/>
      <c r="LLO23" s="43"/>
      <c r="LLP23" s="43"/>
      <c r="LLQ23" s="43"/>
      <c r="LLR23" s="43"/>
      <c r="LLS23" s="43"/>
      <c r="LLT23" s="43"/>
      <c r="LLU23" s="43"/>
      <c r="LLV23" s="43"/>
      <c r="LLW23" s="43"/>
      <c r="LLX23" s="43"/>
      <c r="LLY23" s="44"/>
      <c r="LLZ23" s="45"/>
      <c r="LMA23" s="45"/>
      <c r="LMB23" s="43"/>
      <c r="LMC23" s="43"/>
      <c r="LMD23" s="43"/>
      <c r="LME23" s="43"/>
      <c r="LMF23" s="43"/>
      <c r="LMG23" s="43"/>
      <c r="LMH23" s="43"/>
      <c r="LMI23" s="43"/>
      <c r="LMJ23" s="43"/>
      <c r="LMK23" s="43"/>
      <c r="LML23" s="43"/>
      <c r="LMM23" s="44"/>
      <c r="LMN23" s="45"/>
      <c r="LMO23" s="45"/>
      <c r="LMP23" s="43"/>
      <c r="LMQ23" s="43"/>
      <c r="LMR23" s="43"/>
      <c r="LMS23" s="43"/>
      <c r="LMT23" s="43"/>
      <c r="LMU23" s="43"/>
      <c r="LMV23" s="43"/>
      <c r="LMW23" s="43"/>
      <c r="LMX23" s="43"/>
      <c r="LMY23" s="43"/>
      <c r="LMZ23" s="43"/>
      <c r="LNA23" s="44"/>
      <c r="LNB23" s="45"/>
      <c r="LNC23" s="45"/>
      <c r="LND23" s="43"/>
      <c r="LNE23" s="43"/>
      <c r="LNF23" s="43"/>
      <c r="LNG23" s="43"/>
      <c r="LNH23" s="43"/>
      <c r="LNI23" s="43"/>
      <c r="LNJ23" s="43"/>
      <c r="LNK23" s="43"/>
      <c r="LNL23" s="43"/>
      <c r="LNM23" s="43"/>
      <c r="LNN23" s="43"/>
      <c r="LNO23" s="44"/>
      <c r="LNP23" s="45"/>
      <c r="LNQ23" s="45"/>
      <c r="LNR23" s="43"/>
      <c r="LNS23" s="43"/>
      <c r="LNT23" s="43"/>
      <c r="LNU23" s="43"/>
      <c r="LNV23" s="43"/>
      <c r="LNW23" s="43"/>
      <c r="LNX23" s="43"/>
      <c r="LNY23" s="43"/>
      <c r="LNZ23" s="43"/>
      <c r="LOA23" s="43"/>
      <c r="LOB23" s="43"/>
      <c r="LOC23" s="44"/>
      <c r="LOD23" s="45"/>
      <c r="LOE23" s="45"/>
      <c r="LOF23" s="43"/>
      <c r="LOG23" s="43"/>
      <c r="LOH23" s="43"/>
      <c r="LOI23" s="43"/>
      <c r="LOJ23" s="43"/>
      <c r="LOK23" s="43"/>
      <c r="LOL23" s="43"/>
      <c r="LOM23" s="43"/>
      <c r="LON23" s="43"/>
      <c r="LOO23" s="43"/>
      <c r="LOP23" s="43"/>
      <c r="LOQ23" s="44"/>
      <c r="LOR23" s="45"/>
      <c r="LOS23" s="45"/>
      <c r="LOT23" s="43"/>
      <c r="LOU23" s="43"/>
      <c r="LOV23" s="43"/>
      <c r="LOW23" s="43"/>
      <c r="LOX23" s="43"/>
      <c r="LOY23" s="43"/>
      <c r="LOZ23" s="43"/>
      <c r="LPA23" s="43"/>
      <c r="LPB23" s="43"/>
      <c r="LPC23" s="43"/>
      <c r="LPD23" s="43"/>
      <c r="LPE23" s="44"/>
      <c r="LPF23" s="45"/>
      <c r="LPG23" s="45"/>
      <c r="LPH23" s="43"/>
      <c r="LPI23" s="43"/>
      <c r="LPJ23" s="43"/>
      <c r="LPK23" s="43"/>
      <c r="LPL23" s="43"/>
      <c r="LPM23" s="43"/>
      <c r="LPN23" s="43"/>
      <c r="LPO23" s="43"/>
      <c r="LPP23" s="43"/>
      <c r="LPQ23" s="43"/>
      <c r="LPR23" s="43"/>
      <c r="LPS23" s="44"/>
      <c r="LPT23" s="45"/>
      <c r="LPU23" s="45"/>
      <c r="LPV23" s="43"/>
      <c r="LPW23" s="43"/>
      <c r="LPX23" s="43"/>
      <c r="LPY23" s="43"/>
      <c r="LPZ23" s="43"/>
      <c r="LQA23" s="43"/>
      <c r="LQB23" s="43"/>
      <c r="LQC23" s="43"/>
      <c r="LQD23" s="43"/>
      <c r="LQE23" s="43"/>
      <c r="LQF23" s="43"/>
      <c r="LQG23" s="44"/>
      <c r="LQH23" s="45"/>
      <c r="LQI23" s="45"/>
      <c r="LQJ23" s="43"/>
      <c r="LQK23" s="43"/>
      <c r="LQL23" s="43"/>
      <c r="LQM23" s="43"/>
      <c r="LQN23" s="43"/>
      <c r="LQO23" s="43"/>
      <c r="LQP23" s="43"/>
      <c r="LQQ23" s="43"/>
      <c r="LQR23" s="43"/>
      <c r="LQS23" s="43"/>
      <c r="LQT23" s="43"/>
      <c r="LQU23" s="44"/>
      <c r="LQV23" s="45"/>
      <c r="LQW23" s="45"/>
      <c r="LQX23" s="43"/>
      <c r="LQY23" s="43"/>
      <c r="LQZ23" s="43"/>
      <c r="LRA23" s="43"/>
      <c r="LRB23" s="43"/>
      <c r="LRC23" s="43"/>
      <c r="LRD23" s="43"/>
      <c r="LRE23" s="43"/>
      <c r="LRF23" s="43"/>
      <c r="LRG23" s="43"/>
      <c r="LRH23" s="43"/>
      <c r="LRI23" s="44"/>
      <c r="LRJ23" s="45"/>
      <c r="LRK23" s="45"/>
      <c r="LRL23" s="43"/>
      <c r="LRM23" s="43"/>
      <c r="LRN23" s="43"/>
      <c r="LRO23" s="43"/>
      <c r="LRP23" s="43"/>
      <c r="LRQ23" s="43"/>
      <c r="LRR23" s="43"/>
      <c r="LRS23" s="43"/>
      <c r="LRT23" s="43"/>
      <c r="LRU23" s="43"/>
      <c r="LRV23" s="43"/>
      <c r="LRW23" s="44"/>
      <c r="LRX23" s="45"/>
      <c r="LRY23" s="45"/>
      <c r="LRZ23" s="43"/>
      <c r="LSA23" s="43"/>
      <c r="LSB23" s="43"/>
      <c r="LSC23" s="43"/>
      <c r="LSD23" s="43"/>
      <c r="LSE23" s="43"/>
      <c r="LSF23" s="43"/>
      <c r="LSG23" s="43"/>
      <c r="LSH23" s="43"/>
      <c r="LSI23" s="43"/>
      <c r="LSJ23" s="43"/>
      <c r="LSK23" s="44"/>
      <c r="LSL23" s="45"/>
      <c r="LSM23" s="45"/>
      <c r="LSN23" s="43"/>
      <c r="LSO23" s="43"/>
      <c r="LSP23" s="43"/>
      <c r="LSQ23" s="43"/>
      <c r="LSR23" s="43"/>
      <c r="LSS23" s="43"/>
      <c r="LST23" s="43"/>
      <c r="LSU23" s="43"/>
      <c r="LSV23" s="43"/>
      <c r="LSW23" s="43"/>
      <c r="LSX23" s="43"/>
      <c r="LSY23" s="44"/>
      <c r="LSZ23" s="45"/>
      <c r="LTA23" s="45"/>
      <c r="LTB23" s="43"/>
      <c r="LTC23" s="43"/>
      <c r="LTD23" s="43"/>
      <c r="LTE23" s="43"/>
      <c r="LTF23" s="43"/>
      <c r="LTG23" s="43"/>
      <c r="LTH23" s="43"/>
      <c r="LTI23" s="43"/>
      <c r="LTJ23" s="43"/>
      <c r="LTK23" s="43"/>
      <c r="LTL23" s="43"/>
      <c r="LTM23" s="44"/>
      <c r="LTN23" s="45"/>
      <c r="LTO23" s="45"/>
      <c r="LTP23" s="43"/>
      <c r="LTQ23" s="43"/>
      <c r="LTR23" s="43"/>
      <c r="LTS23" s="43"/>
      <c r="LTT23" s="43"/>
      <c r="LTU23" s="43"/>
      <c r="LTV23" s="43"/>
      <c r="LTW23" s="43"/>
      <c r="LTX23" s="43"/>
      <c r="LTY23" s="43"/>
      <c r="LTZ23" s="43"/>
      <c r="LUA23" s="44"/>
      <c r="LUB23" s="45"/>
      <c r="LUC23" s="45"/>
      <c r="LUD23" s="43"/>
      <c r="LUE23" s="43"/>
      <c r="LUF23" s="43"/>
      <c r="LUG23" s="43"/>
      <c r="LUH23" s="43"/>
      <c r="LUI23" s="43"/>
      <c r="LUJ23" s="43"/>
      <c r="LUK23" s="43"/>
      <c r="LUL23" s="43"/>
      <c r="LUM23" s="43"/>
      <c r="LUN23" s="43"/>
      <c r="LUO23" s="44"/>
      <c r="LUP23" s="45"/>
      <c r="LUQ23" s="45"/>
      <c r="LUR23" s="43"/>
      <c r="LUS23" s="43"/>
      <c r="LUT23" s="43"/>
      <c r="LUU23" s="43"/>
      <c r="LUV23" s="43"/>
      <c r="LUW23" s="43"/>
      <c r="LUX23" s="43"/>
      <c r="LUY23" s="43"/>
      <c r="LUZ23" s="43"/>
      <c r="LVA23" s="43"/>
      <c r="LVB23" s="43"/>
      <c r="LVC23" s="44"/>
      <c r="LVD23" s="45"/>
      <c r="LVE23" s="45"/>
      <c r="LVF23" s="43"/>
      <c r="LVG23" s="43"/>
      <c r="LVH23" s="43"/>
      <c r="LVI23" s="43"/>
      <c r="LVJ23" s="43"/>
      <c r="LVK23" s="43"/>
      <c r="LVL23" s="43"/>
      <c r="LVM23" s="43"/>
      <c r="LVN23" s="43"/>
      <c r="LVO23" s="43"/>
      <c r="LVP23" s="43"/>
      <c r="LVQ23" s="44"/>
      <c r="LVR23" s="45"/>
      <c r="LVS23" s="45"/>
      <c r="LVT23" s="43"/>
      <c r="LVU23" s="43"/>
      <c r="LVV23" s="43"/>
      <c r="LVW23" s="43"/>
      <c r="LVX23" s="43"/>
      <c r="LVY23" s="43"/>
      <c r="LVZ23" s="43"/>
      <c r="LWA23" s="43"/>
      <c r="LWB23" s="43"/>
      <c r="LWC23" s="43"/>
      <c r="LWD23" s="43"/>
      <c r="LWE23" s="44"/>
      <c r="LWF23" s="45"/>
      <c r="LWG23" s="45"/>
      <c r="LWH23" s="43"/>
      <c r="LWI23" s="43"/>
      <c r="LWJ23" s="43"/>
      <c r="LWK23" s="43"/>
      <c r="LWL23" s="43"/>
      <c r="LWM23" s="43"/>
      <c r="LWN23" s="43"/>
      <c r="LWO23" s="43"/>
      <c r="LWP23" s="43"/>
      <c r="LWQ23" s="43"/>
      <c r="LWR23" s="43"/>
      <c r="LWS23" s="44"/>
      <c r="LWT23" s="45"/>
      <c r="LWU23" s="45"/>
      <c r="LWV23" s="43"/>
      <c r="LWW23" s="43"/>
      <c r="LWX23" s="43"/>
      <c r="LWY23" s="43"/>
      <c r="LWZ23" s="43"/>
      <c r="LXA23" s="43"/>
      <c r="LXB23" s="43"/>
      <c r="LXC23" s="43"/>
      <c r="LXD23" s="43"/>
      <c r="LXE23" s="43"/>
      <c r="LXF23" s="43"/>
      <c r="LXG23" s="44"/>
      <c r="LXH23" s="45"/>
      <c r="LXI23" s="45"/>
      <c r="LXJ23" s="43"/>
      <c r="LXK23" s="43"/>
      <c r="LXL23" s="43"/>
      <c r="LXM23" s="43"/>
      <c r="LXN23" s="43"/>
      <c r="LXO23" s="43"/>
      <c r="LXP23" s="43"/>
      <c r="LXQ23" s="43"/>
      <c r="LXR23" s="43"/>
      <c r="LXS23" s="43"/>
      <c r="LXT23" s="43"/>
      <c r="LXU23" s="44"/>
      <c r="LXV23" s="45"/>
      <c r="LXW23" s="45"/>
      <c r="LXX23" s="43"/>
      <c r="LXY23" s="43"/>
      <c r="LXZ23" s="43"/>
      <c r="LYA23" s="43"/>
      <c r="LYB23" s="43"/>
      <c r="LYC23" s="43"/>
      <c r="LYD23" s="43"/>
      <c r="LYE23" s="43"/>
      <c r="LYF23" s="43"/>
      <c r="LYG23" s="43"/>
      <c r="LYH23" s="43"/>
      <c r="LYI23" s="44"/>
      <c r="LYJ23" s="45"/>
      <c r="LYK23" s="45"/>
      <c r="LYL23" s="43"/>
      <c r="LYM23" s="43"/>
      <c r="LYN23" s="43"/>
      <c r="LYO23" s="43"/>
      <c r="LYP23" s="43"/>
      <c r="LYQ23" s="43"/>
      <c r="LYR23" s="43"/>
      <c r="LYS23" s="43"/>
      <c r="LYT23" s="43"/>
      <c r="LYU23" s="43"/>
      <c r="LYV23" s="43"/>
      <c r="LYW23" s="44"/>
      <c r="LYX23" s="45"/>
      <c r="LYY23" s="45"/>
      <c r="LYZ23" s="43"/>
      <c r="LZA23" s="43"/>
      <c r="LZB23" s="43"/>
      <c r="LZC23" s="43"/>
      <c r="LZD23" s="43"/>
      <c r="LZE23" s="43"/>
      <c r="LZF23" s="43"/>
      <c r="LZG23" s="43"/>
      <c r="LZH23" s="43"/>
      <c r="LZI23" s="43"/>
      <c r="LZJ23" s="43"/>
      <c r="LZK23" s="44"/>
      <c r="LZL23" s="45"/>
      <c r="LZM23" s="45"/>
      <c r="LZN23" s="43"/>
      <c r="LZO23" s="43"/>
      <c r="LZP23" s="43"/>
      <c r="LZQ23" s="43"/>
      <c r="LZR23" s="43"/>
      <c r="LZS23" s="43"/>
      <c r="LZT23" s="43"/>
      <c r="LZU23" s="43"/>
      <c r="LZV23" s="43"/>
      <c r="LZW23" s="43"/>
      <c r="LZX23" s="43"/>
      <c r="LZY23" s="44"/>
      <c r="LZZ23" s="45"/>
      <c r="MAA23" s="45"/>
      <c r="MAB23" s="43"/>
      <c r="MAC23" s="43"/>
      <c r="MAD23" s="43"/>
      <c r="MAE23" s="43"/>
      <c r="MAF23" s="43"/>
      <c r="MAG23" s="43"/>
      <c r="MAH23" s="43"/>
      <c r="MAI23" s="43"/>
      <c r="MAJ23" s="43"/>
      <c r="MAK23" s="43"/>
      <c r="MAL23" s="43"/>
      <c r="MAM23" s="44"/>
      <c r="MAN23" s="45"/>
      <c r="MAO23" s="45"/>
      <c r="MAP23" s="43"/>
      <c r="MAQ23" s="43"/>
      <c r="MAR23" s="43"/>
      <c r="MAS23" s="43"/>
      <c r="MAT23" s="43"/>
      <c r="MAU23" s="43"/>
      <c r="MAV23" s="43"/>
      <c r="MAW23" s="43"/>
      <c r="MAX23" s="43"/>
      <c r="MAY23" s="43"/>
      <c r="MAZ23" s="43"/>
      <c r="MBA23" s="44"/>
      <c r="MBB23" s="45"/>
      <c r="MBC23" s="45"/>
      <c r="MBD23" s="43"/>
      <c r="MBE23" s="43"/>
      <c r="MBF23" s="43"/>
      <c r="MBG23" s="43"/>
      <c r="MBH23" s="43"/>
      <c r="MBI23" s="43"/>
      <c r="MBJ23" s="43"/>
      <c r="MBK23" s="43"/>
      <c r="MBL23" s="43"/>
      <c r="MBM23" s="43"/>
      <c r="MBN23" s="43"/>
      <c r="MBO23" s="44"/>
      <c r="MBP23" s="45"/>
      <c r="MBQ23" s="45"/>
      <c r="MBR23" s="43"/>
      <c r="MBS23" s="43"/>
      <c r="MBT23" s="43"/>
      <c r="MBU23" s="43"/>
      <c r="MBV23" s="43"/>
      <c r="MBW23" s="43"/>
      <c r="MBX23" s="43"/>
      <c r="MBY23" s="43"/>
      <c r="MBZ23" s="43"/>
      <c r="MCA23" s="43"/>
      <c r="MCB23" s="43"/>
      <c r="MCC23" s="44"/>
      <c r="MCD23" s="45"/>
      <c r="MCE23" s="45"/>
      <c r="MCF23" s="43"/>
      <c r="MCG23" s="43"/>
      <c r="MCH23" s="43"/>
      <c r="MCI23" s="43"/>
      <c r="MCJ23" s="43"/>
      <c r="MCK23" s="43"/>
      <c r="MCL23" s="43"/>
      <c r="MCM23" s="43"/>
      <c r="MCN23" s="43"/>
      <c r="MCO23" s="43"/>
      <c r="MCP23" s="43"/>
      <c r="MCQ23" s="44"/>
      <c r="MCR23" s="45"/>
      <c r="MCS23" s="45"/>
      <c r="MCT23" s="43"/>
      <c r="MCU23" s="43"/>
      <c r="MCV23" s="43"/>
      <c r="MCW23" s="43"/>
      <c r="MCX23" s="43"/>
      <c r="MCY23" s="43"/>
      <c r="MCZ23" s="43"/>
      <c r="MDA23" s="43"/>
      <c r="MDB23" s="43"/>
      <c r="MDC23" s="43"/>
      <c r="MDD23" s="43"/>
      <c r="MDE23" s="44"/>
      <c r="MDF23" s="45"/>
      <c r="MDG23" s="45"/>
      <c r="MDH23" s="43"/>
      <c r="MDI23" s="43"/>
      <c r="MDJ23" s="43"/>
      <c r="MDK23" s="43"/>
      <c r="MDL23" s="43"/>
      <c r="MDM23" s="43"/>
      <c r="MDN23" s="43"/>
      <c r="MDO23" s="43"/>
      <c r="MDP23" s="43"/>
      <c r="MDQ23" s="43"/>
      <c r="MDR23" s="43"/>
      <c r="MDS23" s="44"/>
      <c r="MDT23" s="45"/>
      <c r="MDU23" s="45"/>
      <c r="MDV23" s="43"/>
      <c r="MDW23" s="43"/>
      <c r="MDX23" s="43"/>
      <c r="MDY23" s="43"/>
      <c r="MDZ23" s="43"/>
      <c r="MEA23" s="43"/>
      <c r="MEB23" s="43"/>
      <c r="MEC23" s="43"/>
      <c r="MED23" s="43"/>
      <c r="MEE23" s="43"/>
      <c r="MEF23" s="43"/>
      <c r="MEG23" s="44"/>
      <c r="MEH23" s="45"/>
      <c r="MEI23" s="45"/>
      <c r="MEJ23" s="43"/>
      <c r="MEK23" s="43"/>
      <c r="MEL23" s="43"/>
      <c r="MEM23" s="43"/>
      <c r="MEN23" s="43"/>
      <c r="MEO23" s="43"/>
      <c r="MEP23" s="43"/>
      <c r="MEQ23" s="43"/>
      <c r="MER23" s="43"/>
      <c r="MES23" s="43"/>
      <c r="MET23" s="43"/>
      <c r="MEU23" s="44"/>
      <c r="MEV23" s="45"/>
      <c r="MEW23" s="45"/>
      <c r="MEX23" s="43"/>
      <c r="MEY23" s="43"/>
      <c r="MEZ23" s="43"/>
      <c r="MFA23" s="43"/>
      <c r="MFB23" s="43"/>
      <c r="MFC23" s="43"/>
      <c r="MFD23" s="43"/>
      <c r="MFE23" s="43"/>
      <c r="MFF23" s="43"/>
      <c r="MFG23" s="43"/>
      <c r="MFH23" s="43"/>
      <c r="MFI23" s="44"/>
      <c r="MFJ23" s="45"/>
      <c r="MFK23" s="45"/>
      <c r="MFL23" s="43"/>
      <c r="MFM23" s="43"/>
      <c r="MFN23" s="43"/>
      <c r="MFO23" s="43"/>
      <c r="MFP23" s="43"/>
      <c r="MFQ23" s="43"/>
      <c r="MFR23" s="43"/>
      <c r="MFS23" s="43"/>
      <c r="MFT23" s="43"/>
      <c r="MFU23" s="43"/>
      <c r="MFV23" s="43"/>
      <c r="MFW23" s="44"/>
      <c r="MFX23" s="45"/>
      <c r="MFY23" s="45"/>
      <c r="MFZ23" s="43"/>
      <c r="MGA23" s="43"/>
      <c r="MGB23" s="43"/>
      <c r="MGC23" s="43"/>
      <c r="MGD23" s="43"/>
      <c r="MGE23" s="43"/>
      <c r="MGF23" s="43"/>
      <c r="MGG23" s="43"/>
      <c r="MGH23" s="43"/>
      <c r="MGI23" s="43"/>
      <c r="MGJ23" s="43"/>
      <c r="MGK23" s="44"/>
      <c r="MGL23" s="45"/>
      <c r="MGM23" s="45"/>
      <c r="MGN23" s="43"/>
      <c r="MGO23" s="43"/>
      <c r="MGP23" s="43"/>
      <c r="MGQ23" s="43"/>
      <c r="MGR23" s="43"/>
      <c r="MGS23" s="43"/>
      <c r="MGT23" s="43"/>
      <c r="MGU23" s="43"/>
      <c r="MGV23" s="43"/>
      <c r="MGW23" s="43"/>
      <c r="MGX23" s="43"/>
      <c r="MGY23" s="44"/>
      <c r="MGZ23" s="45"/>
      <c r="MHA23" s="45"/>
      <c r="MHB23" s="43"/>
      <c r="MHC23" s="43"/>
      <c r="MHD23" s="43"/>
      <c r="MHE23" s="43"/>
      <c r="MHF23" s="43"/>
      <c r="MHG23" s="43"/>
      <c r="MHH23" s="43"/>
      <c r="MHI23" s="43"/>
      <c r="MHJ23" s="43"/>
      <c r="MHK23" s="43"/>
      <c r="MHL23" s="43"/>
      <c r="MHM23" s="44"/>
      <c r="MHN23" s="45"/>
      <c r="MHO23" s="45"/>
      <c r="MHP23" s="43"/>
      <c r="MHQ23" s="43"/>
      <c r="MHR23" s="43"/>
      <c r="MHS23" s="43"/>
      <c r="MHT23" s="43"/>
      <c r="MHU23" s="43"/>
      <c r="MHV23" s="43"/>
      <c r="MHW23" s="43"/>
      <c r="MHX23" s="43"/>
      <c r="MHY23" s="43"/>
      <c r="MHZ23" s="43"/>
      <c r="MIA23" s="44"/>
      <c r="MIB23" s="45"/>
      <c r="MIC23" s="45"/>
      <c r="MID23" s="43"/>
      <c r="MIE23" s="43"/>
      <c r="MIF23" s="43"/>
      <c r="MIG23" s="43"/>
      <c r="MIH23" s="43"/>
      <c r="MII23" s="43"/>
      <c r="MIJ23" s="43"/>
      <c r="MIK23" s="43"/>
      <c r="MIL23" s="43"/>
      <c r="MIM23" s="43"/>
      <c r="MIN23" s="43"/>
      <c r="MIO23" s="44"/>
      <c r="MIP23" s="45"/>
      <c r="MIQ23" s="45"/>
      <c r="MIR23" s="43"/>
      <c r="MIS23" s="43"/>
      <c r="MIT23" s="43"/>
      <c r="MIU23" s="43"/>
      <c r="MIV23" s="43"/>
      <c r="MIW23" s="43"/>
      <c r="MIX23" s="43"/>
      <c r="MIY23" s="43"/>
      <c r="MIZ23" s="43"/>
      <c r="MJA23" s="43"/>
      <c r="MJB23" s="43"/>
      <c r="MJC23" s="44"/>
      <c r="MJD23" s="45"/>
      <c r="MJE23" s="45"/>
      <c r="MJF23" s="43"/>
      <c r="MJG23" s="43"/>
      <c r="MJH23" s="43"/>
      <c r="MJI23" s="43"/>
      <c r="MJJ23" s="43"/>
      <c r="MJK23" s="43"/>
      <c r="MJL23" s="43"/>
      <c r="MJM23" s="43"/>
      <c r="MJN23" s="43"/>
      <c r="MJO23" s="43"/>
      <c r="MJP23" s="43"/>
      <c r="MJQ23" s="44"/>
      <c r="MJR23" s="45"/>
      <c r="MJS23" s="45"/>
      <c r="MJT23" s="43"/>
      <c r="MJU23" s="43"/>
      <c r="MJV23" s="43"/>
      <c r="MJW23" s="43"/>
      <c r="MJX23" s="43"/>
      <c r="MJY23" s="43"/>
      <c r="MJZ23" s="43"/>
      <c r="MKA23" s="43"/>
      <c r="MKB23" s="43"/>
      <c r="MKC23" s="43"/>
      <c r="MKD23" s="43"/>
      <c r="MKE23" s="44"/>
      <c r="MKF23" s="45"/>
      <c r="MKG23" s="45"/>
      <c r="MKH23" s="43"/>
      <c r="MKI23" s="43"/>
      <c r="MKJ23" s="43"/>
      <c r="MKK23" s="43"/>
      <c r="MKL23" s="43"/>
      <c r="MKM23" s="43"/>
      <c r="MKN23" s="43"/>
      <c r="MKO23" s="43"/>
      <c r="MKP23" s="43"/>
      <c r="MKQ23" s="43"/>
      <c r="MKR23" s="43"/>
      <c r="MKS23" s="44"/>
      <c r="MKT23" s="45"/>
      <c r="MKU23" s="45"/>
      <c r="MKV23" s="43"/>
      <c r="MKW23" s="43"/>
      <c r="MKX23" s="43"/>
      <c r="MKY23" s="43"/>
      <c r="MKZ23" s="43"/>
      <c r="MLA23" s="43"/>
      <c r="MLB23" s="43"/>
      <c r="MLC23" s="43"/>
      <c r="MLD23" s="43"/>
      <c r="MLE23" s="43"/>
      <c r="MLF23" s="43"/>
      <c r="MLG23" s="44"/>
      <c r="MLH23" s="45"/>
      <c r="MLI23" s="45"/>
      <c r="MLJ23" s="43"/>
      <c r="MLK23" s="43"/>
      <c r="MLL23" s="43"/>
      <c r="MLM23" s="43"/>
      <c r="MLN23" s="43"/>
      <c r="MLO23" s="43"/>
      <c r="MLP23" s="43"/>
      <c r="MLQ23" s="43"/>
      <c r="MLR23" s="43"/>
      <c r="MLS23" s="43"/>
      <c r="MLT23" s="43"/>
      <c r="MLU23" s="44"/>
      <c r="MLV23" s="45"/>
      <c r="MLW23" s="45"/>
      <c r="MLX23" s="43"/>
      <c r="MLY23" s="43"/>
      <c r="MLZ23" s="43"/>
      <c r="MMA23" s="43"/>
      <c r="MMB23" s="43"/>
      <c r="MMC23" s="43"/>
      <c r="MMD23" s="43"/>
      <c r="MME23" s="43"/>
      <c r="MMF23" s="43"/>
      <c r="MMG23" s="43"/>
      <c r="MMH23" s="43"/>
      <c r="MMI23" s="44"/>
      <c r="MMJ23" s="45"/>
      <c r="MMK23" s="45"/>
      <c r="MML23" s="43"/>
      <c r="MMM23" s="43"/>
      <c r="MMN23" s="43"/>
      <c r="MMO23" s="43"/>
      <c r="MMP23" s="43"/>
      <c r="MMQ23" s="43"/>
      <c r="MMR23" s="43"/>
      <c r="MMS23" s="43"/>
      <c r="MMT23" s="43"/>
      <c r="MMU23" s="43"/>
      <c r="MMV23" s="43"/>
      <c r="MMW23" s="44"/>
      <c r="MMX23" s="45"/>
      <c r="MMY23" s="45"/>
      <c r="MMZ23" s="43"/>
      <c r="MNA23" s="43"/>
      <c r="MNB23" s="43"/>
      <c r="MNC23" s="43"/>
      <c r="MND23" s="43"/>
      <c r="MNE23" s="43"/>
      <c r="MNF23" s="43"/>
      <c r="MNG23" s="43"/>
      <c r="MNH23" s="43"/>
      <c r="MNI23" s="43"/>
      <c r="MNJ23" s="43"/>
      <c r="MNK23" s="44"/>
      <c r="MNL23" s="45"/>
      <c r="MNM23" s="45"/>
      <c r="MNN23" s="43"/>
      <c r="MNO23" s="43"/>
      <c r="MNP23" s="43"/>
      <c r="MNQ23" s="43"/>
      <c r="MNR23" s="43"/>
      <c r="MNS23" s="43"/>
      <c r="MNT23" s="43"/>
      <c r="MNU23" s="43"/>
      <c r="MNV23" s="43"/>
      <c r="MNW23" s="43"/>
      <c r="MNX23" s="43"/>
      <c r="MNY23" s="44"/>
      <c r="MNZ23" s="45"/>
      <c r="MOA23" s="45"/>
      <c r="MOB23" s="43"/>
      <c r="MOC23" s="43"/>
      <c r="MOD23" s="43"/>
      <c r="MOE23" s="43"/>
      <c r="MOF23" s="43"/>
      <c r="MOG23" s="43"/>
      <c r="MOH23" s="43"/>
      <c r="MOI23" s="43"/>
      <c r="MOJ23" s="43"/>
      <c r="MOK23" s="43"/>
      <c r="MOL23" s="43"/>
      <c r="MOM23" s="44"/>
      <c r="MON23" s="45"/>
      <c r="MOO23" s="45"/>
      <c r="MOP23" s="43"/>
      <c r="MOQ23" s="43"/>
      <c r="MOR23" s="43"/>
      <c r="MOS23" s="43"/>
      <c r="MOT23" s="43"/>
      <c r="MOU23" s="43"/>
      <c r="MOV23" s="43"/>
      <c r="MOW23" s="43"/>
      <c r="MOX23" s="43"/>
      <c r="MOY23" s="43"/>
      <c r="MOZ23" s="43"/>
      <c r="MPA23" s="44"/>
      <c r="MPB23" s="45"/>
      <c r="MPC23" s="45"/>
      <c r="MPD23" s="43"/>
      <c r="MPE23" s="43"/>
      <c r="MPF23" s="43"/>
      <c r="MPG23" s="43"/>
      <c r="MPH23" s="43"/>
      <c r="MPI23" s="43"/>
      <c r="MPJ23" s="43"/>
      <c r="MPK23" s="43"/>
      <c r="MPL23" s="43"/>
      <c r="MPM23" s="43"/>
      <c r="MPN23" s="43"/>
      <c r="MPO23" s="44"/>
      <c r="MPP23" s="45"/>
      <c r="MPQ23" s="45"/>
      <c r="MPR23" s="43"/>
      <c r="MPS23" s="43"/>
      <c r="MPT23" s="43"/>
      <c r="MPU23" s="43"/>
      <c r="MPV23" s="43"/>
      <c r="MPW23" s="43"/>
      <c r="MPX23" s="43"/>
      <c r="MPY23" s="43"/>
      <c r="MPZ23" s="43"/>
      <c r="MQA23" s="43"/>
      <c r="MQB23" s="43"/>
      <c r="MQC23" s="44"/>
      <c r="MQD23" s="45"/>
      <c r="MQE23" s="45"/>
      <c r="MQF23" s="43"/>
      <c r="MQG23" s="43"/>
      <c r="MQH23" s="43"/>
      <c r="MQI23" s="43"/>
      <c r="MQJ23" s="43"/>
      <c r="MQK23" s="43"/>
      <c r="MQL23" s="43"/>
      <c r="MQM23" s="43"/>
      <c r="MQN23" s="43"/>
      <c r="MQO23" s="43"/>
      <c r="MQP23" s="43"/>
      <c r="MQQ23" s="44"/>
      <c r="MQR23" s="45"/>
      <c r="MQS23" s="45"/>
      <c r="MQT23" s="43"/>
      <c r="MQU23" s="43"/>
      <c r="MQV23" s="43"/>
      <c r="MQW23" s="43"/>
      <c r="MQX23" s="43"/>
      <c r="MQY23" s="43"/>
      <c r="MQZ23" s="43"/>
      <c r="MRA23" s="43"/>
      <c r="MRB23" s="43"/>
      <c r="MRC23" s="43"/>
      <c r="MRD23" s="43"/>
      <c r="MRE23" s="44"/>
      <c r="MRF23" s="45"/>
      <c r="MRG23" s="45"/>
      <c r="MRH23" s="43"/>
      <c r="MRI23" s="43"/>
      <c r="MRJ23" s="43"/>
      <c r="MRK23" s="43"/>
      <c r="MRL23" s="43"/>
      <c r="MRM23" s="43"/>
      <c r="MRN23" s="43"/>
      <c r="MRO23" s="43"/>
      <c r="MRP23" s="43"/>
      <c r="MRQ23" s="43"/>
      <c r="MRR23" s="43"/>
      <c r="MRS23" s="44"/>
      <c r="MRT23" s="45"/>
      <c r="MRU23" s="45"/>
      <c r="MRV23" s="43"/>
      <c r="MRW23" s="43"/>
      <c r="MRX23" s="43"/>
      <c r="MRY23" s="43"/>
      <c r="MRZ23" s="43"/>
      <c r="MSA23" s="43"/>
      <c r="MSB23" s="43"/>
      <c r="MSC23" s="43"/>
      <c r="MSD23" s="43"/>
      <c r="MSE23" s="43"/>
      <c r="MSF23" s="43"/>
      <c r="MSG23" s="44"/>
      <c r="MSH23" s="45"/>
      <c r="MSI23" s="45"/>
      <c r="MSJ23" s="43"/>
      <c r="MSK23" s="43"/>
      <c r="MSL23" s="43"/>
      <c r="MSM23" s="43"/>
      <c r="MSN23" s="43"/>
      <c r="MSO23" s="43"/>
      <c r="MSP23" s="43"/>
      <c r="MSQ23" s="43"/>
      <c r="MSR23" s="43"/>
      <c r="MSS23" s="43"/>
      <c r="MST23" s="43"/>
      <c r="MSU23" s="44"/>
      <c r="MSV23" s="45"/>
      <c r="MSW23" s="45"/>
      <c r="MSX23" s="43"/>
      <c r="MSY23" s="43"/>
      <c r="MSZ23" s="43"/>
      <c r="MTA23" s="43"/>
      <c r="MTB23" s="43"/>
      <c r="MTC23" s="43"/>
      <c r="MTD23" s="43"/>
      <c r="MTE23" s="43"/>
      <c r="MTF23" s="43"/>
      <c r="MTG23" s="43"/>
      <c r="MTH23" s="43"/>
      <c r="MTI23" s="44"/>
      <c r="MTJ23" s="45"/>
      <c r="MTK23" s="45"/>
      <c r="MTL23" s="43"/>
      <c r="MTM23" s="43"/>
      <c r="MTN23" s="43"/>
      <c r="MTO23" s="43"/>
      <c r="MTP23" s="43"/>
      <c r="MTQ23" s="43"/>
      <c r="MTR23" s="43"/>
      <c r="MTS23" s="43"/>
      <c r="MTT23" s="43"/>
      <c r="MTU23" s="43"/>
      <c r="MTV23" s="43"/>
      <c r="MTW23" s="44"/>
      <c r="MTX23" s="45"/>
      <c r="MTY23" s="45"/>
      <c r="MTZ23" s="43"/>
      <c r="MUA23" s="43"/>
      <c r="MUB23" s="43"/>
      <c r="MUC23" s="43"/>
      <c r="MUD23" s="43"/>
      <c r="MUE23" s="43"/>
      <c r="MUF23" s="43"/>
      <c r="MUG23" s="43"/>
      <c r="MUH23" s="43"/>
      <c r="MUI23" s="43"/>
      <c r="MUJ23" s="43"/>
      <c r="MUK23" s="44"/>
      <c r="MUL23" s="45"/>
      <c r="MUM23" s="45"/>
      <c r="MUN23" s="43"/>
      <c r="MUO23" s="43"/>
      <c r="MUP23" s="43"/>
      <c r="MUQ23" s="43"/>
      <c r="MUR23" s="43"/>
      <c r="MUS23" s="43"/>
      <c r="MUT23" s="43"/>
      <c r="MUU23" s="43"/>
      <c r="MUV23" s="43"/>
      <c r="MUW23" s="43"/>
      <c r="MUX23" s="43"/>
      <c r="MUY23" s="44"/>
      <c r="MUZ23" s="45"/>
      <c r="MVA23" s="45"/>
      <c r="MVB23" s="43"/>
      <c r="MVC23" s="43"/>
      <c r="MVD23" s="43"/>
      <c r="MVE23" s="43"/>
      <c r="MVF23" s="43"/>
      <c r="MVG23" s="43"/>
      <c r="MVH23" s="43"/>
      <c r="MVI23" s="43"/>
      <c r="MVJ23" s="43"/>
      <c r="MVK23" s="43"/>
      <c r="MVL23" s="43"/>
      <c r="MVM23" s="44"/>
      <c r="MVN23" s="45"/>
      <c r="MVO23" s="45"/>
      <c r="MVP23" s="43"/>
      <c r="MVQ23" s="43"/>
      <c r="MVR23" s="43"/>
      <c r="MVS23" s="43"/>
      <c r="MVT23" s="43"/>
      <c r="MVU23" s="43"/>
      <c r="MVV23" s="43"/>
      <c r="MVW23" s="43"/>
      <c r="MVX23" s="43"/>
      <c r="MVY23" s="43"/>
      <c r="MVZ23" s="43"/>
      <c r="MWA23" s="44"/>
      <c r="MWB23" s="45"/>
      <c r="MWC23" s="45"/>
      <c r="MWD23" s="43"/>
      <c r="MWE23" s="43"/>
      <c r="MWF23" s="43"/>
      <c r="MWG23" s="43"/>
      <c r="MWH23" s="43"/>
      <c r="MWI23" s="43"/>
      <c r="MWJ23" s="43"/>
      <c r="MWK23" s="43"/>
      <c r="MWL23" s="43"/>
      <c r="MWM23" s="43"/>
      <c r="MWN23" s="43"/>
      <c r="MWO23" s="44"/>
      <c r="MWP23" s="45"/>
      <c r="MWQ23" s="45"/>
      <c r="MWR23" s="43"/>
      <c r="MWS23" s="43"/>
      <c r="MWT23" s="43"/>
      <c r="MWU23" s="43"/>
      <c r="MWV23" s="43"/>
      <c r="MWW23" s="43"/>
      <c r="MWX23" s="43"/>
      <c r="MWY23" s="43"/>
      <c r="MWZ23" s="43"/>
      <c r="MXA23" s="43"/>
      <c r="MXB23" s="43"/>
      <c r="MXC23" s="44"/>
      <c r="MXD23" s="45"/>
      <c r="MXE23" s="45"/>
      <c r="MXF23" s="43"/>
      <c r="MXG23" s="43"/>
      <c r="MXH23" s="43"/>
      <c r="MXI23" s="43"/>
      <c r="MXJ23" s="43"/>
      <c r="MXK23" s="43"/>
      <c r="MXL23" s="43"/>
      <c r="MXM23" s="43"/>
      <c r="MXN23" s="43"/>
      <c r="MXO23" s="43"/>
      <c r="MXP23" s="43"/>
      <c r="MXQ23" s="44"/>
      <c r="MXR23" s="45"/>
      <c r="MXS23" s="45"/>
      <c r="MXT23" s="43"/>
      <c r="MXU23" s="43"/>
      <c r="MXV23" s="43"/>
      <c r="MXW23" s="43"/>
      <c r="MXX23" s="43"/>
      <c r="MXY23" s="43"/>
      <c r="MXZ23" s="43"/>
      <c r="MYA23" s="43"/>
      <c r="MYB23" s="43"/>
      <c r="MYC23" s="43"/>
      <c r="MYD23" s="43"/>
      <c r="MYE23" s="44"/>
      <c r="MYF23" s="45"/>
      <c r="MYG23" s="45"/>
      <c r="MYH23" s="43"/>
      <c r="MYI23" s="43"/>
      <c r="MYJ23" s="43"/>
      <c r="MYK23" s="43"/>
      <c r="MYL23" s="43"/>
      <c r="MYM23" s="43"/>
      <c r="MYN23" s="43"/>
      <c r="MYO23" s="43"/>
      <c r="MYP23" s="43"/>
      <c r="MYQ23" s="43"/>
      <c r="MYR23" s="43"/>
      <c r="MYS23" s="44"/>
      <c r="MYT23" s="45"/>
      <c r="MYU23" s="45"/>
      <c r="MYV23" s="43"/>
      <c r="MYW23" s="43"/>
      <c r="MYX23" s="43"/>
      <c r="MYY23" s="43"/>
      <c r="MYZ23" s="43"/>
      <c r="MZA23" s="43"/>
      <c r="MZB23" s="43"/>
      <c r="MZC23" s="43"/>
      <c r="MZD23" s="43"/>
      <c r="MZE23" s="43"/>
      <c r="MZF23" s="43"/>
      <c r="MZG23" s="44"/>
      <c r="MZH23" s="45"/>
      <c r="MZI23" s="45"/>
      <c r="MZJ23" s="43"/>
      <c r="MZK23" s="43"/>
      <c r="MZL23" s="43"/>
      <c r="MZM23" s="43"/>
      <c r="MZN23" s="43"/>
      <c r="MZO23" s="43"/>
      <c r="MZP23" s="43"/>
      <c r="MZQ23" s="43"/>
      <c r="MZR23" s="43"/>
      <c r="MZS23" s="43"/>
      <c r="MZT23" s="43"/>
      <c r="MZU23" s="44"/>
      <c r="MZV23" s="45"/>
      <c r="MZW23" s="45"/>
      <c r="MZX23" s="43"/>
      <c r="MZY23" s="43"/>
      <c r="MZZ23" s="43"/>
      <c r="NAA23" s="43"/>
      <c r="NAB23" s="43"/>
      <c r="NAC23" s="43"/>
      <c r="NAD23" s="43"/>
      <c r="NAE23" s="43"/>
      <c r="NAF23" s="43"/>
      <c r="NAG23" s="43"/>
      <c r="NAH23" s="43"/>
      <c r="NAI23" s="44"/>
      <c r="NAJ23" s="45"/>
      <c r="NAK23" s="45"/>
      <c r="NAL23" s="43"/>
      <c r="NAM23" s="43"/>
      <c r="NAN23" s="43"/>
      <c r="NAO23" s="43"/>
      <c r="NAP23" s="43"/>
      <c r="NAQ23" s="43"/>
      <c r="NAR23" s="43"/>
      <c r="NAS23" s="43"/>
      <c r="NAT23" s="43"/>
      <c r="NAU23" s="43"/>
      <c r="NAV23" s="43"/>
      <c r="NAW23" s="44"/>
      <c r="NAX23" s="45"/>
      <c r="NAY23" s="45"/>
      <c r="NAZ23" s="43"/>
      <c r="NBA23" s="43"/>
      <c r="NBB23" s="43"/>
      <c r="NBC23" s="43"/>
      <c r="NBD23" s="43"/>
      <c r="NBE23" s="43"/>
      <c r="NBF23" s="43"/>
      <c r="NBG23" s="43"/>
      <c r="NBH23" s="43"/>
      <c r="NBI23" s="43"/>
      <c r="NBJ23" s="43"/>
      <c r="NBK23" s="44"/>
      <c r="NBL23" s="45"/>
      <c r="NBM23" s="45"/>
      <c r="NBN23" s="43"/>
      <c r="NBO23" s="43"/>
      <c r="NBP23" s="43"/>
      <c r="NBQ23" s="43"/>
      <c r="NBR23" s="43"/>
      <c r="NBS23" s="43"/>
      <c r="NBT23" s="43"/>
      <c r="NBU23" s="43"/>
      <c r="NBV23" s="43"/>
      <c r="NBW23" s="43"/>
      <c r="NBX23" s="43"/>
      <c r="NBY23" s="44"/>
      <c r="NBZ23" s="45"/>
      <c r="NCA23" s="45"/>
      <c r="NCB23" s="43"/>
      <c r="NCC23" s="43"/>
      <c r="NCD23" s="43"/>
      <c r="NCE23" s="43"/>
      <c r="NCF23" s="43"/>
      <c r="NCG23" s="43"/>
      <c r="NCH23" s="43"/>
      <c r="NCI23" s="43"/>
      <c r="NCJ23" s="43"/>
      <c r="NCK23" s="43"/>
      <c r="NCL23" s="43"/>
      <c r="NCM23" s="44"/>
      <c r="NCN23" s="45"/>
      <c r="NCO23" s="45"/>
      <c r="NCP23" s="43"/>
      <c r="NCQ23" s="43"/>
      <c r="NCR23" s="43"/>
      <c r="NCS23" s="43"/>
      <c r="NCT23" s="43"/>
      <c r="NCU23" s="43"/>
      <c r="NCV23" s="43"/>
      <c r="NCW23" s="43"/>
      <c r="NCX23" s="43"/>
      <c r="NCY23" s="43"/>
      <c r="NCZ23" s="43"/>
      <c r="NDA23" s="44"/>
      <c r="NDB23" s="45"/>
      <c r="NDC23" s="45"/>
      <c r="NDD23" s="43"/>
      <c r="NDE23" s="43"/>
      <c r="NDF23" s="43"/>
      <c r="NDG23" s="43"/>
      <c r="NDH23" s="43"/>
      <c r="NDI23" s="43"/>
      <c r="NDJ23" s="43"/>
      <c r="NDK23" s="43"/>
      <c r="NDL23" s="43"/>
      <c r="NDM23" s="43"/>
      <c r="NDN23" s="43"/>
      <c r="NDO23" s="44"/>
      <c r="NDP23" s="45"/>
      <c r="NDQ23" s="45"/>
      <c r="NDR23" s="43"/>
      <c r="NDS23" s="43"/>
      <c r="NDT23" s="43"/>
      <c r="NDU23" s="43"/>
      <c r="NDV23" s="43"/>
      <c r="NDW23" s="43"/>
      <c r="NDX23" s="43"/>
      <c r="NDY23" s="43"/>
      <c r="NDZ23" s="43"/>
      <c r="NEA23" s="43"/>
      <c r="NEB23" s="43"/>
      <c r="NEC23" s="44"/>
      <c r="NED23" s="45"/>
      <c r="NEE23" s="45"/>
      <c r="NEF23" s="43"/>
      <c r="NEG23" s="43"/>
      <c r="NEH23" s="43"/>
      <c r="NEI23" s="43"/>
      <c r="NEJ23" s="43"/>
      <c r="NEK23" s="43"/>
      <c r="NEL23" s="43"/>
      <c r="NEM23" s="43"/>
      <c r="NEN23" s="43"/>
      <c r="NEO23" s="43"/>
      <c r="NEP23" s="43"/>
      <c r="NEQ23" s="44"/>
      <c r="NER23" s="45"/>
      <c r="NES23" s="45"/>
      <c r="NET23" s="43"/>
      <c r="NEU23" s="43"/>
      <c r="NEV23" s="43"/>
      <c r="NEW23" s="43"/>
      <c r="NEX23" s="43"/>
      <c r="NEY23" s="43"/>
      <c r="NEZ23" s="43"/>
      <c r="NFA23" s="43"/>
      <c r="NFB23" s="43"/>
      <c r="NFC23" s="43"/>
      <c r="NFD23" s="43"/>
      <c r="NFE23" s="44"/>
      <c r="NFF23" s="45"/>
      <c r="NFG23" s="45"/>
      <c r="NFH23" s="43"/>
      <c r="NFI23" s="43"/>
      <c r="NFJ23" s="43"/>
      <c r="NFK23" s="43"/>
      <c r="NFL23" s="43"/>
      <c r="NFM23" s="43"/>
      <c r="NFN23" s="43"/>
      <c r="NFO23" s="43"/>
      <c r="NFP23" s="43"/>
      <c r="NFQ23" s="43"/>
      <c r="NFR23" s="43"/>
      <c r="NFS23" s="44"/>
      <c r="NFT23" s="45"/>
      <c r="NFU23" s="45"/>
      <c r="NFV23" s="43"/>
      <c r="NFW23" s="43"/>
      <c r="NFX23" s="43"/>
      <c r="NFY23" s="43"/>
      <c r="NFZ23" s="43"/>
      <c r="NGA23" s="43"/>
      <c r="NGB23" s="43"/>
      <c r="NGC23" s="43"/>
      <c r="NGD23" s="43"/>
      <c r="NGE23" s="43"/>
      <c r="NGF23" s="43"/>
      <c r="NGG23" s="44"/>
      <c r="NGH23" s="45"/>
      <c r="NGI23" s="45"/>
      <c r="NGJ23" s="43"/>
      <c r="NGK23" s="43"/>
      <c r="NGL23" s="43"/>
      <c r="NGM23" s="43"/>
      <c r="NGN23" s="43"/>
      <c r="NGO23" s="43"/>
      <c r="NGP23" s="43"/>
      <c r="NGQ23" s="43"/>
      <c r="NGR23" s="43"/>
      <c r="NGS23" s="43"/>
      <c r="NGT23" s="43"/>
      <c r="NGU23" s="44"/>
      <c r="NGV23" s="45"/>
      <c r="NGW23" s="45"/>
      <c r="NGX23" s="43"/>
      <c r="NGY23" s="43"/>
      <c r="NGZ23" s="43"/>
      <c r="NHA23" s="43"/>
      <c r="NHB23" s="43"/>
      <c r="NHC23" s="43"/>
      <c r="NHD23" s="43"/>
      <c r="NHE23" s="43"/>
      <c r="NHF23" s="43"/>
      <c r="NHG23" s="43"/>
      <c r="NHH23" s="43"/>
      <c r="NHI23" s="44"/>
      <c r="NHJ23" s="45"/>
      <c r="NHK23" s="45"/>
      <c r="NHL23" s="43"/>
      <c r="NHM23" s="43"/>
      <c r="NHN23" s="43"/>
      <c r="NHO23" s="43"/>
      <c r="NHP23" s="43"/>
      <c r="NHQ23" s="43"/>
      <c r="NHR23" s="43"/>
      <c r="NHS23" s="43"/>
      <c r="NHT23" s="43"/>
      <c r="NHU23" s="43"/>
      <c r="NHV23" s="43"/>
      <c r="NHW23" s="44"/>
      <c r="NHX23" s="45"/>
      <c r="NHY23" s="45"/>
      <c r="NHZ23" s="43"/>
      <c r="NIA23" s="43"/>
      <c r="NIB23" s="43"/>
      <c r="NIC23" s="43"/>
      <c r="NID23" s="43"/>
      <c r="NIE23" s="43"/>
      <c r="NIF23" s="43"/>
      <c r="NIG23" s="43"/>
      <c r="NIH23" s="43"/>
      <c r="NII23" s="43"/>
      <c r="NIJ23" s="43"/>
      <c r="NIK23" s="44"/>
      <c r="NIL23" s="45"/>
      <c r="NIM23" s="45"/>
      <c r="NIN23" s="43"/>
      <c r="NIO23" s="43"/>
      <c r="NIP23" s="43"/>
      <c r="NIQ23" s="43"/>
      <c r="NIR23" s="43"/>
      <c r="NIS23" s="43"/>
      <c r="NIT23" s="43"/>
      <c r="NIU23" s="43"/>
      <c r="NIV23" s="43"/>
      <c r="NIW23" s="43"/>
      <c r="NIX23" s="43"/>
      <c r="NIY23" s="44"/>
      <c r="NIZ23" s="45"/>
      <c r="NJA23" s="45"/>
      <c r="NJB23" s="43"/>
      <c r="NJC23" s="43"/>
      <c r="NJD23" s="43"/>
      <c r="NJE23" s="43"/>
      <c r="NJF23" s="43"/>
      <c r="NJG23" s="43"/>
      <c r="NJH23" s="43"/>
      <c r="NJI23" s="43"/>
      <c r="NJJ23" s="43"/>
      <c r="NJK23" s="43"/>
      <c r="NJL23" s="43"/>
      <c r="NJM23" s="44"/>
      <c r="NJN23" s="45"/>
      <c r="NJO23" s="45"/>
      <c r="NJP23" s="43"/>
      <c r="NJQ23" s="43"/>
      <c r="NJR23" s="43"/>
      <c r="NJS23" s="43"/>
      <c r="NJT23" s="43"/>
      <c r="NJU23" s="43"/>
      <c r="NJV23" s="43"/>
      <c r="NJW23" s="43"/>
      <c r="NJX23" s="43"/>
      <c r="NJY23" s="43"/>
      <c r="NJZ23" s="43"/>
      <c r="NKA23" s="44"/>
      <c r="NKB23" s="45"/>
      <c r="NKC23" s="45"/>
      <c r="NKD23" s="43"/>
      <c r="NKE23" s="43"/>
      <c r="NKF23" s="43"/>
      <c r="NKG23" s="43"/>
      <c r="NKH23" s="43"/>
      <c r="NKI23" s="43"/>
      <c r="NKJ23" s="43"/>
      <c r="NKK23" s="43"/>
      <c r="NKL23" s="43"/>
      <c r="NKM23" s="43"/>
      <c r="NKN23" s="43"/>
      <c r="NKO23" s="44"/>
      <c r="NKP23" s="45"/>
      <c r="NKQ23" s="45"/>
      <c r="NKR23" s="43"/>
      <c r="NKS23" s="43"/>
      <c r="NKT23" s="43"/>
      <c r="NKU23" s="43"/>
      <c r="NKV23" s="43"/>
      <c r="NKW23" s="43"/>
      <c r="NKX23" s="43"/>
      <c r="NKY23" s="43"/>
      <c r="NKZ23" s="43"/>
      <c r="NLA23" s="43"/>
      <c r="NLB23" s="43"/>
      <c r="NLC23" s="44"/>
      <c r="NLD23" s="45"/>
      <c r="NLE23" s="45"/>
      <c r="NLF23" s="43"/>
      <c r="NLG23" s="43"/>
      <c r="NLH23" s="43"/>
      <c r="NLI23" s="43"/>
      <c r="NLJ23" s="43"/>
      <c r="NLK23" s="43"/>
      <c r="NLL23" s="43"/>
      <c r="NLM23" s="43"/>
      <c r="NLN23" s="43"/>
      <c r="NLO23" s="43"/>
      <c r="NLP23" s="43"/>
      <c r="NLQ23" s="44"/>
      <c r="NLR23" s="45"/>
      <c r="NLS23" s="45"/>
      <c r="NLT23" s="43"/>
      <c r="NLU23" s="43"/>
      <c r="NLV23" s="43"/>
      <c r="NLW23" s="43"/>
      <c r="NLX23" s="43"/>
      <c r="NLY23" s="43"/>
      <c r="NLZ23" s="43"/>
      <c r="NMA23" s="43"/>
      <c r="NMB23" s="43"/>
      <c r="NMC23" s="43"/>
      <c r="NMD23" s="43"/>
      <c r="NME23" s="44"/>
      <c r="NMF23" s="45"/>
      <c r="NMG23" s="45"/>
      <c r="NMH23" s="43"/>
      <c r="NMI23" s="43"/>
      <c r="NMJ23" s="43"/>
      <c r="NMK23" s="43"/>
      <c r="NML23" s="43"/>
      <c r="NMM23" s="43"/>
      <c r="NMN23" s="43"/>
      <c r="NMO23" s="43"/>
      <c r="NMP23" s="43"/>
      <c r="NMQ23" s="43"/>
      <c r="NMR23" s="43"/>
      <c r="NMS23" s="44"/>
      <c r="NMT23" s="45"/>
      <c r="NMU23" s="45"/>
      <c r="NMV23" s="43"/>
      <c r="NMW23" s="43"/>
      <c r="NMX23" s="43"/>
      <c r="NMY23" s="43"/>
      <c r="NMZ23" s="43"/>
      <c r="NNA23" s="43"/>
      <c r="NNB23" s="43"/>
      <c r="NNC23" s="43"/>
      <c r="NND23" s="43"/>
      <c r="NNE23" s="43"/>
      <c r="NNF23" s="43"/>
      <c r="NNG23" s="44"/>
      <c r="NNH23" s="45"/>
      <c r="NNI23" s="45"/>
      <c r="NNJ23" s="43"/>
      <c r="NNK23" s="43"/>
      <c r="NNL23" s="43"/>
      <c r="NNM23" s="43"/>
      <c r="NNN23" s="43"/>
      <c r="NNO23" s="43"/>
      <c r="NNP23" s="43"/>
      <c r="NNQ23" s="43"/>
      <c r="NNR23" s="43"/>
      <c r="NNS23" s="43"/>
      <c r="NNT23" s="43"/>
      <c r="NNU23" s="44"/>
      <c r="NNV23" s="45"/>
      <c r="NNW23" s="45"/>
      <c r="NNX23" s="43"/>
      <c r="NNY23" s="43"/>
      <c r="NNZ23" s="43"/>
      <c r="NOA23" s="43"/>
      <c r="NOB23" s="43"/>
      <c r="NOC23" s="43"/>
      <c r="NOD23" s="43"/>
      <c r="NOE23" s="43"/>
      <c r="NOF23" s="43"/>
      <c r="NOG23" s="43"/>
      <c r="NOH23" s="43"/>
      <c r="NOI23" s="44"/>
      <c r="NOJ23" s="45"/>
      <c r="NOK23" s="45"/>
      <c r="NOL23" s="43"/>
      <c r="NOM23" s="43"/>
      <c r="NON23" s="43"/>
      <c r="NOO23" s="43"/>
      <c r="NOP23" s="43"/>
      <c r="NOQ23" s="43"/>
      <c r="NOR23" s="43"/>
      <c r="NOS23" s="43"/>
      <c r="NOT23" s="43"/>
      <c r="NOU23" s="43"/>
      <c r="NOV23" s="43"/>
      <c r="NOW23" s="44"/>
      <c r="NOX23" s="45"/>
      <c r="NOY23" s="45"/>
      <c r="NOZ23" s="43"/>
      <c r="NPA23" s="43"/>
      <c r="NPB23" s="43"/>
      <c r="NPC23" s="43"/>
      <c r="NPD23" s="43"/>
      <c r="NPE23" s="43"/>
      <c r="NPF23" s="43"/>
      <c r="NPG23" s="43"/>
      <c r="NPH23" s="43"/>
      <c r="NPI23" s="43"/>
      <c r="NPJ23" s="43"/>
      <c r="NPK23" s="44"/>
      <c r="NPL23" s="45"/>
      <c r="NPM23" s="45"/>
      <c r="NPN23" s="43"/>
      <c r="NPO23" s="43"/>
      <c r="NPP23" s="43"/>
      <c r="NPQ23" s="43"/>
      <c r="NPR23" s="43"/>
      <c r="NPS23" s="43"/>
      <c r="NPT23" s="43"/>
      <c r="NPU23" s="43"/>
      <c r="NPV23" s="43"/>
      <c r="NPW23" s="43"/>
      <c r="NPX23" s="43"/>
      <c r="NPY23" s="44"/>
      <c r="NPZ23" s="45"/>
      <c r="NQA23" s="45"/>
      <c r="NQB23" s="43"/>
      <c r="NQC23" s="43"/>
      <c r="NQD23" s="43"/>
      <c r="NQE23" s="43"/>
      <c r="NQF23" s="43"/>
      <c r="NQG23" s="43"/>
      <c r="NQH23" s="43"/>
      <c r="NQI23" s="43"/>
      <c r="NQJ23" s="43"/>
      <c r="NQK23" s="43"/>
      <c r="NQL23" s="43"/>
      <c r="NQM23" s="44"/>
      <c r="NQN23" s="45"/>
      <c r="NQO23" s="45"/>
      <c r="NQP23" s="43"/>
      <c r="NQQ23" s="43"/>
      <c r="NQR23" s="43"/>
      <c r="NQS23" s="43"/>
      <c r="NQT23" s="43"/>
      <c r="NQU23" s="43"/>
      <c r="NQV23" s="43"/>
      <c r="NQW23" s="43"/>
      <c r="NQX23" s="43"/>
      <c r="NQY23" s="43"/>
      <c r="NQZ23" s="43"/>
      <c r="NRA23" s="44"/>
      <c r="NRB23" s="45"/>
      <c r="NRC23" s="45"/>
      <c r="NRD23" s="43"/>
      <c r="NRE23" s="43"/>
      <c r="NRF23" s="43"/>
      <c r="NRG23" s="43"/>
      <c r="NRH23" s="43"/>
      <c r="NRI23" s="43"/>
      <c r="NRJ23" s="43"/>
      <c r="NRK23" s="43"/>
      <c r="NRL23" s="43"/>
      <c r="NRM23" s="43"/>
      <c r="NRN23" s="43"/>
      <c r="NRO23" s="44"/>
      <c r="NRP23" s="45"/>
      <c r="NRQ23" s="45"/>
      <c r="NRR23" s="43"/>
      <c r="NRS23" s="43"/>
      <c r="NRT23" s="43"/>
      <c r="NRU23" s="43"/>
      <c r="NRV23" s="43"/>
      <c r="NRW23" s="43"/>
      <c r="NRX23" s="43"/>
      <c r="NRY23" s="43"/>
      <c r="NRZ23" s="43"/>
      <c r="NSA23" s="43"/>
      <c r="NSB23" s="43"/>
      <c r="NSC23" s="44"/>
      <c r="NSD23" s="45"/>
      <c r="NSE23" s="45"/>
      <c r="NSF23" s="43"/>
      <c r="NSG23" s="43"/>
      <c r="NSH23" s="43"/>
      <c r="NSI23" s="43"/>
      <c r="NSJ23" s="43"/>
      <c r="NSK23" s="43"/>
      <c r="NSL23" s="43"/>
      <c r="NSM23" s="43"/>
      <c r="NSN23" s="43"/>
      <c r="NSO23" s="43"/>
      <c r="NSP23" s="43"/>
      <c r="NSQ23" s="44"/>
      <c r="NSR23" s="45"/>
      <c r="NSS23" s="45"/>
      <c r="NST23" s="43"/>
      <c r="NSU23" s="43"/>
      <c r="NSV23" s="43"/>
      <c r="NSW23" s="43"/>
      <c r="NSX23" s="43"/>
      <c r="NSY23" s="43"/>
      <c r="NSZ23" s="43"/>
      <c r="NTA23" s="43"/>
      <c r="NTB23" s="43"/>
      <c r="NTC23" s="43"/>
      <c r="NTD23" s="43"/>
      <c r="NTE23" s="44"/>
      <c r="NTF23" s="45"/>
      <c r="NTG23" s="45"/>
      <c r="NTH23" s="43"/>
      <c r="NTI23" s="43"/>
      <c r="NTJ23" s="43"/>
      <c r="NTK23" s="43"/>
      <c r="NTL23" s="43"/>
      <c r="NTM23" s="43"/>
      <c r="NTN23" s="43"/>
      <c r="NTO23" s="43"/>
      <c r="NTP23" s="43"/>
      <c r="NTQ23" s="43"/>
      <c r="NTR23" s="43"/>
      <c r="NTS23" s="44"/>
      <c r="NTT23" s="45"/>
      <c r="NTU23" s="45"/>
      <c r="NTV23" s="43"/>
      <c r="NTW23" s="43"/>
      <c r="NTX23" s="43"/>
      <c r="NTY23" s="43"/>
      <c r="NTZ23" s="43"/>
      <c r="NUA23" s="43"/>
      <c r="NUB23" s="43"/>
      <c r="NUC23" s="43"/>
      <c r="NUD23" s="43"/>
      <c r="NUE23" s="43"/>
      <c r="NUF23" s="43"/>
      <c r="NUG23" s="44"/>
      <c r="NUH23" s="45"/>
      <c r="NUI23" s="45"/>
      <c r="NUJ23" s="43"/>
      <c r="NUK23" s="43"/>
      <c r="NUL23" s="43"/>
      <c r="NUM23" s="43"/>
      <c r="NUN23" s="43"/>
      <c r="NUO23" s="43"/>
      <c r="NUP23" s="43"/>
      <c r="NUQ23" s="43"/>
      <c r="NUR23" s="43"/>
      <c r="NUS23" s="43"/>
      <c r="NUT23" s="43"/>
      <c r="NUU23" s="44"/>
      <c r="NUV23" s="45"/>
      <c r="NUW23" s="45"/>
      <c r="NUX23" s="43"/>
      <c r="NUY23" s="43"/>
      <c r="NUZ23" s="43"/>
      <c r="NVA23" s="43"/>
      <c r="NVB23" s="43"/>
      <c r="NVC23" s="43"/>
      <c r="NVD23" s="43"/>
      <c r="NVE23" s="43"/>
      <c r="NVF23" s="43"/>
      <c r="NVG23" s="43"/>
      <c r="NVH23" s="43"/>
      <c r="NVI23" s="44"/>
      <c r="NVJ23" s="45"/>
      <c r="NVK23" s="45"/>
      <c r="NVL23" s="43"/>
      <c r="NVM23" s="43"/>
      <c r="NVN23" s="43"/>
      <c r="NVO23" s="43"/>
      <c r="NVP23" s="43"/>
      <c r="NVQ23" s="43"/>
      <c r="NVR23" s="43"/>
      <c r="NVS23" s="43"/>
      <c r="NVT23" s="43"/>
      <c r="NVU23" s="43"/>
      <c r="NVV23" s="43"/>
      <c r="NVW23" s="44"/>
      <c r="NVX23" s="45"/>
      <c r="NVY23" s="45"/>
      <c r="NVZ23" s="43"/>
      <c r="NWA23" s="43"/>
      <c r="NWB23" s="43"/>
      <c r="NWC23" s="43"/>
      <c r="NWD23" s="43"/>
      <c r="NWE23" s="43"/>
      <c r="NWF23" s="43"/>
      <c r="NWG23" s="43"/>
      <c r="NWH23" s="43"/>
      <c r="NWI23" s="43"/>
      <c r="NWJ23" s="43"/>
      <c r="NWK23" s="44"/>
      <c r="NWL23" s="45"/>
      <c r="NWM23" s="45"/>
      <c r="NWN23" s="43"/>
      <c r="NWO23" s="43"/>
      <c r="NWP23" s="43"/>
      <c r="NWQ23" s="43"/>
      <c r="NWR23" s="43"/>
      <c r="NWS23" s="43"/>
      <c r="NWT23" s="43"/>
      <c r="NWU23" s="43"/>
      <c r="NWV23" s="43"/>
      <c r="NWW23" s="43"/>
      <c r="NWX23" s="43"/>
      <c r="NWY23" s="44"/>
      <c r="NWZ23" s="45"/>
      <c r="NXA23" s="45"/>
      <c r="NXB23" s="43"/>
      <c r="NXC23" s="43"/>
      <c r="NXD23" s="43"/>
      <c r="NXE23" s="43"/>
      <c r="NXF23" s="43"/>
      <c r="NXG23" s="43"/>
      <c r="NXH23" s="43"/>
      <c r="NXI23" s="43"/>
      <c r="NXJ23" s="43"/>
      <c r="NXK23" s="43"/>
      <c r="NXL23" s="43"/>
      <c r="NXM23" s="44"/>
      <c r="NXN23" s="45"/>
      <c r="NXO23" s="45"/>
      <c r="NXP23" s="43"/>
      <c r="NXQ23" s="43"/>
      <c r="NXR23" s="43"/>
      <c r="NXS23" s="43"/>
      <c r="NXT23" s="43"/>
      <c r="NXU23" s="43"/>
      <c r="NXV23" s="43"/>
      <c r="NXW23" s="43"/>
      <c r="NXX23" s="43"/>
      <c r="NXY23" s="43"/>
      <c r="NXZ23" s="43"/>
      <c r="NYA23" s="44"/>
      <c r="NYB23" s="45"/>
      <c r="NYC23" s="45"/>
      <c r="NYD23" s="43"/>
      <c r="NYE23" s="43"/>
      <c r="NYF23" s="43"/>
      <c r="NYG23" s="43"/>
      <c r="NYH23" s="43"/>
      <c r="NYI23" s="43"/>
      <c r="NYJ23" s="43"/>
      <c r="NYK23" s="43"/>
      <c r="NYL23" s="43"/>
      <c r="NYM23" s="43"/>
      <c r="NYN23" s="43"/>
      <c r="NYO23" s="44"/>
      <c r="NYP23" s="45"/>
      <c r="NYQ23" s="45"/>
      <c r="NYR23" s="43"/>
      <c r="NYS23" s="43"/>
      <c r="NYT23" s="43"/>
      <c r="NYU23" s="43"/>
      <c r="NYV23" s="43"/>
      <c r="NYW23" s="43"/>
      <c r="NYX23" s="43"/>
      <c r="NYY23" s="43"/>
      <c r="NYZ23" s="43"/>
      <c r="NZA23" s="43"/>
      <c r="NZB23" s="43"/>
      <c r="NZC23" s="44"/>
      <c r="NZD23" s="45"/>
      <c r="NZE23" s="45"/>
      <c r="NZF23" s="43"/>
      <c r="NZG23" s="43"/>
      <c r="NZH23" s="43"/>
      <c r="NZI23" s="43"/>
      <c r="NZJ23" s="43"/>
      <c r="NZK23" s="43"/>
      <c r="NZL23" s="43"/>
      <c r="NZM23" s="43"/>
      <c r="NZN23" s="43"/>
      <c r="NZO23" s="43"/>
      <c r="NZP23" s="43"/>
      <c r="NZQ23" s="44"/>
      <c r="NZR23" s="45"/>
      <c r="NZS23" s="45"/>
      <c r="NZT23" s="43"/>
      <c r="NZU23" s="43"/>
      <c r="NZV23" s="43"/>
      <c r="NZW23" s="43"/>
      <c r="NZX23" s="43"/>
      <c r="NZY23" s="43"/>
      <c r="NZZ23" s="43"/>
      <c r="OAA23" s="43"/>
      <c r="OAB23" s="43"/>
      <c r="OAC23" s="43"/>
      <c r="OAD23" s="43"/>
      <c r="OAE23" s="44"/>
      <c r="OAF23" s="45"/>
      <c r="OAG23" s="45"/>
      <c r="OAH23" s="43"/>
      <c r="OAI23" s="43"/>
      <c r="OAJ23" s="43"/>
      <c r="OAK23" s="43"/>
      <c r="OAL23" s="43"/>
      <c r="OAM23" s="43"/>
      <c r="OAN23" s="43"/>
      <c r="OAO23" s="43"/>
      <c r="OAP23" s="43"/>
      <c r="OAQ23" s="43"/>
      <c r="OAR23" s="43"/>
      <c r="OAS23" s="44"/>
      <c r="OAT23" s="45"/>
      <c r="OAU23" s="45"/>
      <c r="OAV23" s="43"/>
      <c r="OAW23" s="43"/>
      <c r="OAX23" s="43"/>
      <c r="OAY23" s="43"/>
      <c r="OAZ23" s="43"/>
      <c r="OBA23" s="43"/>
      <c r="OBB23" s="43"/>
      <c r="OBC23" s="43"/>
      <c r="OBD23" s="43"/>
      <c r="OBE23" s="43"/>
      <c r="OBF23" s="43"/>
      <c r="OBG23" s="44"/>
      <c r="OBH23" s="45"/>
      <c r="OBI23" s="45"/>
      <c r="OBJ23" s="43"/>
      <c r="OBK23" s="43"/>
      <c r="OBL23" s="43"/>
      <c r="OBM23" s="43"/>
      <c r="OBN23" s="43"/>
      <c r="OBO23" s="43"/>
      <c r="OBP23" s="43"/>
      <c r="OBQ23" s="43"/>
      <c r="OBR23" s="43"/>
      <c r="OBS23" s="43"/>
      <c r="OBT23" s="43"/>
      <c r="OBU23" s="44"/>
      <c r="OBV23" s="45"/>
      <c r="OBW23" s="45"/>
      <c r="OBX23" s="43"/>
      <c r="OBY23" s="43"/>
      <c r="OBZ23" s="43"/>
      <c r="OCA23" s="43"/>
      <c r="OCB23" s="43"/>
      <c r="OCC23" s="43"/>
      <c r="OCD23" s="43"/>
      <c r="OCE23" s="43"/>
      <c r="OCF23" s="43"/>
      <c r="OCG23" s="43"/>
      <c r="OCH23" s="43"/>
      <c r="OCI23" s="44"/>
      <c r="OCJ23" s="45"/>
      <c r="OCK23" s="45"/>
      <c r="OCL23" s="43"/>
      <c r="OCM23" s="43"/>
      <c r="OCN23" s="43"/>
      <c r="OCO23" s="43"/>
      <c r="OCP23" s="43"/>
      <c r="OCQ23" s="43"/>
      <c r="OCR23" s="43"/>
      <c r="OCS23" s="43"/>
      <c r="OCT23" s="43"/>
      <c r="OCU23" s="43"/>
      <c r="OCV23" s="43"/>
      <c r="OCW23" s="44"/>
      <c r="OCX23" s="45"/>
      <c r="OCY23" s="45"/>
      <c r="OCZ23" s="43"/>
      <c r="ODA23" s="43"/>
      <c r="ODB23" s="43"/>
      <c r="ODC23" s="43"/>
      <c r="ODD23" s="43"/>
      <c r="ODE23" s="43"/>
      <c r="ODF23" s="43"/>
      <c r="ODG23" s="43"/>
      <c r="ODH23" s="43"/>
      <c r="ODI23" s="43"/>
      <c r="ODJ23" s="43"/>
      <c r="ODK23" s="44"/>
      <c r="ODL23" s="45"/>
      <c r="ODM23" s="45"/>
      <c r="ODN23" s="43"/>
      <c r="ODO23" s="43"/>
      <c r="ODP23" s="43"/>
      <c r="ODQ23" s="43"/>
      <c r="ODR23" s="43"/>
      <c r="ODS23" s="43"/>
      <c r="ODT23" s="43"/>
      <c r="ODU23" s="43"/>
      <c r="ODV23" s="43"/>
      <c r="ODW23" s="43"/>
      <c r="ODX23" s="43"/>
      <c r="ODY23" s="44"/>
      <c r="ODZ23" s="45"/>
      <c r="OEA23" s="45"/>
      <c r="OEB23" s="43"/>
      <c r="OEC23" s="43"/>
      <c r="OED23" s="43"/>
      <c r="OEE23" s="43"/>
      <c r="OEF23" s="43"/>
      <c r="OEG23" s="43"/>
      <c r="OEH23" s="43"/>
      <c r="OEI23" s="43"/>
      <c r="OEJ23" s="43"/>
      <c r="OEK23" s="43"/>
      <c r="OEL23" s="43"/>
      <c r="OEM23" s="44"/>
      <c r="OEN23" s="45"/>
      <c r="OEO23" s="45"/>
      <c r="OEP23" s="43"/>
      <c r="OEQ23" s="43"/>
      <c r="OER23" s="43"/>
      <c r="OES23" s="43"/>
      <c r="OET23" s="43"/>
      <c r="OEU23" s="43"/>
      <c r="OEV23" s="43"/>
      <c r="OEW23" s="43"/>
      <c r="OEX23" s="43"/>
      <c r="OEY23" s="43"/>
      <c r="OEZ23" s="43"/>
      <c r="OFA23" s="44"/>
      <c r="OFB23" s="45"/>
      <c r="OFC23" s="45"/>
      <c r="OFD23" s="43"/>
      <c r="OFE23" s="43"/>
      <c r="OFF23" s="43"/>
      <c r="OFG23" s="43"/>
      <c r="OFH23" s="43"/>
      <c r="OFI23" s="43"/>
      <c r="OFJ23" s="43"/>
      <c r="OFK23" s="43"/>
      <c r="OFL23" s="43"/>
      <c r="OFM23" s="43"/>
      <c r="OFN23" s="43"/>
      <c r="OFO23" s="44"/>
      <c r="OFP23" s="45"/>
      <c r="OFQ23" s="45"/>
      <c r="OFR23" s="43"/>
      <c r="OFS23" s="43"/>
      <c r="OFT23" s="43"/>
      <c r="OFU23" s="43"/>
      <c r="OFV23" s="43"/>
      <c r="OFW23" s="43"/>
      <c r="OFX23" s="43"/>
      <c r="OFY23" s="43"/>
      <c r="OFZ23" s="43"/>
      <c r="OGA23" s="43"/>
      <c r="OGB23" s="43"/>
      <c r="OGC23" s="44"/>
      <c r="OGD23" s="45"/>
      <c r="OGE23" s="45"/>
      <c r="OGF23" s="43"/>
      <c r="OGG23" s="43"/>
      <c r="OGH23" s="43"/>
      <c r="OGI23" s="43"/>
      <c r="OGJ23" s="43"/>
      <c r="OGK23" s="43"/>
      <c r="OGL23" s="43"/>
      <c r="OGM23" s="43"/>
      <c r="OGN23" s="43"/>
      <c r="OGO23" s="43"/>
      <c r="OGP23" s="43"/>
      <c r="OGQ23" s="44"/>
      <c r="OGR23" s="45"/>
      <c r="OGS23" s="45"/>
      <c r="OGT23" s="43"/>
      <c r="OGU23" s="43"/>
      <c r="OGV23" s="43"/>
      <c r="OGW23" s="43"/>
      <c r="OGX23" s="43"/>
      <c r="OGY23" s="43"/>
      <c r="OGZ23" s="43"/>
      <c r="OHA23" s="43"/>
      <c r="OHB23" s="43"/>
      <c r="OHC23" s="43"/>
      <c r="OHD23" s="43"/>
      <c r="OHE23" s="44"/>
      <c r="OHF23" s="45"/>
      <c r="OHG23" s="45"/>
      <c r="OHH23" s="43"/>
      <c r="OHI23" s="43"/>
      <c r="OHJ23" s="43"/>
      <c r="OHK23" s="43"/>
      <c r="OHL23" s="43"/>
      <c r="OHM23" s="43"/>
      <c r="OHN23" s="43"/>
      <c r="OHO23" s="43"/>
      <c r="OHP23" s="43"/>
      <c r="OHQ23" s="43"/>
      <c r="OHR23" s="43"/>
      <c r="OHS23" s="44"/>
      <c r="OHT23" s="45"/>
      <c r="OHU23" s="45"/>
      <c r="OHV23" s="43"/>
      <c r="OHW23" s="43"/>
      <c r="OHX23" s="43"/>
      <c r="OHY23" s="43"/>
      <c r="OHZ23" s="43"/>
      <c r="OIA23" s="43"/>
      <c r="OIB23" s="43"/>
      <c r="OIC23" s="43"/>
      <c r="OID23" s="43"/>
      <c r="OIE23" s="43"/>
      <c r="OIF23" s="43"/>
      <c r="OIG23" s="44"/>
      <c r="OIH23" s="45"/>
      <c r="OII23" s="45"/>
      <c r="OIJ23" s="43"/>
      <c r="OIK23" s="43"/>
      <c r="OIL23" s="43"/>
      <c r="OIM23" s="43"/>
      <c r="OIN23" s="43"/>
      <c r="OIO23" s="43"/>
      <c r="OIP23" s="43"/>
      <c r="OIQ23" s="43"/>
      <c r="OIR23" s="43"/>
      <c r="OIS23" s="43"/>
      <c r="OIT23" s="43"/>
      <c r="OIU23" s="44"/>
      <c r="OIV23" s="45"/>
      <c r="OIW23" s="45"/>
      <c r="OIX23" s="43"/>
      <c r="OIY23" s="43"/>
      <c r="OIZ23" s="43"/>
      <c r="OJA23" s="43"/>
      <c r="OJB23" s="43"/>
      <c r="OJC23" s="43"/>
      <c r="OJD23" s="43"/>
      <c r="OJE23" s="43"/>
      <c r="OJF23" s="43"/>
      <c r="OJG23" s="43"/>
      <c r="OJH23" s="43"/>
      <c r="OJI23" s="44"/>
      <c r="OJJ23" s="45"/>
      <c r="OJK23" s="45"/>
      <c r="OJL23" s="43"/>
      <c r="OJM23" s="43"/>
      <c r="OJN23" s="43"/>
      <c r="OJO23" s="43"/>
      <c r="OJP23" s="43"/>
      <c r="OJQ23" s="43"/>
      <c r="OJR23" s="43"/>
      <c r="OJS23" s="43"/>
      <c r="OJT23" s="43"/>
      <c r="OJU23" s="43"/>
      <c r="OJV23" s="43"/>
      <c r="OJW23" s="44"/>
      <c r="OJX23" s="45"/>
      <c r="OJY23" s="45"/>
      <c r="OJZ23" s="43"/>
      <c r="OKA23" s="43"/>
      <c r="OKB23" s="43"/>
      <c r="OKC23" s="43"/>
      <c r="OKD23" s="43"/>
      <c r="OKE23" s="43"/>
      <c r="OKF23" s="43"/>
      <c r="OKG23" s="43"/>
      <c r="OKH23" s="43"/>
      <c r="OKI23" s="43"/>
      <c r="OKJ23" s="43"/>
      <c r="OKK23" s="44"/>
      <c r="OKL23" s="45"/>
      <c r="OKM23" s="45"/>
      <c r="OKN23" s="43"/>
      <c r="OKO23" s="43"/>
      <c r="OKP23" s="43"/>
      <c r="OKQ23" s="43"/>
      <c r="OKR23" s="43"/>
      <c r="OKS23" s="43"/>
      <c r="OKT23" s="43"/>
      <c r="OKU23" s="43"/>
      <c r="OKV23" s="43"/>
      <c r="OKW23" s="43"/>
      <c r="OKX23" s="43"/>
      <c r="OKY23" s="44"/>
      <c r="OKZ23" s="45"/>
      <c r="OLA23" s="45"/>
      <c r="OLB23" s="43"/>
      <c r="OLC23" s="43"/>
      <c r="OLD23" s="43"/>
      <c r="OLE23" s="43"/>
      <c r="OLF23" s="43"/>
      <c r="OLG23" s="43"/>
      <c r="OLH23" s="43"/>
      <c r="OLI23" s="43"/>
      <c r="OLJ23" s="43"/>
      <c r="OLK23" s="43"/>
      <c r="OLL23" s="43"/>
      <c r="OLM23" s="44"/>
      <c r="OLN23" s="45"/>
      <c r="OLO23" s="45"/>
      <c r="OLP23" s="43"/>
      <c r="OLQ23" s="43"/>
      <c r="OLR23" s="43"/>
      <c r="OLS23" s="43"/>
      <c r="OLT23" s="43"/>
      <c r="OLU23" s="43"/>
      <c r="OLV23" s="43"/>
      <c r="OLW23" s="43"/>
      <c r="OLX23" s="43"/>
      <c r="OLY23" s="43"/>
      <c r="OLZ23" s="43"/>
      <c r="OMA23" s="44"/>
      <c r="OMB23" s="45"/>
      <c r="OMC23" s="45"/>
      <c r="OMD23" s="43"/>
      <c r="OME23" s="43"/>
      <c r="OMF23" s="43"/>
      <c r="OMG23" s="43"/>
      <c r="OMH23" s="43"/>
      <c r="OMI23" s="43"/>
      <c r="OMJ23" s="43"/>
      <c r="OMK23" s="43"/>
      <c r="OML23" s="43"/>
      <c r="OMM23" s="43"/>
      <c r="OMN23" s="43"/>
      <c r="OMO23" s="44"/>
      <c r="OMP23" s="45"/>
      <c r="OMQ23" s="45"/>
      <c r="OMR23" s="43"/>
      <c r="OMS23" s="43"/>
      <c r="OMT23" s="43"/>
      <c r="OMU23" s="43"/>
      <c r="OMV23" s="43"/>
      <c r="OMW23" s="43"/>
      <c r="OMX23" s="43"/>
      <c r="OMY23" s="43"/>
      <c r="OMZ23" s="43"/>
      <c r="ONA23" s="43"/>
      <c r="ONB23" s="43"/>
      <c r="ONC23" s="44"/>
      <c r="OND23" s="45"/>
      <c r="ONE23" s="45"/>
      <c r="ONF23" s="43"/>
      <c r="ONG23" s="43"/>
      <c r="ONH23" s="43"/>
      <c r="ONI23" s="43"/>
      <c r="ONJ23" s="43"/>
      <c r="ONK23" s="43"/>
      <c r="ONL23" s="43"/>
      <c r="ONM23" s="43"/>
      <c r="ONN23" s="43"/>
      <c r="ONO23" s="43"/>
      <c r="ONP23" s="43"/>
      <c r="ONQ23" s="44"/>
      <c r="ONR23" s="45"/>
      <c r="ONS23" s="45"/>
      <c r="ONT23" s="43"/>
      <c r="ONU23" s="43"/>
      <c r="ONV23" s="43"/>
      <c r="ONW23" s="43"/>
      <c r="ONX23" s="43"/>
      <c r="ONY23" s="43"/>
      <c r="ONZ23" s="43"/>
      <c r="OOA23" s="43"/>
      <c r="OOB23" s="43"/>
      <c r="OOC23" s="43"/>
      <c r="OOD23" s="43"/>
      <c r="OOE23" s="44"/>
      <c r="OOF23" s="45"/>
      <c r="OOG23" s="45"/>
      <c r="OOH23" s="43"/>
      <c r="OOI23" s="43"/>
      <c r="OOJ23" s="43"/>
      <c r="OOK23" s="43"/>
      <c r="OOL23" s="43"/>
      <c r="OOM23" s="43"/>
      <c r="OON23" s="43"/>
      <c r="OOO23" s="43"/>
      <c r="OOP23" s="43"/>
      <c r="OOQ23" s="43"/>
      <c r="OOR23" s="43"/>
      <c r="OOS23" s="44"/>
      <c r="OOT23" s="45"/>
      <c r="OOU23" s="45"/>
      <c r="OOV23" s="43"/>
      <c r="OOW23" s="43"/>
      <c r="OOX23" s="43"/>
      <c r="OOY23" s="43"/>
      <c r="OOZ23" s="43"/>
      <c r="OPA23" s="43"/>
      <c r="OPB23" s="43"/>
      <c r="OPC23" s="43"/>
      <c r="OPD23" s="43"/>
      <c r="OPE23" s="43"/>
      <c r="OPF23" s="43"/>
      <c r="OPG23" s="44"/>
      <c r="OPH23" s="45"/>
      <c r="OPI23" s="45"/>
      <c r="OPJ23" s="43"/>
      <c r="OPK23" s="43"/>
      <c r="OPL23" s="43"/>
      <c r="OPM23" s="43"/>
      <c r="OPN23" s="43"/>
      <c r="OPO23" s="43"/>
      <c r="OPP23" s="43"/>
      <c r="OPQ23" s="43"/>
      <c r="OPR23" s="43"/>
      <c r="OPS23" s="43"/>
      <c r="OPT23" s="43"/>
      <c r="OPU23" s="44"/>
      <c r="OPV23" s="45"/>
      <c r="OPW23" s="45"/>
      <c r="OPX23" s="43"/>
      <c r="OPY23" s="43"/>
      <c r="OPZ23" s="43"/>
      <c r="OQA23" s="43"/>
      <c r="OQB23" s="43"/>
      <c r="OQC23" s="43"/>
      <c r="OQD23" s="43"/>
      <c r="OQE23" s="43"/>
      <c r="OQF23" s="43"/>
      <c r="OQG23" s="43"/>
      <c r="OQH23" s="43"/>
      <c r="OQI23" s="44"/>
      <c r="OQJ23" s="45"/>
      <c r="OQK23" s="45"/>
      <c r="OQL23" s="43"/>
      <c r="OQM23" s="43"/>
      <c r="OQN23" s="43"/>
      <c r="OQO23" s="43"/>
      <c r="OQP23" s="43"/>
      <c r="OQQ23" s="43"/>
      <c r="OQR23" s="43"/>
      <c r="OQS23" s="43"/>
      <c r="OQT23" s="43"/>
      <c r="OQU23" s="43"/>
      <c r="OQV23" s="43"/>
      <c r="OQW23" s="44"/>
      <c r="OQX23" s="45"/>
      <c r="OQY23" s="45"/>
      <c r="OQZ23" s="43"/>
      <c r="ORA23" s="43"/>
      <c r="ORB23" s="43"/>
      <c r="ORC23" s="43"/>
      <c r="ORD23" s="43"/>
      <c r="ORE23" s="43"/>
      <c r="ORF23" s="43"/>
      <c r="ORG23" s="43"/>
      <c r="ORH23" s="43"/>
      <c r="ORI23" s="43"/>
      <c r="ORJ23" s="43"/>
      <c r="ORK23" s="44"/>
      <c r="ORL23" s="45"/>
      <c r="ORM23" s="45"/>
      <c r="ORN23" s="43"/>
      <c r="ORO23" s="43"/>
      <c r="ORP23" s="43"/>
      <c r="ORQ23" s="43"/>
      <c r="ORR23" s="43"/>
      <c r="ORS23" s="43"/>
      <c r="ORT23" s="43"/>
      <c r="ORU23" s="43"/>
      <c r="ORV23" s="43"/>
      <c r="ORW23" s="43"/>
      <c r="ORX23" s="43"/>
      <c r="ORY23" s="44"/>
      <c r="ORZ23" s="45"/>
      <c r="OSA23" s="45"/>
      <c r="OSB23" s="43"/>
      <c r="OSC23" s="43"/>
      <c r="OSD23" s="43"/>
      <c r="OSE23" s="43"/>
      <c r="OSF23" s="43"/>
      <c r="OSG23" s="43"/>
      <c r="OSH23" s="43"/>
      <c r="OSI23" s="43"/>
      <c r="OSJ23" s="43"/>
      <c r="OSK23" s="43"/>
      <c r="OSL23" s="43"/>
      <c r="OSM23" s="44"/>
      <c r="OSN23" s="45"/>
      <c r="OSO23" s="45"/>
      <c r="OSP23" s="43"/>
      <c r="OSQ23" s="43"/>
      <c r="OSR23" s="43"/>
      <c r="OSS23" s="43"/>
      <c r="OST23" s="43"/>
      <c r="OSU23" s="43"/>
      <c r="OSV23" s="43"/>
      <c r="OSW23" s="43"/>
      <c r="OSX23" s="43"/>
      <c r="OSY23" s="43"/>
      <c r="OSZ23" s="43"/>
      <c r="OTA23" s="44"/>
      <c r="OTB23" s="45"/>
      <c r="OTC23" s="45"/>
      <c r="OTD23" s="43"/>
      <c r="OTE23" s="43"/>
      <c r="OTF23" s="43"/>
      <c r="OTG23" s="43"/>
      <c r="OTH23" s="43"/>
      <c r="OTI23" s="43"/>
      <c r="OTJ23" s="43"/>
      <c r="OTK23" s="43"/>
      <c r="OTL23" s="43"/>
      <c r="OTM23" s="43"/>
      <c r="OTN23" s="43"/>
      <c r="OTO23" s="44"/>
      <c r="OTP23" s="45"/>
      <c r="OTQ23" s="45"/>
      <c r="OTR23" s="43"/>
      <c r="OTS23" s="43"/>
      <c r="OTT23" s="43"/>
      <c r="OTU23" s="43"/>
      <c r="OTV23" s="43"/>
      <c r="OTW23" s="43"/>
      <c r="OTX23" s="43"/>
      <c r="OTY23" s="43"/>
      <c r="OTZ23" s="43"/>
      <c r="OUA23" s="43"/>
      <c r="OUB23" s="43"/>
      <c r="OUC23" s="44"/>
      <c r="OUD23" s="45"/>
      <c r="OUE23" s="45"/>
      <c r="OUF23" s="43"/>
      <c r="OUG23" s="43"/>
      <c r="OUH23" s="43"/>
      <c r="OUI23" s="43"/>
      <c r="OUJ23" s="43"/>
      <c r="OUK23" s="43"/>
      <c r="OUL23" s="43"/>
      <c r="OUM23" s="43"/>
      <c r="OUN23" s="43"/>
      <c r="OUO23" s="43"/>
      <c r="OUP23" s="43"/>
      <c r="OUQ23" s="44"/>
      <c r="OUR23" s="45"/>
      <c r="OUS23" s="45"/>
      <c r="OUT23" s="43"/>
      <c r="OUU23" s="43"/>
      <c r="OUV23" s="43"/>
      <c r="OUW23" s="43"/>
      <c r="OUX23" s="43"/>
      <c r="OUY23" s="43"/>
      <c r="OUZ23" s="43"/>
      <c r="OVA23" s="43"/>
      <c r="OVB23" s="43"/>
      <c r="OVC23" s="43"/>
      <c r="OVD23" s="43"/>
      <c r="OVE23" s="44"/>
      <c r="OVF23" s="45"/>
      <c r="OVG23" s="45"/>
      <c r="OVH23" s="43"/>
      <c r="OVI23" s="43"/>
      <c r="OVJ23" s="43"/>
      <c r="OVK23" s="43"/>
      <c r="OVL23" s="43"/>
      <c r="OVM23" s="43"/>
      <c r="OVN23" s="43"/>
      <c r="OVO23" s="43"/>
      <c r="OVP23" s="43"/>
      <c r="OVQ23" s="43"/>
      <c r="OVR23" s="43"/>
      <c r="OVS23" s="44"/>
      <c r="OVT23" s="45"/>
      <c r="OVU23" s="45"/>
      <c r="OVV23" s="43"/>
      <c r="OVW23" s="43"/>
      <c r="OVX23" s="43"/>
      <c r="OVY23" s="43"/>
      <c r="OVZ23" s="43"/>
      <c r="OWA23" s="43"/>
      <c r="OWB23" s="43"/>
      <c r="OWC23" s="43"/>
      <c r="OWD23" s="43"/>
      <c r="OWE23" s="43"/>
      <c r="OWF23" s="43"/>
      <c r="OWG23" s="44"/>
      <c r="OWH23" s="45"/>
      <c r="OWI23" s="45"/>
      <c r="OWJ23" s="43"/>
      <c r="OWK23" s="43"/>
      <c r="OWL23" s="43"/>
      <c r="OWM23" s="43"/>
      <c r="OWN23" s="43"/>
      <c r="OWO23" s="43"/>
      <c r="OWP23" s="43"/>
      <c r="OWQ23" s="43"/>
      <c r="OWR23" s="43"/>
      <c r="OWS23" s="43"/>
      <c r="OWT23" s="43"/>
      <c r="OWU23" s="44"/>
      <c r="OWV23" s="45"/>
      <c r="OWW23" s="45"/>
      <c r="OWX23" s="43"/>
      <c r="OWY23" s="43"/>
      <c r="OWZ23" s="43"/>
      <c r="OXA23" s="43"/>
      <c r="OXB23" s="43"/>
      <c r="OXC23" s="43"/>
      <c r="OXD23" s="43"/>
      <c r="OXE23" s="43"/>
      <c r="OXF23" s="43"/>
      <c r="OXG23" s="43"/>
      <c r="OXH23" s="43"/>
      <c r="OXI23" s="44"/>
      <c r="OXJ23" s="45"/>
      <c r="OXK23" s="45"/>
      <c r="OXL23" s="43"/>
      <c r="OXM23" s="43"/>
      <c r="OXN23" s="43"/>
      <c r="OXO23" s="43"/>
      <c r="OXP23" s="43"/>
      <c r="OXQ23" s="43"/>
      <c r="OXR23" s="43"/>
      <c r="OXS23" s="43"/>
      <c r="OXT23" s="43"/>
      <c r="OXU23" s="43"/>
      <c r="OXV23" s="43"/>
      <c r="OXW23" s="44"/>
      <c r="OXX23" s="45"/>
      <c r="OXY23" s="45"/>
      <c r="OXZ23" s="43"/>
      <c r="OYA23" s="43"/>
      <c r="OYB23" s="43"/>
      <c r="OYC23" s="43"/>
      <c r="OYD23" s="43"/>
      <c r="OYE23" s="43"/>
      <c r="OYF23" s="43"/>
      <c r="OYG23" s="43"/>
      <c r="OYH23" s="43"/>
      <c r="OYI23" s="43"/>
      <c r="OYJ23" s="43"/>
      <c r="OYK23" s="44"/>
      <c r="OYL23" s="45"/>
      <c r="OYM23" s="45"/>
      <c r="OYN23" s="43"/>
      <c r="OYO23" s="43"/>
      <c r="OYP23" s="43"/>
      <c r="OYQ23" s="43"/>
      <c r="OYR23" s="43"/>
      <c r="OYS23" s="43"/>
      <c r="OYT23" s="43"/>
      <c r="OYU23" s="43"/>
      <c r="OYV23" s="43"/>
      <c r="OYW23" s="43"/>
      <c r="OYX23" s="43"/>
      <c r="OYY23" s="44"/>
      <c r="OYZ23" s="45"/>
      <c r="OZA23" s="45"/>
      <c r="OZB23" s="43"/>
      <c r="OZC23" s="43"/>
      <c r="OZD23" s="43"/>
      <c r="OZE23" s="43"/>
      <c r="OZF23" s="43"/>
      <c r="OZG23" s="43"/>
      <c r="OZH23" s="43"/>
      <c r="OZI23" s="43"/>
      <c r="OZJ23" s="43"/>
      <c r="OZK23" s="43"/>
      <c r="OZL23" s="43"/>
      <c r="OZM23" s="44"/>
      <c r="OZN23" s="45"/>
      <c r="OZO23" s="45"/>
      <c r="OZP23" s="43"/>
      <c r="OZQ23" s="43"/>
      <c r="OZR23" s="43"/>
      <c r="OZS23" s="43"/>
      <c r="OZT23" s="43"/>
      <c r="OZU23" s="43"/>
      <c r="OZV23" s="43"/>
      <c r="OZW23" s="43"/>
      <c r="OZX23" s="43"/>
      <c r="OZY23" s="43"/>
      <c r="OZZ23" s="43"/>
      <c r="PAA23" s="44"/>
      <c r="PAB23" s="45"/>
      <c r="PAC23" s="45"/>
      <c r="PAD23" s="43"/>
      <c r="PAE23" s="43"/>
      <c r="PAF23" s="43"/>
      <c r="PAG23" s="43"/>
      <c r="PAH23" s="43"/>
      <c r="PAI23" s="43"/>
      <c r="PAJ23" s="43"/>
      <c r="PAK23" s="43"/>
      <c r="PAL23" s="43"/>
      <c r="PAM23" s="43"/>
      <c r="PAN23" s="43"/>
      <c r="PAO23" s="44"/>
      <c r="PAP23" s="45"/>
      <c r="PAQ23" s="45"/>
      <c r="PAR23" s="43"/>
      <c r="PAS23" s="43"/>
      <c r="PAT23" s="43"/>
      <c r="PAU23" s="43"/>
      <c r="PAV23" s="43"/>
      <c r="PAW23" s="43"/>
      <c r="PAX23" s="43"/>
      <c r="PAY23" s="43"/>
      <c r="PAZ23" s="43"/>
      <c r="PBA23" s="43"/>
      <c r="PBB23" s="43"/>
      <c r="PBC23" s="44"/>
      <c r="PBD23" s="45"/>
      <c r="PBE23" s="45"/>
      <c r="PBF23" s="43"/>
      <c r="PBG23" s="43"/>
      <c r="PBH23" s="43"/>
      <c r="PBI23" s="43"/>
      <c r="PBJ23" s="43"/>
      <c r="PBK23" s="43"/>
      <c r="PBL23" s="43"/>
      <c r="PBM23" s="43"/>
      <c r="PBN23" s="43"/>
      <c r="PBO23" s="43"/>
      <c r="PBP23" s="43"/>
      <c r="PBQ23" s="44"/>
      <c r="PBR23" s="45"/>
      <c r="PBS23" s="45"/>
      <c r="PBT23" s="43"/>
      <c r="PBU23" s="43"/>
      <c r="PBV23" s="43"/>
      <c r="PBW23" s="43"/>
      <c r="PBX23" s="43"/>
      <c r="PBY23" s="43"/>
      <c r="PBZ23" s="43"/>
      <c r="PCA23" s="43"/>
      <c r="PCB23" s="43"/>
      <c r="PCC23" s="43"/>
      <c r="PCD23" s="43"/>
      <c r="PCE23" s="44"/>
      <c r="PCF23" s="45"/>
      <c r="PCG23" s="45"/>
      <c r="PCH23" s="43"/>
      <c r="PCI23" s="43"/>
      <c r="PCJ23" s="43"/>
      <c r="PCK23" s="43"/>
      <c r="PCL23" s="43"/>
      <c r="PCM23" s="43"/>
      <c r="PCN23" s="43"/>
      <c r="PCO23" s="43"/>
      <c r="PCP23" s="43"/>
      <c r="PCQ23" s="43"/>
      <c r="PCR23" s="43"/>
      <c r="PCS23" s="44"/>
      <c r="PCT23" s="45"/>
      <c r="PCU23" s="45"/>
      <c r="PCV23" s="43"/>
      <c r="PCW23" s="43"/>
      <c r="PCX23" s="43"/>
      <c r="PCY23" s="43"/>
      <c r="PCZ23" s="43"/>
      <c r="PDA23" s="43"/>
      <c r="PDB23" s="43"/>
      <c r="PDC23" s="43"/>
      <c r="PDD23" s="43"/>
      <c r="PDE23" s="43"/>
      <c r="PDF23" s="43"/>
      <c r="PDG23" s="44"/>
      <c r="PDH23" s="45"/>
      <c r="PDI23" s="45"/>
      <c r="PDJ23" s="43"/>
      <c r="PDK23" s="43"/>
      <c r="PDL23" s="43"/>
      <c r="PDM23" s="43"/>
      <c r="PDN23" s="43"/>
      <c r="PDO23" s="43"/>
      <c r="PDP23" s="43"/>
      <c r="PDQ23" s="43"/>
      <c r="PDR23" s="43"/>
      <c r="PDS23" s="43"/>
      <c r="PDT23" s="43"/>
      <c r="PDU23" s="44"/>
      <c r="PDV23" s="45"/>
      <c r="PDW23" s="45"/>
      <c r="PDX23" s="43"/>
      <c r="PDY23" s="43"/>
      <c r="PDZ23" s="43"/>
      <c r="PEA23" s="43"/>
      <c r="PEB23" s="43"/>
      <c r="PEC23" s="43"/>
      <c r="PED23" s="43"/>
      <c r="PEE23" s="43"/>
      <c r="PEF23" s="43"/>
      <c r="PEG23" s="43"/>
      <c r="PEH23" s="43"/>
      <c r="PEI23" s="44"/>
      <c r="PEJ23" s="45"/>
      <c r="PEK23" s="45"/>
      <c r="PEL23" s="43"/>
      <c r="PEM23" s="43"/>
      <c r="PEN23" s="43"/>
      <c r="PEO23" s="43"/>
      <c r="PEP23" s="43"/>
      <c r="PEQ23" s="43"/>
      <c r="PER23" s="43"/>
      <c r="PES23" s="43"/>
      <c r="PET23" s="43"/>
      <c r="PEU23" s="43"/>
      <c r="PEV23" s="43"/>
      <c r="PEW23" s="44"/>
      <c r="PEX23" s="45"/>
      <c r="PEY23" s="45"/>
      <c r="PEZ23" s="43"/>
      <c r="PFA23" s="43"/>
      <c r="PFB23" s="43"/>
      <c r="PFC23" s="43"/>
      <c r="PFD23" s="43"/>
      <c r="PFE23" s="43"/>
      <c r="PFF23" s="43"/>
      <c r="PFG23" s="43"/>
      <c r="PFH23" s="43"/>
      <c r="PFI23" s="43"/>
      <c r="PFJ23" s="43"/>
      <c r="PFK23" s="44"/>
      <c r="PFL23" s="45"/>
      <c r="PFM23" s="45"/>
      <c r="PFN23" s="43"/>
      <c r="PFO23" s="43"/>
      <c r="PFP23" s="43"/>
      <c r="PFQ23" s="43"/>
      <c r="PFR23" s="43"/>
      <c r="PFS23" s="43"/>
      <c r="PFT23" s="43"/>
      <c r="PFU23" s="43"/>
      <c r="PFV23" s="43"/>
      <c r="PFW23" s="43"/>
      <c r="PFX23" s="43"/>
      <c r="PFY23" s="44"/>
      <c r="PFZ23" s="45"/>
      <c r="PGA23" s="45"/>
      <c r="PGB23" s="43"/>
      <c r="PGC23" s="43"/>
      <c r="PGD23" s="43"/>
      <c r="PGE23" s="43"/>
      <c r="PGF23" s="43"/>
      <c r="PGG23" s="43"/>
      <c r="PGH23" s="43"/>
      <c r="PGI23" s="43"/>
      <c r="PGJ23" s="43"/>
      <c r="PGK23" s="43"/>
      <c r="PGL23" s="43"/>
      <c r="PGM23" s="44"/>
      <c r="PGN23" s="45"/>
      <c r="PGO23" s="45"/>
      <c r="PGP23" s="43"/>
      <c r="PGQ23" s="43"/>
      <c r="PGR23" s="43"/>
      <c r="PGS23" s="43"/>
      <c r="PGT23" s="43"/>
      <c r="PGU23" s="43"/>
      <c r="PGV23" s="43"/>
      <c r="PGW23" s="43"/>
      <c r="PGX23" s="43"/>
      <c r="PGY23" s="43"/>
      <c r="PGZ23" s="43"/>
      <c r="PHA23" s="44"/>
      <c r="PHB23" s="45"/>
      <c r="PHC23" s="45"/>
      <c r="PHD23" s="43"/>
      <c r="PHE23" s="43"/>
      <c r="PHF23" s="43"/>
      <c r="PHG23" s="43"/>
      <c r="PHH23" s="43"/>
      <c r="PHI23" s="43"/>
      <c r="PHJ23" s="43"/>
      <c r="PHK23" s="43"/>
      <c r="PHL23" s="43"/>
      <c r="PHM23" s="43"/>
      <c r="PHN23" s="43"/>
      <c r="PHO23" s="44"/>
      <c r="PHP23" s="45"/>
      <c r="PHQ23" s="45"/>
      <c r="PHR23" s="43"/>
      <c r="PHS23" s="43"/>
      <c r="PHT23" s="43"/>
      <c r="PHU23" s="43"/>
      <c r="PHV23" s="43"/>
      <c r="PHW23" s="43"/>
      <c r="PHX23" s="43"/>
      <c r="PHY23" s="43"/>
      <c r="PHZ23" s="43"/>
      <c r="PIA23" s="43"/>
      <c r="PIB23" s="43"/>
      <c r="PIC23" s="44"/>
      <c r="PID23" s="45"/>
      <c r="PIE23" s="45"/>
      <c r="PIF23" s="43"/>
      <c r="PIG23" s="43"/>
      <c r="PIH23" s="43"/>
      <c r="PII23" s="43"/>
      <c r="PIJ23" s="43"/>
      <c r="PIK23" s="43"/>
      <c r="PIL23" s="43"/>
      <c r="PIM23" s="43"/>
      <c r="PIN23" s="43"/>
      <c r="PIO23" s="43"/>
      <c r="PIP23" s="43"/>
      <c r="PIQ23" s="44"/>
      <c r="PIR23" s="45"/>
      <c r="PIS23" s="45"/>
      <c r="PIT23" s="43"/>
      <c r="PIU23" s="43"/>
      <c r="PIV23" s="43"/>
      <c r="PIW23" s="43"/>
      <c r="PIX23" s="43"/>
      <c r="PIY23" s="43"/>
      <c r="PIZ23" s="43"/>
      <c r="PJA23" s="43"/>
      <c r="PJB23" s="43"/>
      <c r="PJC23" s="43"/>
      <c r="PJD23" s="43"/>
      <c r="PJE23" s="44"/>
      <c r="PJF23" s="45"/>
      <c r="PJG23" s="45"/>
      <c r="PJH23" s="43"/>
      <c r="PJI23" s="43"/>
      <c r="PJJ23" s="43"/>
      <c r="PJK23" s="43"/>
      <c r="PJL23" s="43"/>
      <c r="PJM23" s="43"/>
      <c r="PJN23" s="43"/>
      <c r="PJO23" s="43"/>
      <c r="PJP23" s="43"/>
      <c r="PJQ23" s="43"/>
      <c r="PJR23" s="43"/>
      <c r="PJS23" s="44"/>
      <c r="PJT23" s="45"/>
      <c r="PJU23" s="45"/>
      <c r="PJV23" s="43"/>
      <c r="PJW23" s="43"/>
      <c r="PJX23" s="43"/>
      <c r="PJY23" s="43"/>
      <c r="PJZ23" s="43"/>
      <c r="PKA23" s="43"/>
      <c r="PKB23" s="43"/>
      <c r="PKC23" s="43"/>
      <c r="PKD23" s="43"/>
      <c r="PKE23" s="43"/>
      <c r="PKF23" s="43"/>
      <c r="PKG23" s="44"/>
      <c r="PKH23" s="45"/>
      <c r="PKI23" s="45"/>
      <c r="PKJ23" s="43"/>
      <c r="PKK23" s="43"/>
      <c r="PKL23" s="43"/>
      <c r="PKM23" s="43"/>
      <c r="PKN23" s="43"/>
      <c r="PKO23" s="43"/>
      <c r="PKP23" s="43"/>
      <c r="PKQ23" s="43"/>
      <c r="PKR23" s="43"/>
      <c r="PKS23" s="43"/>
      <c r="PKT23" s="43"/>
      <c r="PKU23" s="44"/>
      <c r="PKV23" s="45"/>
      <c r="PKW23" s="45"/>
      <c r="PKX23" s="43"/>
      <c r="PKY23" s="43"/>
      <c r="PKZ23" s="43"/>
      <c r="PLA23" s="43"/>
      <c r="PLB23" s="43"/>
      <c r="PLC23" s="43"/>
      <c r="PLD23" s="43"/>
      <c r="PLE23" s="43"/>
      <c r="PLF23" s="43"/>
      <c r="PLG23" s="43"/>
      <c r="PLH23" s="43"/>
      <c r="PLI23" s="44"/>
      <c r="PLJ23" s="45"/>
      <c r="PLK23" s="45"/>
      <c r="PLL23" s="43"/>
      <c r="PLM23" s="43"/>
      <c r="PLN23" s="43"/>
      <c r="PLO23" s="43"/>
      <c r="PLP23" s="43"/>
      <c r="PLQ23" s="43"/>
      <c r="PLR23" s="43"/>
      <c r="PLS23" s="43"/>
      <c r="PLT23" s="43"/>
      <c r="PLU23" s="43"/>
      <c r="PLV23" s="43"/>
      <c r="PLW23" s="44"/>
      <c r="PLX23" s="45"/>
      <c r="PLY23" s="45"/>
      <c r="PLZ23" s="43"/>
      <c r="PMA23" s="43"/>
      <c r="PMB23" s="43"/>
      <c r="PMC23" s="43"/>
      <c r="PMD23" s="43"/>
      <c r="PME23" s="43"/>
      <c r="PMF23" s="43"/>
      <c r="PMG23" s="43"/>
      <c r="PMH23" s="43"/>
      <c r="PMI23" s="43"/>
      <c r="PMJ23" s="43"/>
      <c r="PMK23" s="44"/>
      <c r="PML23" s="45"/>
      <c r="PMM23" s="45"/>
      <c r="PMN23" s="43"/>
      <c r="PMO23" s="43"/>
      <c r="PMP23" s="43"/>
      <c r="PMQ23" s="43"/>
      <c r="PMR23" s="43"/>
      <c r="PMS23" s="43"/>
      <c r="PMT23" s="43"/>
      <c r="PMU23" s="43"/>
      <c r="PMV23" s="43"/>
      <c r="PMW23" s="43"/>
      <c r="PMX23" s="43"/>
      <c r="PMY23" s="44"/>
      <c r="PMZ23" s="45"/>
      <c r="PNA23" s="45"/>
      <c r="PNB23" s="43"/>
      <c r="PNC23" s="43"/>
      <c r="PND23" s="43"/>
      <c r="PNE23" s="43"/>
      <c r="PNF23" s="43"/>
      <c r="PNG23" s="43"/>
      <c r="PNH23" s="43"/>
      <c r="PNI23" s="43"/>
      <c r="PNJ23" s="43"/>
      <c r="PNK23" s="43"/>
      <c r="PNL23" s="43"/>
      <c r="PNM23" s="44"/>
      <c r="PNN23" s="45"/>
      <c r="PNO23" s="45"/>
      <c r="PNP23" s="43"/>
      <c r="PNQ23" s="43"/>
      <c r="PNR23" s="43"/>
      <c r="PNS23" s="43"/>
      <c r="PNT23" s="43"/>
      <c r="PNU23" s="43"/>
      <c r="PNV23" s="43"/>
      <c r="PNW23" s="43"/>
      <c r="PNX23" s="43"/>
      <c r="PNY23" s="43"/>
      <c r="PNZ23" s="43"/>
      <c r="POA23" s="44"/>
      <c r="POB23" s="45"/>
      <c r="POC23" s="45"/>
      <c r="POD23" s="43"/>
      <c r="POE23" s="43"/>
      <c r="POF23" s="43"/>
      <c r="POG23" s="43"/>
      <c r="POH23" s="43"/>
      <c r="POI23" s="43"/>
      <c r="POJ23" s="43"/>
      <c r="POK23" s="43"/>
      <c r="POL23" s="43"/>
      <c r="POM23" s="43"/>
      <c r="PON23" s="43"/>
      <c r="POO23" s="44"/>
      <c r="POP23" s="45"/>
      <c r="POQ23" s="45"/>
      <c r="POR23" s="43"/>
      <c r="POS23" s="43"/>
      <c r="POT23" s="43"/>
      <c r="POU23" s="43"/>
      <c r="POV23" s="43"/>
      <c r="POW23" s="43"/>
      <c r="POX23" s="43"/>
      <c r="POY23" s="43"/>
      <c r="POZ23" s="43"/>
      <c r="PPA23" s="43"/>
      <c r="PPB23" s="43"/>
      <c r="PPC23" s="44"/>
      <c r="PPD23" s="45"/>
      <c r="PPE23" s="45"/>
      <c r="PPF23" s="43"/>
      <c r="PPG23" s="43"/>
      <c r="PPH23" s="43"/>
      <c r="PPI23" s="43"/>
      <c r="PPJ23" s="43"/>
      <c r="PPK23" s="43"/>
      <c r="PPL23" s="43"/>
      <c r="PPM23" s="43"/>
      <c r="PPN23" s="43"/>
      <c r="PPO23" s="43"/>
      <c r="PPP23" s="43"/>
      <c r="PPQ23" s="44"/>
      <c r="PPR23" s="45"/>
      <c r="PPS23" s="45"/>
      <c r="PPT23" s="43"/>
      <c r="PPU23" s="43"/>
      <c r="PPV23" s="43"/>
      <c r="PPW23" s="43"/>
      <c r="PPX23" s="43"/>
      <c r="PPY23" s="43"/>
      <c r="PPZ23" s="43"/>
      <c r="PQA23" s="43"/>
      <c r="PQB23" s="43"/>
      <c r="PQC23" s="43"/>
      <c r="PQD23" s="43"/>
      <c r="PQE23" s="44"/>
      <c r="PQF23" s="45"/>
      <c r="PQG23" s="45"/>
      <c r="PQH23" s="43"/>
      <c r="PQI23" s="43"/>
      <c r="PQJ23" s="43"/>
      <c r="PQK23" s="43"/>
      <c r="PQL23" s="43"/>
      <c r="PQM23" s="43"/>
      <c r="PQN23" s="43"/>
      <c r="PQO23" s="43"/>
      <c r="PQP23" s="43"/>
      <c r="PQQ23" s="43"/>
      <c r="PQR23" s="43"/>
      <c r="PQS23" s="44"/>
      <c r="PQT23" s="45"/>
      <c r="PQU23" s="45"/>
      <c r="PQV23" s="43"/>
      <c r="PQW23" s="43"/>
      <c r="PQX23" s="43"/>
      <c r="PQY23" s="43"/>
      <c r="PQZ23" s="43"/>
      <c r="PRA23" s="43"/>
      <c r="PRB23" s="43"/>
      <c r="PRC23" s="43"/>
      <c r="PRD23" s="43"/>
      <c r="PRE23" s="43"/>
      <c r="PRF23" s="43"/>
      <c r="PRG23" s="44"/>
      <c r="PRH23" s="45"/>
      <c r="PRI23" s="45"/>
      <c r="PRJ23" s="43"/>
      <c r="PRK23" s="43"/>
      <c r="PRL23" s="43"/>
      <c r="PRM23" s="43"/>
      <c r="PRN23" s="43"/>
      <c r="PRO23" s="43"/>
      <c r="PRP23" s="43"/>
      <c r="PRQ23" s="43"/>
      <c r="PRR23" s="43"/>
      <c r="PRS23" s="43"/>
      <c r="PRT23" s="43"/>
      <c r="PRU23" s="44"/>
      <c r="PRV23" s="45"/>
      <c r="PRW23" s="45"/>
      <c r="PRX23" s="43"/>
      <c r="PRY23" s="43"/>
      <c r="PRZ23" s="43"/>
      <c r="PSA23" s="43"/>
      <c r="PSB23" s="43"/>
      <c r="PSC23" s="43"/>
      <c r="PSD23" s="43"/>
      <c r="PSE23" s="43"/>
      <c r="PSF23" s="43"/>
      <c r="PSG23" s="43"/>
      <c r="PSH23" s="43"/>
      <c r="PSI23" s="44"/>
      <c r="PSJ23" s="45"/>
      <c r="PSK23" s="45"/>
      <c r="PSL23" s="43"/>
      <c r="PSM23" s="43"/>
      <c r="PSN23" s="43"/>
      <c r="PSO23" s="43"/>
      <c r="PSP23" s="43"/>
      <c r="PSQ23" s="43"/>
      <c r="PSR23" s="43"/>
      <c r="PSS23" s="43"/>
      <c r="PST23" s="43"/>
      <c r="PSU23" s="43"/>
      <c r="PSV23" s="43"/>
      <c r="PSW23" s="44"/>
      <c r="PSX23" s="45"/>
      <c r="PSY23" s="45"/>
      <c r="PSZ23" s="43"/>
      <c r="PTA23" s="43"/>
      <c r="PTB23" s="43"/>
      <c r="PTC23" s="43"/>
      <c r="PTD23" s="43"/>
      <c r="PTE23" s="43"/>
      <c r="PTF23" s="43"/>
      <c r="PTG23" s="43"/>
      <c r="PTH23" s="43"/>
      <c r="PTI23" s="43"/>
      <c r="PTJ23" s="43"/>
      <c r="PTK23" s="44"/>
      <c r="PTL23" s="45"/>
      <c r="PTM23" s="45"/>
      <c r="PTN23" s="43"/>
      <c r="PTO23" s="43"/>
      <c r="PTP23" s="43"/>
      <c r="PTQ23" s="43"/>
      <c r="PTR23" s="43"/>
      <c r="PTS23" s="43"/>
      <c r="PTT23" s="43"/>
      <c r="PTU23" s="43"/>
      <c r="PTV23" s="43"/>
      <c r="PTW23" s="43"/>
      <c r="PTX23" s="43"/>
      <c r="PTY23" s="44"/>
      <c r="PTZ23" s="45"/>
      <c r="PUA23" s="45"/>
      <c r="PUB23" s="43"/>
      <c r="PUC23" s="43"/>
      <c r="PUD23" s="43"/>
      <c r="PUE23" s="43"/>
      <c r="PUF23" s="43"/>
      <c r="PUG23" s="43"/>
      <c r="PUH23" s="43"/>
      <c r="PUI23" s="43"/>
      <c r="PUJ23" s="43"/>
      <c r="PUK23" s="43"/>
      <c r="PUL23" s="43"/>
      <c r="PUM23" s="44"/>
      <c r="PUN23" s="45"/>
      <c r="PUO23" s="45"/>
      <c r="PUP23" s="43"/>
      <c r="PUQ23" s="43"/>
      <c r="PUR23" s="43"/>
      <c r="PUS23" s="43"/>
      <c r="PUT23" s="43"/>
      <c r="PUU23" s="43"/>
      <c r="PUV23" s="43"/>
      <c r="PUW23" s="43"/>
      <c r="PUX23" s="43"/>
      <c r="PUY23" s="43"/>
      <c r="PUZ23" s="43"/>
      <c r="PVA23" s="44"/>
      <c r="PVB23" s="45"/>
      <c r="PVC23" s="45"/>
      <c r="PVD23" s="43"/>
      <c r="PVE23" s="43"/>
      <c r="PVF23" s="43"/>
      <c r="PVG23" s="43"/>
      <c r="PVH23" s="43"/>
      <c r="PVI23" s="43"/>
      <c r="PVJ23" s="43"/>
      <c r="PVK23" s="43"/>
      <c r="PVL23" s="43"/>
      <c r="PVM23" s="43"/>
      <c r="PVN23" s="43"/>
      <c r="PVO23" s="44"/>
      <c r="PVP23" s="45"/>
      <c r="PVQ23" s="45"/>
      <c r="PVR23" s="43"/>
      <c r="PVS23" s="43"/>
      <c r="PVT23" s="43"/>
      <c r="PVU23" s="43"/>
      <c r="PVV23" s="43"/>
      <c r="PVW23" s="43"/>
      <c r="PVX23" s="43"/>
      <c r="PVY23" s="43"/>
      <c r="PVZ23" s="43"/>
      <c r="PWA23" s="43"/>
      <c r="PWB23" s="43"/>
      <c r="PWC23" s="44"/>
      <c r="PWD23" s="45"/>
      <c r="PWE23" s="45"/>
      <c r="PWF23" s="43"/>
      <c r="PWG23" s="43"/>
      <c r="PWH23" s="43"/>
      <c r="PWI23" s="43"/>
      <c r="PWJ23" s="43"/>
      <c r="PWK23" s="43"/>
      <c r="PWL23" s="43"/>
      <c r="PWM23" s="43"/>
      <c r="PWN23" s="43"/>
      <c r="PWO23" s="43"/>
      <c r="PWP23" s="43"/>
      <c r="PWQ23" s="44"/>
      <c r="PWR23" s="45"/>
      <c r="PWS23" s="45"/>
      <c r="PWT23" s="43"/>
      <c r="PWU23" s="43"/>
      <c r="PWV23" s="43"/>
      <c r="PWW23" s="43"/>
      <c r="PWX23" s="43"/>
      <c r="PWY23" s="43"/>
      <c r="PWZ23" s="43"/>
      <c r="PXA23" s="43"/>
      <c r="PXB23" s="43"/>
      <c r="PXC23" s="43"/>
      <c r="PXD23" s="43"/>
      <c r="PXE23" s="44"/>
      <c r="PXF23" s="45"/>
      <c r="PXG23" s="45"/>
      <c r="PXH23" s="43"/>
      <c r="PXI23" s="43"/>
      <c r="PXJ23" s="43"/>
      <c r="PXK23" s="43"/>
      <c r="PXL23" s="43"/>
      <c r="PXM23" s="43"/>
      <c r="PXN23" s="43"/>
      <c r="PXO23" s="43"/>
      <c r="PXP23" s="43"/>
      <c r="PXQ23" s="43"/>
      <c r="PXR23" s="43"/>
      <c r="PXS23" s="44"/>
      <c r="PXT23" s="45"/>
      <c r="PXU23" s="45"/>
      <c r="PXV23" s="43"/>
      <c r="PXW23" s="43"/>
      <c r="PXX23" s="43"/>
      <c r="PXY23" s="43"/>
      <c r="PXZ23" s="43"/>
      <c r="PYA23" s="43"/>
      <c r="PYB23" s="43"/>
      <c r="PYC23" s="43"/>
      <c r="PYD23" s="43"/>
      <c r="PYE23" s="43"/>
      <c r="PYF23" s="43"/>
      <c r="PYG23" s="44"/>
      <c r="PYH23" s="45"/>
      <c r="PYI23" s="45"/>
      <c r="PYJ23" s="43"/>
      <c r="PYK23" s="43"/>
      <c r="PYL23" s="43"/>
      <c r="PYM23" s="43"/>
      <c r="PYN23" s="43"/>
      <c r="PYO23" s="43"/>
      <c r="PYP23" s="43"/>
      <c r="PYQ23" s="43"/>
      <c r="PYR23" s="43"/>
      <c r="PYS23" s="43"/>
      <c r="PYT23" s="43"/>
      <c r="PYU23" s="44"/>
      <c r="PYV23" s="45"/>
      <c r="PYW23" s="45"/>
      <c r="PYX23" s="43"/>
      <c r="PYY23" s="43"/>
      <c r="PYZ23" s="43"/>
      <c r="PZA23" s="43"/>
      <c r="PZB23" s="43"/>
      <c r="PZC23" s="43"/>
      <c r="PZD23" s="43"/>
      <c r="PZE23" s="43"/>
      <c r="PZF23" s="43"/>
      <c r="PZG23" s="43"/>
      <c r="PZH23" s="43"/>
      <c r="PZI23" s="44"/>
      <c r="PZJ23" s="45"/>
      <c r="PZK23" s="45"/>
      <c r="PZL23" s="43"/>
      <c r="PZM23" s="43"/>
      <c r="PZN23" s="43"/>
      <c r="PZO23" s="43"/>
      <c r="PZP23" s="43"/>
      <c r="PZQ23" s="43"/>
      <c r="PZR23" s="43"/>
      <c r="PZS23" s="43"/>
      <c r="PZT23" s="43"/>
      <c r="PZU23" s="43"/>
      <c r="PZV23" s="43"/>
      <c r="PZW23" s="44"/>
      <c r="PZX23" s="45"/>
      <c r="PZY23" s="45"/>
      <c r="PZZ23" s="43"/>
      <c r="QAA23" s="43"/>
      <c r="QAB23" s="43"/>
      <c r="QAC23" s="43"/>
      <c r="QAD23" s="43"/>
      <c r="QAE23" s="43"/>
      <c r="QAF23" s="43"/>
      <c r="QAG23" s="43"/>
      <c r="QAH23" s="43"/>
      <c r="QAI23" s="43"/>
      <c r="QAJ23" s="43"/>
      <c r="QAK23" s="44"/>
      <c r="QAL23" s="45"/>
      <c r="QAM23" s="45"/>
      <c r="QAN23" s="43"/>
      <c r="QAO23" s="43"/>
      <c r="QAP23" s="43"/>
      <c r="QAQ23" s="43"/>
      <c r="QAR23" s="43"/>
      <c r="QAS23" s="43"/>
      <c r="QAT23" s="43"/>
      <c r="QAU23" s="43"/>
      <c r="QAV23" s="43"/>
      <c r="QAW23" s="43"/>
      <c r="QAX23" s="43"/>
      <c r="QAY23" s="44"/>
      <c r="QAZ23" s="45"/>
      <c r="QBA23" s="45"/>
      <c r="QBB23" s="43"/>
      <c r="QBC23" s="43"/>
      <c r="QBD23" s="43"/>
      <c r="QBE23" s="43"/>
      <c r="QBF23" s="43"/>
      <c r="QBG23" s="43"/>
      <c r="QBH23" s="43"/>
      <c r="QBI23" s="43"/>
      <c r="QBJ23" s="43"/>
      <c r="QBK23" s="43"/>
      <c r="QBL23" s="43"/>
      <c r="QBM23" s="44"/>
      <c r="QBN23" s="45"/>
      <c r="QBO23" s="45"/>
      <c r="QBP23" s="43"/>
      <c r="QBQ23" s="43"/>
      <c r="QBR23" s="43"/>
      <c r="QBS23" s="43"/>
      <c r="QBT23" s="43"/>
      <c r="QBU23" s="43"/>
      <c r="QBV23" s="43"/>
      <c r="QBW23" s="43"/>
      <c r="QBX23" s="43"/>
      <c r="QBY23" s="43"/>
      <c r="QBZ23" s="43"/>
      <c r="QCA23" s="44"/>
      <c r="QCB23" s="45"/>
      <c r="QCC23" s="45"/>
      <c r="QCD23" s="43"/>
      <c r="QCE23" s="43"/>
      <c r="QCF23" s="43"/>
      <c r="QCG23" s="43"/>
      <c r="QCH23" s="43"/>
      <c r="QCI23" s="43"/>
      <c r="QCJ23" s="43"/>
      <c r="QCK23" s="43"/>
      <c r="QCL23" s="43"/>
      <c r="QCM23" s="43"/>
      <c r="QCN23" s="43"/>
      <c r="QCO23" s="44"/>
      <c r="QCP23" s="45"/>
      <c r="QCQ23" s="45"/>
      <c r="QCR23" s="43"/>
      <c r="QCS23" s="43"/>
      <c r="QCT23" s="43"/>
      <c r="QCU23" s="43"/>
      <c r="QCV23" s="43"/>
      <c r="QCW23" s="43"/>
      <c r="QCX23" s="43"/>
      <c r="QCY23" s="43"/>
      <c r="QCZ23" s="43"/>
      <c r="QDA23" s="43"/>
      <c r="QDB23" s="43"/>
      <c r="QDC23" s="44"/>
      <c r="QDD23" s="45"/>
      <c r="QDE23" s="45"/>
      <c r="QDF23" s="43"/>
      <c r="QDG23" s="43"/>
      <c r="QDH23" s="43"/>
      <c r="QDI23" s="43"/>
      <c r="QDJ23" s="43"/>
      <c r="QDK23" s="43"/>
      <c r="QDL23" s="43"/>
      <c r="QDM23" s="43"/>
      <c r="QDN23" s="43"/>
      <c r="QDO23" s="43"/>
      <c r="QDP23" s="43"/>
      <c r="QDQ23" s="44"/>
      <c r="QDR23" s="45"/>
      <c r="QDS23" s="45"/>
      <c r="QDT23" s="43"/>
      <c r="QDU23" s="43"/>
      <c r="QDV23" s="43"/>
      <c r="QDW23" s="43"/>
      <c r="QDX23" s="43"/>
      <c r="QDY23" s="43"/>
      <c r="QDZ23" s="43"/>
      <c r="QEA23" s="43"/>
      <c r="QEB23" s="43"/>
      <c r="QEC23" s="43"/>
      <c r="QED23" s="43"/>
      <c r="QEE23" s="44"/>
      <c r="QEF23" s="45"/>
      <c r="QEG23" s="45"/>
      <c r="QEH23" s="43"/>
      <c r="QEI23" s="43"/>
      <c r="QEJ23" s="43"/>
      <c r="QEK23" s="43"/>
      <c r="QEL23" s="43"/>
      <c r="QEM23" s="43"/>
      <c r="QEN23" s="43"/>
      <c r="QEO23" s="43"/>
      <c r="QEP23" s="43"/>
      <c r="QEQ23" s="43"/>
      <c r="QER23" s="43"/>
      <c r="QES23" s="44"/>
      <c r="QET23" s="45"/>
      <c r="QEU23" s="45"/>
      <c r="QEV23" s="43"/>
      <c r="QEW23" s="43"/>
      <c r="QEX23" s="43"/>
      <c r="QEY23" s="43"/>
      <c r="QEZ23" s="43"/>
      <c r="QFA23" s="43"/>
      <c r="QFB23" s="43"/>
      <c r="QFC23" s="43"/>
      <c r="QFD23" s="43"/>
      <c r="QFE23" s="43"/>
      <c r="QFF23" s="43"/>
      <c r="QFG23" s="44"/>
      <c r="QFH23" s="45"/>
      <c r="QFI23" s="45"/>
      <c r="QFJ23" s="43"/>
      <c r="QFK23" s="43"/>
      <c r="QFL23" s="43"/>
      <c r="QFM23" s="43"/>
      <c r="QFN23" s="43"/>
      <c r="QFO23" s="43"/>
      <c r="QFP23" s="43"/>
      <c r="QFQ23" s="43"/>
      <c r="QFR23" s="43"/>
      <c r="QFS23" s="43"/>
      <c r="QFT23" s="43"/>
      <c r="QFU23" s="44"/>
      <c r="QFV23" s="45"/>
      <c r="QFW23" s="45"/>
      <c r="QFX23" s="43"/>
      <c r="QFY23" s="43"/>
      <c r="QFZ23" s="43"/>
      <c r="QGA23" s="43"/>
      <c r="QGB23" s="43"/>
      <c r="QGC23" s="43"/>
      <c r="QGD23" s="43"/>
      <c r="QGE23" s="43"/>
      <c r="QGF23" s="43"/>
      <c r="QGG23" s="43"/>
      <c r="QGH23" s="43"/>
      <c r="QGI23" s="44"/>
      <c r="QGJ23" s="45"/>
      <c r="QGK23" s="45"/>
      <c r="QGL23" s="43"/>
      <c r="QGM23" s="43"/>
      <c r="QGN23" s="43"/>
      <c r="QGO23" s="43"/>
      <c r="QGP23" s="43"/>
      <c r="QGQ23" s="43"/>
      <c r="QGR23" s="43"/>
      <c r="QGS23" s="43"/>
      <c r="QGT23" s="43"/>
      <c r="QGU23" s="43"/>
      <c r="QGV23" s="43"/>
      <c r="QGW23" s="44"/>
      <c r="QGX23" s="45"/>
      <c r="QGY23" s="45"/>
      <c r="QGZ23" s="43"/>
      <c r="QHA23" s="43"/>
      <c r="QHB23" s="43"/>
      <c r="QHC23" s="43"/>
      <c r="QHD23" s="43"/>
      <c r="QHE23" s="43"/>
      <c r="QHF23" s="43"/>
      <c r="QHG23" s="43"/>
      <c r="QHH23" s="43"/>
      <c r="QHI23" s="43"/>
      <c r="QHJ23" s="43"/>
      <c r="QHK23" s="44"/>
      <c r="QHL23" s="45"/>
      <c r="QHM23" s="45"/>
      <c r="QHN23" s="43"/>
      <c r="QHO23" s="43"/>
      <c r="QHP23" s="43"/>
      <c r="QHQ23" s="43"/>
      <c r="QHR23" s="43"/>
      <c r="QHS23" s="43"/>
      <c r="QHT23" s="43"/>
      <c r="QHU23" s="43"/>
      <c r="QHV23" s="43"/>
      <c r="QHW23" s="43"/>
      <c r="QHX23" s="43"/>
      <c r="QHY23" s="44"/>
      <c r="QHZ23" s="45"/>
      <c r="QIA23" s="45"/>
      <c r="QIB23" s="43"/>
      <c r="QIC23" s="43"/>
      <c r="QID23" s="43"/>
      <c r="QIE23" s="43"/>
      <c r="QIF23" s="43"/>
      <c r="QIG23" s="43"/>
      <c r="QIH23" s="43"/>
      <c r="QII23" s="43"/>
      <c r="QIJ23" s="43"/>
      <c r="QIK23" s="43"/>
      <c r="QIL23" s="43"/>
      <c r="QIM23" s="44"/>
      <c r="QIN23" s="45"/>
      <c r="QIO23" s="45"/>
      <c r="QIP23" s="43"/>
      <c r="QIQ23" s="43"/>
      <c r="QIR23" s="43"/>
      <c r="QIS23" s="43"/>
      <c r="QIT23" s="43"/>
      <c r="QIU23" s="43"/>
      <c r="QIV23" s="43"/>
      <c r="QIW23" s="43"/>
      <c r="QIX23" s="43"/>
      <c r="QIY23" s="43"/>
      <c r="QIZ23" s="43"/>
      <c r="QJA23" s="44"/>
      <c r="QJB23" s="45"/>
      <c r="QJC23" s="45"/>
      <c r="QJD23" s="43"/>
      <c r="QJE23" s="43"/>
      <c r="QJF23" s="43"/>
      <c r="QJG23" s="43"/>
      <c r="QJH23" s="43"/>
      <c r="QJI23" s="43"/>
      <c r="QJJ23" s="43"/>
      <c r="QJK23" s="43"/>
      <c r="QJL23" s="43"/>
      <c r="QJM23" s="43"/>
      <c r="QJN23" s="43"/>
      <c r="QJO23" s="44"/>
      <c r="QJP23" s="45"/>
      <c r="QJQ23" s="45"/>
      <c r="QJR23" s="43"/>
      <c r="QJS23" s="43"/>
      <c r="QJT23" s="43"/>
      <c r="QJU23" s="43"/>
      <c r="QJV23" s="43"/>
      <c r="QJW23" s="43"/>
      <c r="QJX23" s="43"/>
      <c r="QJY23" s="43"/>
      <c r="QJZ23" s="43"/>
      <c r="QKA23" s="43"/>
      <c r="QKB23" s="43"/>
      <c r="QKC23" s="44"/>
      <c r="QKD23" s="45"/>
      <c r="QKE23" s="45"/>
      <c r="QKF23" s="43"/>
      <c r="QKG23" s="43"/>
      <c r="QKH23" s="43"/>
      <c r="QKI23" s="43"/>
      <c r="QKJ23" s="43"/>
      <c r="QKK23" s="43"/>
      <c r="QKL23" s="43"/>
      <c r="QKM23" s="43"/>
      <c r="QKN23" s="43"/>
      <c r="QKO23" s="43"/>
      <c r="QKP23" s="43"/>
      <c r="QKQ23" s="44"/>
      <c r="QKR23" s="45"/>
      <c r="QKS23" s="45"/>
      <c r="QKT23" s="43"/>
      <c r="QKU23" s="43"/>
      <c r="QKV23" s="43"/>
      <c r="QKW23" s="43"/>
      <c r="QKX23" s="43"/>
      <c r="QKY23" s="43"/>
      <c r="QKZ23" s="43"/>
      <c r="QLA23" s="43"/>
      <c r="QLB23" s="43"/>
      <c r="QLC23" s="43"/>
      <c r="QLD23" s="43"/>
      <c r="QLE23" s="44"/>
      <c r="QLF23" s="45"/>
      <c r="QLG23" s="45"/>
      <c r="QLH23" s="43"/>
      <c r="QLI23" s="43"/>
      <c r="QLJ23" s="43"/>
      <c r="QLK23" s="43"/>
      <c r="QLL23" s="43"/>
      <c r="QLM23" s="43"/>
      <c r="QLN23" s="43"/>
      <c r="QLO23" s="43"/>
      <c r="QLP23" s="43"/>
      <c r="QLQ23" s="43"/>
      <c r="QLR23" s="43"/>
      <c r="QLS23" s="44"/>
      <c r="QLT23" s="45"/>
      <c r="QLU23" s="45"/>
      <c r="QLV23" s="43"/>
      <c r="QLW23" s="43"/>
      <c r="QLX23" s="43"/>
      <c r="QLY23" s="43"/>
      <c r="QLZ23" s="43"/>
      <c r="QMA23" s="43"/>
      <c r="QMB23" s="43"/>
      <c r="QMC23" s="43"/>
      <c r="QMD23" s="43"/>
      <c r="QME23" s="43"/>
      <c r="QMF23" s="43"/>
      <c r="QMG23" s="44"/>
      <c r="QMH23" s="45"/>
      <c r="QMI23" s="45"/>
      <c r="QMJ23" s="43"/>
      <c r="QMK23" s="43"/>
      <c r="QML23" s="43"/>
      <c r="QMM23" s="43"/>
      <c r="QMN23" s="43"/>
      <c r="QMO23" s="43"/>
      <c r="QMP23" s="43"/>
      <c r="QMQ23" s="43"/>
      <c r="QMR23" s="43"/>
      <c r="QMS23" s="43"/>
      <c r="QMT23" s="43"/>
      <c r="QMU23" s="44"/>
      <c r="QMV23" s="45"/>
      <c r="QMW23" s="45"/>
      <c r="QMX23" s="43"/>
      <c r="QMY23" s="43"/>
      <c r="QMZ23" s="43"/>
      <c r="QNA23" s="43"/>
      <c r="QNB23" s="43"/>
      <c r="QNC23" s="43"/>
      <c r="QND23" s="43"/>
      <c r="QNE23" s="43"/>
      <c r="QNF23" s="43"/>
      <c r="QNG23" s="43"/>
      <c r="QNH23" s="43"/>
      <c r="QNI23" s="44"/>
      <c r="QNJ23" s="45"/>
      <c r="QNK23" s="45"/>
      <c r="QNL23" s="43"/>
      <c r="QNM23" s="43"/>
      <c r="QNN23" s="43"/>
      <c r="QNO23" s="43"/>
      <c r="QNP23" s="43"/>
      <c r="QNQ23" s="43"/>
      <c r="QNR23" s="43"/>
      <c r="QNS23" s="43"/>
      <c r="QNT23" s="43"/>
      <c r="QNU23" s="43"/>
      <c r="QNV23" s="43"/>
      <c r="QNW23" s="44"/>
      <c r="QNX23" s="45"/>
      <c r="QNY23" s="45"/>
      <c r="QNZ23" s="43"/>
      <c r="QOA23" s="43"/>
      <c r="QOB23" s="43"/>
      <c r="QOC23" s="43"/>
      <c r="QOD23" s="43"/>
      <c r="QOE23" s="43"/>
      <c r="QOF23" s="43"/>
      <c r="QOG23" s="43"/>
      <c r="QOH23" s="43"/>
      <c r="QOI23" s="43"/>
      <c r="QOJ23" s="43"/>
      <c r="QOK23" s="44"/>
      <c r="QOL23" s="45"/>
      <c r="QOM23" s="45"/>
      <c r="QON23" s="43"/>
      <c r="QOO23" s="43"/>
      <c r="QOP23" s="43"/>
      <c r="QOQ23" s="43"/>
      <c r="QOR23" s="43"/>
      <c r="QOS23" s="43"/>
      <c r="QOT23" s="43"/>
      <c r="QOU23" s="43"/>
      <c r="QOV23" s="43"/>
      <c r="QOW23" s="43"/>
      <c r="QOX23" s="43"/>
      <c r="QOY23" s="44"/>
      <c r="QOZ23" s="45"/>
      <c r="QPA23" s="45"/>
      <c r="QPB23" s="43"/>
      <c r="QPC23" s="43"/>
      <c r="QPD23" s="43"/>
      <c r="QPE23" s="43"/>
      <c r="QPF23" s="43"/>
      <c r="QPG23" s="43"/>
      <c r="QPH23" s="43"/>
      <c r="QPI23" s="43"/>
      <c r="QPJ23" s="43"/>
      <c r="QPK23" s="43"/>
      <c r="QPL23" s="43"/>
      <c r="QPM23" s="44"/>
      <c r="QPN23" s="45"/>
      <c r="QPO23" s="45"/>
      <c r="QPP23" s="43"/>
      <c r="QPQ23" s="43"/>
      <c r="QPR23" s="43"/>
      <c r="QPS23" s="43"/>
      <c r="QPT23" s="43"/>
      <c r="QPU23" s="43"/>
      <c r="QPV23" s="43"/>
      <c r="QPW23" s="43"/>
      <c r="QPX23" s="43"/>
      <c r="QPY23" s="43"/>
      <c r="QPZ23" s="43"/>
      <c r="QQA23" s="44"/>
      <c r="QQB23" s="45"/>
      <c r="QQC23" s="45"/>
      <c r="QQD23" s="43"/>
      <c r="QQE23" s="43"/>
      <c r="QQF23" s="43"/>
      <c r="QQG23" s="43"/>
      <c r="QQH23" s="43"/>
      <c r="QQI23" s="43"/>
      <c r="QQJ23" s="43"/>
      <c r="QQK23" s="43"/>
      <c r="QQL23" s="43"/>
      <c r="QQM23" s="43"/>
      <c r="QQN23" s="43"/>
      <c r="QQO23" s="44"/>
      <c r="QQP23" s="45"/>
      <c r="QQQ23" s="45"/>
      <c r="QQR23" s="43"/>
      <c r="QQS23" s="43"/>
      <c r="QQT23" s="43"/>
      <c r="QQU23" s="43"/>
      <c r="QQV23" s="43"/>
      <c r="QQW23" s="43"/>
      <c r="QQX23" s="43"/>
      <c r="QQY23" s="43"/>
      <c r="QQZ23" s="43"/>
      <c r="QRA23" s="43"/>
      <c r="QRB23" s="43"/>
      <c r="QRC23" s="44"/>
      <c r="QRD23" s="45"/>
      <c r="QRE23" s="45"/>
      <c r="QRF23" s="43"/>
      <c r="QRG23" s="43"/>
      <c r="QRH23" s="43"/>
      <c r="QRI23" s="43"/>
      <c r="QRJ23" s="43"/>
      <c r="QRK23" s="43"/>
      <c r="QRL23" s="43"/>
      <c r="QRM23" s="43"/>
      <c r="QRN23" s="43"/>
      <c r="QRO23" s="43"/>
      <c r="QRP23" s="43"/>
      <c r="QRQ23" s="44"/>
      <c r="QRR23" s="45"/>
      <c r="QRS23" s="45"/>
      <c r="QRT23" s="43"/>
      <c r="QRU23" s="43"/>
      <c r="QRV23" s="43"/>
      <c r="QRW23" s="43"/>
      <c r="QRX23" s="43"/>
      <c r="QRY23" s="43"/>
      <c r="QRZ23" s="43"/>
      <c r="QSA23" s="43"/>
      <c r="QSB23" s="43"/>
      <c r="QSC23" s="43"/>
      <c r="QSD23" s="43"/>
      <c r="QSE23" s="44"/>
      <c r="QSF23" s="45"/>
      <c r="QSG23" s="45"/>
      <c r="QSH23" s="43"/>
      <c r="QSI23" s="43"/>
      <c r="QSJ23" s="43"/>
      <c r="QSK23" s="43"/>
      <c r="QSL23" s="43"/>
      <c r="QSM23" s="43"/>
      <c r="QSN23" s="43"/>
      <c r="QSO23" s="43"/>
      <c r="QSP23" s="43"/>
      <c r="QSQ23" s="43"/>
      <c r="QSR23" s="43"/>
      <c r="QSS23" s="44"/>
      <c r="QST23" s="45"/>
      <c r="QSU23" s="45"/>
      <c r="QSV23" s="43"/>
      <c r="QSW23" s="43"/>
      <c r="QSX23" s="43"/>
      <c r="QSY23" s="43"/>
      <c r="QSZ23" s="43"/>
      <c r="QTA23" s="43"/>
      <c r="QTB23" s="43"/>
      <c r="QTC23" s="43"/>
      <c r="QTD23" s="43"/>
      <c r="QTE23" s="43"/>
      <c r="QTF23" s="43"/>
      <c r="QTG23" s="44"/>
      <c r="QTH23" s="45"/>
      <c r="QTI23" s="45"/>
      <c r="QTJ23" s="43"/>
      <c r="QTK23" s="43"/>
      <c r="QTL23" s="43"/>
      <c r="QTM23" s="43"/>
      <c r="QTN23" s="43"/>
      <c r="QTO23" s="43"/>
      <c r="QTP23" s="43"/>
      <c r="QTQ23" s="43"/>
      <c r="QTR23" s="43"/>
      <c r="QTS23" s="43"/>
      <c r="QTT23" s="43"/>
      <c r="QTU23" s="44"/>
      <c r="QTV23" s="45"/>
      <c r="QTW23" s="45"/>
      <c r="QTX23" s="43"/>
      <c r="QTY23" s="43"/>
      <c r="QTZ23" s="43"/>
      <c r="QUA23" s="43"/>
      <c r="QUB23" s="43"/>
      <c r="QUC23" s="43"/>
      <c r="QUD23" s="43"/>
      <c r="QUE23" s="43"/>
      <c r="QUF23" s="43"/>
      <c r="QUG23" s="43"/>
      <c r="QUH23" s="43"/>
      <c r="QUI23" s="44"/>
      <c r="QUJ23" s="45"/>
      <c r="QUK23" s="45"/>
      <c r="QUL23" s="43"/>
      <c r="QUM23" s="43"/>
      <c r="QUN23" s="43"/>
      <c r="QUO23" s="43"/>
      <c r="QUP23" s="43"/>
      <c r="QUQ23" s="43"/>
      <c r="QUR23" s="43"/>
      <c r="QUS23" s="43"/>
      <c r="QUT23" s="43"/>
      <c r="QUU23" s="43"/>
      <c r="QUV23" s="43"/>
      <c r="QUW23" s="44"/>
      <c r="QUX23" s="45"/>
      <c r="QUY23" s="45"/>
      <c r="QUZ23" s="43"/>
      <c r="QVA23" s="43"/>
      <c r="QVB23" s="43"/>
      <c r="QVC23" s="43"/>
      <c r="QVD23" s="43"/>
      <c r="QVE23" s="43"/>
      <c r="QVF23" s="43"/>
      <c r="QVG23" s="43"/>
      <c r="QVH23" s="43"/>
      <c r="QVI23" s="43"/>
      <c r="QVJ23" s="43"/>
      <c r="QVK23" s="44"/>
      <c r="QVL23" s="45"/>
      <c r="QVM23" s="45"/>
      <c r="QVN23" s="43"/>
      <c r="QVO23" s="43"/>
      <c r="QVP23" s="43"/>
      <c r="QVQ23" s="43"/>
      <c r="QVR23" s="43"/>
      <c r="QVS23" s="43"/>
      <c r="QVT23" s="43"/>
      <c r="QVU23" s="43"/>
      <c r="QVV23" s="43"/>
      <c r="QVW23" s="43"/>
      <c r="QVX23" s="43"/>
      <c r="QVY23" s="44"/>
      <c r="QVZ23" s="45"/>
      <c r="QWA23" s="45"/>
      <c r="QWB23" s="43"/>
      <c r="QWC23" s="43"/>
      <c r="QWD23" s="43"/>
      <c r="QWE23" s="43"/>
      <c r="QWF23" s="43"/>
      <c r="QWG23" s="43"/>
      <c r="QWH23" s="43"/>
      <c r="QWI23" s="43"/>
      <c r="QWJ23" s="43"/>
      <c r="QWK23" s="43"/>
      <c r="QWL23" s="43"/>
      <c r="QWM23" s="44"/>
      <c r="QWN23" s="45"/>
      <c r="QWO23" s="45"/>
      <c r="QWP23" s="43"/>
      <c r="QWQ23" s="43"/>
      <c r="QWR23" s="43"/>
      <c r="QWS23" s="43"/>
      <c r="QWT23" s="43"/>
      <c r="QWU23" s="43"/>
      <c r="QWV23" s="43"/>
      <c r="QWW23" s="43"/>
      <c r="QWX23" s="43"/>
      <c r="QWY23" s="43"/>
      <c r="QWZ23" s="43"/>
      <c r="QXA23" s="44"/>
      <c r="QXB23" s="45"/>
      <c r="QXC23" s="45"/>
      <c r="QXD23" s="43"/>
      <c r="QXE23" s="43"/>
      <c r="QXF23" s="43"/>
      <c r="QXG23" s="43"/>
      <c r="QXH23" s="43"/>
      <c r="QXI23" s="43"/>
      <c r="QXJ23" s="43"/>
      <c r="QXK23" s="43"/>
      <c r="QXL23" s="43"/>
      <c r="QXM23" s="43"/>
      <c r="QXN23" s="43"/>
      <c r="QXO23" s="44"/>
      <c r="QXP23" s="45"/>
      <c r="QXQ23" s="45"/>
      <c r="QXR23" s="43"/>
      <c r="QXS23" s="43"/>
      <c r="QXT23" s="43"/>
      <c r="QXU23" s="43"/>
      <c r="QXV23" s="43"/>
      <c r="QXW23" s="43"/>
      <c r="QXX23" s="43"/>
      <c r="QXY23" s="43"/>
      <c r="QXZ23" s="43"/>
      <c r="QYA23" s="43"/>
      <c r="QYB23" s="43"/>
      <c r="QYC23" s="44"/>
      <c r="QYD23" s="45"/>
      <c r="QYE23" s="45"/>
      <c r="QYF23" s="43"/>
      <c r="QYG23" s="43"/>
      <c r="QYH23" s="43"/>
      <c r="QYI23" s="43"/>
      <c r="QYJ23" s="43"/>
      <c r="QYK23" s="43"/>
      <c r="QYL23" s="43"/>
      <c r="QYM23" s="43"/>
      <c r="QYN23" s="43"/>
      <c r="QYO23" s="43"/>
      <c r="QYP23" s="43"/>
      <c r="QYQ23" s="44"/>
      <c r="QYR23" s="45"/>
      <c r="QYS23" s="45"/>
      <c r="QYT23" s="43"/>
      <c r="QYU23" s="43"/>
      <c r="QYV23" s="43"/>
      <c r="QYW23" s="43"/>
      <c r="QYX23" s="43"/>
      <c r="QYY23" s="43"/>
      <c r="QYZ23" s="43"/>
      <c r="QZA23" s="43"/>
      <c r="QZB23" s="43"/>
      <c r="QZC23" s="43"/>
      <c r="QZD23" s="43"/>
      <c r="QZE23" s="44"/>
      <c r="QZF23" s="45"/>
      <c r="QZG23" s="45"/>
      <c r="QZH23" s="43"/>
      <c r="QZI23" s="43"/>
      <c r="QZJ23" s="43"/>
      <c r="QZK23" s="43"/>
      <c r="QZL23" s="43"/>
      <c r="QZM23" s="43"/>
      <c r="QZN23" s="43"/>
      <c r="QZO23" s="43"/>
      <c r="QZP23" s="43"/>
      <c r="QZQ23" s="43"/>
      <c r="QZR23" s="43"/>
      <c r="QZS23" s="44"/>
      <c r="QZT23" s="45"/>
      <c r="QZU23" s="45"/>
      <c r="QZV23" s="43"/>
      <c r="QZW23" s="43"/>
      <c r="QZX23" s="43"/>
      <c r="QZY23" s="43"/>
      <c r="QZZ23" s="43"/>
      <c r="RAA23" s="43"/>
      <c r="RAB23" s="43"/>
      <c r="RAC23" s="43"/>
      <c r="RAD23" s="43"/>
      <c r="RAE23" s="43"/>
      <c r="RAF23" s="43"/>
      <c r="RAG23" s="44"/>
      <c r="RAH23" s="45"/>
      <c r="RAI23" s="45"/>
      <c r="RAJ23" s="43"/>
      <c r="RAK23" s="43"/>
      <c r="RAL23" s="43"/>
      <c r="RAM23" s="43"/>
      <c r="RAN23" s="43"/>
      <c r="RAO23" s="43"/>
      <c r="RAP23" s="43"/>
      <c r="RAQ23" s="43"/>
      <c r="RAR23" s="43"/>
      <c r="RAS23" s="43"/>
      <c r="RAT23" s="43"/>
      <c r="RAU23" s="44"/>
      <c r="RAV23" s="45"/>
      <c r="RAW23" s="45"/>
      <c r="RAX23" s="43"/>
      <c r="RAY23" s="43"/>
      <c r="RAZ23" s="43"/>
      <c r="RBA23" s="43"/>
      <c r="RBB23" s="43"/>
      <c r="RBC23" s="43"/>
      <c r="RBD23" s="43"/>
      <c r="RBE23" s="43"/>
      <c r="RBF23" s="43"/>
      <c r="RBG23" s="43"/>
      <c r="RBH23" s="43"/>
      <c r="RBI23" s="44"/>
      <c r="RBJ23" s="45"/>
      <c r="RBK23" s="45"/>
      <c r="RBL23" s="43"/>
      <c r="RBM23" s="43"/>
      <c r="RBN23" s="43"/>
      <c r="RBO23" s="43"/>
      <c r="RBP23" s="43"/>
      <c r="RBQ23" s="43"/>
      <c r="RBR23" s="43"/>
      <c r="RBS23" s="43"/>
      <c r="RBT23" s="43"/>
      <c r="RBU23" s="43"/>
      <c r="RBV23" s="43"/>
      <c r="RBW23" s="44"/>
      <c r="RBX23" s="45"/>
      <c r="RBY23" s="45"/>
      <c r="RBZ23" s="43"/>
      <c r="RCA23" s="43"/>
      <c r="RCB23" s="43"/>
      <c r="RCC23" s="43"/>
      <c r="RCD23" s="43"/>
      <c r="RCE23" s="43"/>
      <c r="RCF23" s="43"/>
      <c r="RCG23" s="43"/>
      <c r="RCH23" s="43"/>
      <c r="RCI23" s="43"/>
      <c r="RCJ23" s="43"/>
      <c r="RCK23" s="44"/>
      <c r="RCL23" s="45"/>
      <c r="RCM23" s="45"/>
      <c r="RCN23" s="43"/>
      <c r="RCO23" s="43"/>
      <c r="RCP23" s="43"/>
      <c r="RCQ23" s="43"/>
      <c r="RCR23" s="43"/>
      <c r="RCS23" s="43"/>
      <c r="RCT23" s="43"/>
      <c r="RCU23" s="43"/>
      <c r="RCV23" s="43"/>
      <c r="RCW23" s="43"/>
      <c r="RCX23" s="43"/>
      <c r="RCY23" s="44"/>
      <c r="RCZ23" s="45"/>
      <c r="RDA23" s="45"/>
      <c r="RDB23" s="43"/>
      <c r="RDC23" s="43"/>
      <c r="RDD23" s="43"/>
      <c r="RDE23" s="43"/>
      <c r="RDF23" s="43"/>
      <c r="RDG23" s="43"/>
      <c r="RDH23" s="43"/>
      <c r="RDI23" s="43"/>
      <c r="RDJ23" s="43"/>
      <c r="RDK23" s="43"/>
      <c r="RDL23" s="43"/>
      <c r="RDM23" s="44"/>
      <c r="RDN23" s="45"/>
      <c r="RDO23" s="45"/>
      <c r="RDP23" s="43"/>
      <c r="RDQ23" s="43"/>
      <c r="RDR23" s="43"/>
      <c r="RDS23" s="43"/>
      <c r="RDT23" s="43"/>
      <c r="RDU23" s="43"/>
      <c r="RDV23" s="43"/>
      <c r="RDW23" s="43"/>
      <c r="RDX23" s="43"/>
      <c r="RDY23" s="43"/>
      <c r="RDZ23" s="43"/>
      <c r="REA23" s="44"/>
      <c r="REB23" s="45"/>
      <c r="REC23" s="45"/>
      <c r="RED23" s="43"/>
      <c r="REE23" s="43"/>
      <c r="REF23" s="43"/>
      <c r="REG23" s="43"/>
      <c r="REH23" s="43"/>
      <c r="REI23" s="43"/>
      <c r="REJ23" s="43"/>
      <c r="REK23" s="43"/>
      <c r="REL23" s="43"/>
      <c r="REM23" s="43"/>
      <c r="REN23" s="43"/>
      <c r="REO23" s="44"/>
      <c r="REP23" s="45"/>
      <c r="REQ23" s="45"/>
      <c r="RER23" s="43"/>
      <c r="RES23" s="43"/>
      <c r="RET23" s="43"/>
      <c r="REU23" s="43"/>
      <c r="REV23" s="43"/>
      <c r="REW23" s="43"/>
      <c r="REX23" s="43"/>
      <c r="REY23" s="43"/>
      <c r="REZ23" s="43"/>
      <c r="RFA23" s="43"/>
      <c r="RFB23" s="43"/>
      <c r="RFC23" s="44"/>
      <c r="RFD23" s="45"/>
      <c r="RFE23" s="45"/>
      <c r="RFF23" s="43"/>
      <c r="RFG23" s="43"/>
      <c r="RFH23" s="43"/>
      <c r="RFI23" s="43"/>
      <c r="RFJ23" s="43"/>
      <c r="RFK23" s="43"/>
      <c r="RFL23" s="43"/>
      <c r="RFM23" s="43"/>
      <c r="RFN23" s="43"/>
      <c r="RFO23" s="43"/>
      <c r="RFP23" s="43"/>
      <c r="RFQ23" s="44"/>
      <c r="RFR23" s="45"/>
      <c r="RFS23" s="45"/>
      <c r="RFT23" s="43"/>
      <c r="RFU23" s="43"/>
      <c r="RFV23" s="43"/>
      <c r="RFW23" s="43"/>
      <c r="RFX23" s="43"/>
      <c r="RFY23" s="43"/>
      <c r="RFZ23" s="43"/>
      <c r="RGA23" s="43"/>
      <c r="RGB23" s="43"/>
      <c r="RGC23" s="43"/>
      <c r="RGD23" s="43"/>
      <c r="RGE23" s="44"/>
      <c r="RGF23" s="45"/>
      <c r="RGG23" s="45"/>
      <c r="RGH23" s="43"/>
      <c r="RGI23" s="43"/>
      <c r="RGJ23" s="43"/>
      <c r="RGK23" s="43"/>
      <c r="RGL23" s="43"/>
      <c r="RGM23" s="43"/>
      <c r="RGN23" s="43"/>
      <c r="RGO23" s="43"/>
      <c r="RGP23" s="43"/>
      <c r="RGQ23" s="43"/>
      <c r="RGR23" s="43"/>
      <c r="RGS23" s="44"/>
      <c r="RGT23" s="45"/>
      <c r="RGU23" s="45"/>
      <c r="RGV23" s="43"/>
      <c r="RGW23" s="43"/>
      <c r="RGX23" s="43"/>
      <c r="RGY23" s="43"/>
      <c r="RGZ23" s="43"/>
      <c r="RHA23" s="43"/>
      <c r="RHB23" s="43"/>
      <c r="RHC23" s="43"/>
      <c r="RHD23" s="43"/>
      <c r="RHE23" s="43"/>
      <c r="RHF23" s="43"/>
      <c r="RHG23" s="44"/>
      <c r="RHH23" s="45"/>
      <c r="RHI23" s="45"/>
      <c r="RHJ23" s="43"/>
      <c r="RHK23" s="43"/>
      <c r="RHL23" s="43"/>
      <c r="RHM23" s="43"/>
      <c r="RHN23" s="43"/>
      <c r="RHO23" s="43"/>
      <c r="RHP23" s="43"/>
      <c r="RHQ23" s="43"/>
      <c r="RHR23" s="43"/>
      <c r="RHS23" s="43"/>
      <c r="RHT23" s="43"/>
      <c r="RHU23" s="44"/>
      <c r="RHV23" s="45"/>
      <c r="RHW23" s="45"/>
      <c r="RHX23" s="43"/>
      <c r="RHY23" s="43"/>
      <c r="RHZ23" s="43"/>
      <c r="RIA23" s="43"/>
      <c r="RIB23" s="43"/>
      <c r="RIC23" s="43"/>
      <c r="RID23" s="43"/>
      <c r="RIE23" s="43"/>
      <c r="RIF23" s="43"/>
      <c r="RIG23" s="43"/>
      <c r="RIH23" s="43"/>
      <c r="RII23" s="44"/>
      <c r="RIJ23" s="45"/>
      <c r="RIK23" s="45"/>
      <c r="RIL23" s="43"/>
      <c r="RIM23" s="43"/>
      <c r="RIN23" s="43"/>
      <c r="RIO23" s="43"/>
      <c r="RIP23" s="43"/>
      <c r="RIQ23" s="43"/>
      <c r="RIR23" s="43"/>
      <c r="RIS23" s="43"/>
      <c r="RIT23" s="43"/>
      <c r="RIU23" s="43"/>
      <c r="RIV23" s="43"/>
      <c r="RIW23" s="44"/>
      <c r="RIX23" s="45"/>
      <c r="RIY23" s="45"/>
      <c r="RIZ23" s="43"/>
      <c r="RJA23" s="43"/>
      <c r="RJB23" s="43"/>
      <c r="RJC23" s="43"/>
      <c r="RJD23" s="43"/>
      <c r="RJE23" s="43"/>
      <c r="RJF23" s="43"/>
      <c r="RJG23" s="43"/>
      <c r="RJH23" s="43"/>
      <c r="RJI23" s="43"/>
      <c r="RJJ23" s="43"/>
      <c r="RJK23" s="44"/>
      <c r="RJL23" s="45"/>
      <c r="RJM23" s="45"/>
      <c r="RJN23" s="43"/>
      <c r="RJO23" s="43"/>
      <c r="RJP23" s="43"/>
      <c r="RJQ23" s="43"/>
      <c r="RJR23" s="43"/>
      <c r="RJS23" s="43"/>
      <c r="RJT23" s="43"/>
      <c r="RJU23" s="43"/>
      <c r="RJV23" s="43"/>
      <c r="RJW23" s="43"/>
      <c r="RJX23" s="43"/>
      <c r="RJY23" s="44"/>
      <c r="RJZ23" s="45"/>
      <c r="RKA23" s="45"/>
      <c r="RKB23" s="43"/>
      <c r="RKC23" s="43"/>
      <c r="RKD23" s="43"/>
      <c r="RKE23" s="43"/>
      <c r="RKF23" s="43"/>
      <c r="RKG23" s="43"/>
      <c r="RKH23" s="43"/>
      <c r="RKI23" s="43"/>
      <c r="RKJ23" s="43"/>
      <c r="RKK23" s="43"/>
      <c r="RKL23" s="43"/>
      <c r="RKM23" s="44"/>
      <c r="RKN23" s="45"/>
      <c r="RKO23" s="45"/>
      <c r="RKP23" s="43"/>
      <c r="RKQ23" s="43"/>
      <c r="RKR23" s="43"/>
      <c r="RKS23" s="43"/>
      <c r="RKT23" s="43"/>
      <c r="RKU23" s="43"/>
      <c r="RKV23" s="43"/>
      <c r="RKW23" s="43"/>
      <c r="RKX23" s="43"/>
      <c r="RKY23" s="43"/>
      <c r="RKZ23" s="43"/>
      <c r="RLA23" s="44"/>
      <c r="RLB23" s="45"/>
      <c r="RLC23" s="45"/>
      <c r="RLD23" s="43"/>
      <c r="RLE23" s="43"/>
      <c r="RLF23" s="43"/>
      <c r="RLG23" s="43"/>
      <c r="RLH23" s="43"/>
      <c r="RLI23" s="43"/>
      <c r="RLJ23" s="43"/>
      <c r="RLK23" s="43"/>
      <c r="RLL23" s="43"/>
      <c r="RLM23" s="43"/>
      <c r="RLN23" s="43"/>
      <c r="RLO23" s="44"/>
      <c r="RLP23" s="45"/>
      <c r="RLQ23" s="45"/>
      <c r="RLR23" s="43"/>
      <c r="RLS23" s="43"/>
      <c r="RLT23" s="43"/>
      <c r="RLU23" s="43"/>
      <c r="RLV23" s="43"/>
      <c r="RLW23" s="43"/>
      <c r="RLX23" s="43"/>
      <c r="RLY23" s="43"/>
      <c r="RLZ23" s="43"/>
      <c r="RMA23" s="43"/>
      <c r="RMB23" s="43"/>
      <c r="RMC23" s="44"/>
      <c r="RMD23" s="45"/>
      <c r="RME23" s="45"/>
      <c r="RMF23" s="43"/>
      <c r="RMG23" s="43"/>
      <c r="RMH23" s="43"/>
      <c r="RMI23" s="43"/>
      <c r="RMJ23" s="43"/>
      <c r="RMK23" s="43"/>
      <c r="RML23" s="43"/>
      <c r="RMM23" s="43"/>
      <c r="RMN23" s="43"/>
      <c r="RMO23" s="43"/>
      <c r="RMP23" s="43"/>
      <c r="RMQ23" s="44"/>
      <c r="RMR23" s="45"/>
      <c r="RMS23" s="45"/>
      <c r="RMT23" s="43"/>
      <c r="RMU23" s="43"/>
      <c r="RMV23" s="43"/>
      <c r="RMW23" s="43"/>
      <c r="RMX23" s="43"/>
      <c r="RMY23" s="43"/>
      <c r="RMZ23" s="43"/>
      <c r="RNA23" s="43"/>
      <c r="RNB23" s="43"/>
      <c r="RNC23" s="43"/>
      <c r="RND23" s="43"/>
      <c r="RNE23" s="44"/>
      <c r="RNF23" s="45"/>
      <c r="RNG23" s="45"/>
      <c r="RNH23" s="43"/>
      <c r="RNI23" s="43"/>
      <c r="RNJ23" s="43"/>
      <c r="RNK23" s="43"/>
      <c r="RNL23" s="43"/>
      <c r="RNM23" s="43"/>
      <c r="RNN23" s="43"/>
      <c r="RNO23" s="43"/>
      <c r="RNP23" s="43"/>
      <c r="RNQ23" s="43"/>
      <c r="RNR23" s="43"/>
      <c r="RNS23" s="44"/>
      <c r="RNT23" s="45"/>
      <c r="RNU23" s="45"/>
      <c r="RNV23" s="43"/>
      <c r="RNW23" s="43"/>
      <c r="RNX23" s="43"/>
      <c r="RNY23" s="43"/>
      <c r="RNZ23" s="43"/>
      <c r="ROA23" s="43"/>
      <c r="ROB23" s="43"/>
      <c r="ROC23" s="43"/>
      <c r="ROD23" s="43"/>
      <c r="ROE23" s="43"/>
      <c r="ROF23" s="43"/>
      <c r="ROG23" s="44"/>
      <c r="ROH23" s="45"/>
      <c r="ROI23" s="45"/>
      <c r="ROJ23" s="43"/>
      <c r="ROK23" s="43"/>
      <c r="ROL23" s="43"/>
      <c r="ROM23" s="43"/>
      <c r="RON23" s="43"/>
      <c r="ROO23" s="43"/>
      <c r="ROP23" s="43"/>
      <c r="ROQ23" s="43"/>
      <c r="ROR23" s="43"/>
      <c r="ROS23" s="43"/>
      <c r="ROT23" s="43"/>
      <c r="ROU23" s="44"/>
      <c r="ROV23" s="45"/>
      <c r="ROW23" s="45"/>
      <c r="ROX23" s="43"/>
      <c r="ROY23" s="43"/>
      <c r="ROZ23" s="43"/>
      <c r="RPA23" s="43"/>
      <c r="RPB23" s="43"/>
      <c r="RPC23" s="43"/>
      <c r="RPD23" s="43"/>
      <c r="RPE23" s="43"/>
      <c r="RPF23" s="43"/>
      <c r="RPG23" s="43"/>
      <c r="RPH23" s="43"/>
      <c r="RPI23" s="44"/>
      <c r="RPJ23" s="45"/>
      <c r="RPK23" s="45"/>
      <c r="RPL23" s="43"/>
      <c r="RPM23" s="43"/>
      <c r="RPN23" s="43"/>
      <c r="RPO23" s="43"/>
      <c r="RPP23" s="43"/>
      <c r="RPQ23" s="43"/>
      <c r="RPR23" s="43"/>
      <c r="RPS23" s="43"/>
      <c r="RPT23" s="43"/>
      <c r="RPU23" s="43"/>
      <c r="RPV23" s="43"/>
      <c r="RPW23" s="44"/>
      <c r="RPX23" s="45"/>
      <c r="RPY23" s="45"/>
      <c r="RPZ23" s="43"/>
      <c r="RQA23" s="43"/>
      <c r="RQB23" s="43"/>
      <c r="RQC23" s="43"/>
      <c r="RQD23" s="43"/>
      <c r="RQE23" s="43"/>
      <c r="RQF23" s="43"/>
      <c r="RQG23" s="43"/>
      <c r="RQH23" s="43"/>
      <c r="RQI23" s="43"/>
      <c r="RQJ23" s="43"/>
      <c r="RQK23" s="44"/>
      <c r="RQL23" s="45"/>
      <c r="RQM23" s="45"/>
      <c r="RQN23" s="43"/>
      <c r="RQO23" s="43"/>
      <c r="RQP23" s="43"/>
      <c r="RQQ23" s="43"/>
      <c r="RQR23" s="43"/>
      <c r="RQS23" s="43"/>
      <c r="RQT23" s="43"/>
      <c r="RQU23" s="43"/>
      <c r="RQV23" s="43"/>
      <c r="RQW23" s="43"/>
      <c r="RQX23" s="43"/>
      <c r="RQY23" s="44"/>
      <c r="RQZ23" s="45"/>
      <c r="RRA23" s="45"/>
      <c r="RRB23" s="43"/>
      <c r="RRC23" s="43"/>
      <c r="RRD23" s="43"/>
      <c r="RRE23" s="43"/>
      <c r="RRF23" s="43"/>
      <c r="RRG23" s="43"/>
      <c r="RRH23" s="43"/>
      <c r="RRI23" s="43"/>
      <c r="RRJ23" s="43"/>
      <c r="RRK23" s="43"/>
      <c r="RRL23" s="43"/>
      <c r="RRM23" s="44"/>
      <c r="RRN23" s="45"/>
      <c r="RRO23" s="45"/>
      <c r="RRP23" s="43"/>
      <c r="RRQ23" s="43"/>
      <c r="RRR23" s="43"/>
      <c r="RRS23" s="43"/>
      <c r="RRT23" s="43"/>
      <c r="RRU23" s="43"/>
      <c r="RRV23" s="43"/>
      <c r="RRW23" s="43"/>
      <c r="RRX23" s="43"/>
      <c r="RRY23" s="43"/>
      <c r="RRZ23" s="43"/>
      <c r="RSA23" s="44"/>
      <c r="RSB23" s="45"/>
      <c r="RSC23" s="45"/>
      <c r="RSD23" s="43"/>
      <c r="RSE23" s="43"/>
      <c r="RSF23" s="43"/>
      <c r="RSG23" s="43"/>
      <c r="RSH23" s="43"/>
      <c r="RSI23" s="43"/>
      <c r="RSJ23" s="43"/>
      <c r="RSK23" s="43"/>
      <c r="RSL23" s="43"/>
      <c r="RSM23" s="43"/>
      <c r="RSN23" s="43"/>
      <c r="RSO23" s="44"/>
      <c r="RSP23" s="45"/>
      <c r="RSQ23" s="45"/>
      <c r="RSR23" s="43"/>
      <c r="RSS23" s="43"/>
      <c r="RST23" s="43"/>
      <c r="RSU23" s="43"/>
      <c r="RSV23" s="43"/>
      <c r="RSW23" s="43"/>
      <c r="RSX23" s="43"/>
      <c r="RSY23" s="43"/>
      <c r="RSZ23" s="43"/>
      <c r="RTA23" s="43"/>
      <c r="RTB23" s="43"/>
      <c r="RTC23" s="44"/>
      <c r="RTD23" s="45"/>
      <c r="RTE23" s="45"/>
      <c r="RTF23" s="43"/>
      <c r="RTG23" s="43"/>
      <c r="RTH23" s="43"/>
      <c r="RTI23" s="43"/>
      <c r="RTJ23" s="43"/>
      <c r="RTK23" s="43"/>
      <c r="RTL23" s="43"/>
      <c r="RTM23" s="43"/>
      <c r="RTN23" s="43"/>
      <c r="RTO23" s="43"/>
      <c r="RTP23" s="43"/>
      <c r="RTQ23" s="44"/>
      <c r="RTR23" s="45"/>
      <c r="RTS23" s="45"/>
      <c r="RTT23" s="43"/>
      <c r="RTU23" s="43"/>
      <c r="RTV23" s="43"/>
      <c r="RTW23" s="43"/>
      <c r="RTX23" s="43"/>
      <c r="RTY23" s="43"/>
      <c r="RTZ23" s="43"/>
      <c r="RUA23" s="43"/>
      <c r="RUB23" s="43"/>
      <c r="RUC23" s="43"/>
      <c r="RUD23" s="43"/>
      <c r="RUE23" s="44"/>
      <c r="RUF23" s="45"/>
      <c r="RUG23" s="45"/>
      <c r="RUH23" s="43"/>
      <c r="RUI23" s="43"/>
      <c r="RUJ23" s="43"/>
      <c r="RUK23" s="43"/>
      <c r="RUL23" s="43"/>
      <c r="RUM23" s="43"/>
      <c r="RUN23" s="43"/>
      <c r="RUO23" s="43"/>
      <c r="RUP23" s="43"/>
      <c r="RUQ23" s="43"/>
      <c r="RUR23" s="43"/>
      <c r="RUS23" s="44"/>
      <c r="RUT23" s="45"/>
      <c r="RUU23" s="45"/>
      <c r="RUV23" s="43"/>
      <c r="RUW23" s="43"/>
      <c r="RUX23" s="43"/>
      <c r="RUY23" s="43"/>
      <c r="RUZ23" s="43"/>
      <c r="RVA23" s="43"/>
      <c r="RVB23" s="43"/>
      <c r="RVC23" s="43"/>
      <c r="RVD23" s="43"/>
      <c r="RVE23" s="43"/>
      <c r="RVF23" s="43"/>
      <c r="RVG23" s="44"/>
      <c r="RVH23" s="45"/>
      <c r="RVI23" s="45"/>
      <c r="RVJ23" s="43"/>
      <c r="RVK23" s="43"/>
      <c r="RVL23" s="43"/>
      <c r="RVM23" s="43"/>
      <c r="RVN23" s="43"/>
      <c r="RVO23" s="43"/>
      <c r="RVP23" s="43"/>
      <c r="RVQ23" s="43"/>
      <c r="RVR23" s="43"/>
      <c r="RVS23" s="43"/>
      <c r="RVT23" s="43"/>
      <c r="RVU23" s="44"/>
      <c r="RVV23" s="45"/>
      <c r="RVW23" s="45"/>
      <c r="RVX23" s="43"/>
      <c r="RVY23" s="43"/>
      <c r="RVZ23" s="43"/>
      <c r="RWA23" s="43"/>
      <c r="RWB23" s="43"/>
      <c r="RWC23" s="43"/>
      <c r="RWD23" s="43"/>
      <c r="RWE23" s="43"/>
      <c r="RWF23" s="43"/>
      <c r="RWG23" s="43"/>
      <c r="RWH23" s="43"/>
      <c r="RWI23" s="44"/>
      <c r="RWJ23" s="45"/>
      <c r="RWK23" s="45"/>
      <c r="RWL23" s="43"/>
      <c r="RWM23" s="43"/>
      <c r="RWN23" s="43"/>
      <c r="RWO23" s="43"/>
      <c r="RWP23" s="43"/>
      <c r="RWQ23" s="43"/>
      <c r="RWR23" s="43"/>
      <c r="RWS23" s="43"/>
      <c r="RWT23" s="43"/>
      <c r="RWU23" s="43"/>
      <c r="RWV23" s="43"/>
      <c r="RWW23" s="44"/>
      <c r="RWX23" s="45"/>
      <c r="RWY23" s="45"/>
      <c r="RWZ23" s="43"/>
      <c r="RXA23" s="43"/>
      <c r="RXB23" s="43"/>
      <c r="RXC23" s="43"/>
      <c r="RXD23" s="43"/>
      <c r="RXE23" s="43"/>
      <c r="RXF23" s="43"/>
      <c r="RXG23" s="43"/>
      <c r="RXH23" s="43"/>
      <c r="RXI23" s="43"/>
      <c r="RXJ23" s="43"/>
      <c r="RXK23" s="44"/>
      <c r="RXL23" s="45"/>
      <c r="RXM23" s="45"/>
      <c r="RXN23" s="43"/>
      <c r="RXO23" s="43"/>
      <c r="RXP23" s="43"/>
      <c r="RXQ23" s="43"/>
      <c r="RXR23" s="43"/>
      <c r="RXS23" s="43"/>
      <c r="RXT23" s="43"/>
      <c r="RXU23" s="43"/>
      <c r="RXV23" s="43"/>
      <c r="RXW23" s="43"/>
      <c r="RXX23" s="43"/>
      <c r="RXY23" s="44"/>
      <c r="RXZ23" s="45"/>
      <c r="RYA23" s="45"/>
      <c r="RYB23" s="43"/>
      <c r="RYC23" s="43"/>
      <c r="RYD23" s="43"/>
      <c r="RYE23" s="43"/>
      <c r="RYF23" s="43"/>
      <c r="RYG23" s="43"/>
      <c r="RYH23" s="43"/>
      <c r="RYI23" s="43"/>
      <c r="RYJ23" s="43"/>
      <c r="RYK23" s="43"/>
      <c r="RYL23" s="43"/>
      <c r="RYM23" s="44"/>
      <c r="RYN23" s="45"/>
      <c r="RYO23" s="45"/>
      <c r="RYP23" s="43"/>
      <c r="RYQ23" s="43"/>
      <c r="RYR23" s="43"/>
      <c r="RYS23" s="43"/>
      <c r="RYT23" s="43"/>
      <c r="RYU23" s="43"/>
      <c r="RYV23" s="43"/>
      <c r="RYW23" s="43"/>
      <c r="RYX23" s="43"/>
      <c r="RYY23" s="43"/>
      <c r="RYZ23" s="43"/>
      <c r="RZA23" s="44"/>
      <c r="RZB23" s="45"/>
      <c r="RZC23" s="45"/>
      <c r="RZD23" s="43"/>
      <c r="RZE23" s="43"/>
      <c r="RZF23" s="43"/>
      <c r="RZG23" s="43"/>
      <c r="RZH23" s="43"/>
      <c r="RZI23" s="43"/>
      <c r="RZJ23" s="43"/>
      <c r="RZK23" s="43"/>
      <c r="RZL23" s="43"/>
      <c r="RZM23" s="43"/>
      <c r="RZN23" s="43"/>
      <c r="RZO23" s="44"/>
      <c r="RZP23" s="45"/>
      <c r="RZQ23" s="45"/>
      <c r="RZR23" s="43"/>
      <c r="RZS23" s="43"/>
      <c r="RZT23" s="43"/>
      <c r="RZU23" s="43"/>
      <c r="RZV23" s="43"/>
      <c r="RZW23" s="43"/>
      <c r="RZX23" s="43"/>
      <c r="RZY23" s="43"/>
      <c r="RZZ23" s="43"/>
      <c r="SAA23" s="43"/>
      <c r="SAB23" s="43"/>
      <c r="SAC23" s="44"/>
      <c r="SAD23" s="45"/>
      <c r="SAE23" s="45"/>
      <c r="SAF23" s="43"/>
      <c r="SAG23" s="43"/>
      <c r="SAH23" s="43"/>
      <c r="SAI23" s="43"/>
      <c r="SAJ23" s="43"/>
      <c r="SAK23" s="43"/>
      <c r="SAL23" s="43"/>
      <c r="SAM23" s="43"/>
      <c r="SAN23" s="43"/>
      <c r="SAO23" s="43"/>
      <c r="SAP23" s="43"/>
      <c r="SAQ23" s="44"/>
      <c r="SAR23" s="45"/>
      <c r="SAS23" s="45"/>
      <c r="SAT23" s="43"/>
      <c r="SAU23" s="43"/>
      <c r="SAV23" s="43"/>
      <c r="SAW23" s="43"/>
      <c r="SAX23" s="43"/>
      <c r="SAY23" s="43"/>
      <c r="SAZ23" s="43"/>
      <c r="SBA23" s="43"/>
      <c r="SBB23" s="43"/>
      <c r="SBC23" s="43"/>
      <c r="SBD23" s="43"/>
      <c r="SBE23" s="44"/>
      <c r="SBF23" s="45"/>
      <c r="SBG23" s="45"/>
      <c r="SBH23" s="43"/>
      <c r="SBI23" s="43"/>
      <c r="SBJ23" s="43"/>
      <c r="SBK23" s="43"/>
      <c r="SBL23" s="43"/>
      <c r="SBM23" s="43"/>
      <c r="SBN23" s="43"/>
      <c r="SBO23" s="43"/>
      <c r="SBP23" s="43"/>
      <c r="SBQ23" s="43"/>
      <c r="SBR23" s="43"/>
      <c r="SBS23" s="44"/>
      <c r="SBT23" s="45"/>
      <c r="SBU23" s="45"/>
      <c r="SBV23" s="43"/>
      <c r="SBW23" s="43"/>
      <c r="SBX23" s="43"/>
      <c r="SBY23" s="43"/>
      <c r="SBZ23" s="43"/>
      <c r="SCA23" s="43"/>
      <c r="SCB23" s="43"/>
      <c r="SCC23" s="43"/>
      <c r="SCD23" s="43"/>
      <c r="SCE23" s="43"/>
      <c r="SCF23" s="43"/>
      <c r="SCG23" s="44"/>
      <c r="SCH23" s="45"/>
      <c r="SCI23" s="45"/>
      <c r="SCJ23" s="43"/>
      <c r="SCK23" s="43"/>
      <c r="SCL23" s="43"/>
      <c r="SCM23" s="43"/>
      <c r="SCN23" s="43"/>
      <c r="SCO23" s="43"/>
      <c r="SCP23" s="43"/>
      <c r="SCQ23" s="43"/>
      <c r="SCR23" s="43"/>
      <c r="SCS23" s="43"/>
      <c r="SCT23" s="43"/>
      <c r="SCU23" s="44"/>
      <c r="SCV23" s="45"/>
      <c r="SCW23" s="45"/>
      <c r="SCX23" s="43"/>
      <c r="SCY23" s="43"/>
      <c r="SCZ23" s="43"/>
      <c r="SDA23" s="43"/>
      <c r="SDB23" s="43"/>
      <c r="SDC23" s="43"/>
      <c r="SDD23" s="43"/>
      <c r="SDE23" s="43"/>
      <c r="SDF23" s="43"/>
      <c r="SDG23" s="43"/>
      <c r="SDH23" s="43"/>
      <c r="SDI23" s="44"/>
      <c r="SDJ23" s="45"/>
      <c r="SDK23" s="45"/>
      <c r="SDL23" s="43"/>
      <c r="SDM23" s="43"/>
      <c r="SDN23" s="43"/>
      <c r="SDO23" s="43"/>
      <c r="SDP23" s="43"/>
      <c r="SDQ23" s="43"/>
      <c r="SDR23" s="43"/>
      <c r="SDS23" s="43"/>
      <c r="SDT23" s="43"/>
      <c r="SDU23" s="43"/>
      <c r="SDV23" s="43"/>
      <c r="SDW23" s="44"/>
      <c r="SDX23" s="45"/>
      <c r="SDY23" s="45"/>
      <c r="SDZ23" s="43"/>
      <c r="SEA23" s="43"/>
      <c r="SEB23" s="43"/>
      <c r="SEC23" s="43"/>
      <c r="SED23" s="43"/>
      <c r="SEE23" s="43"/>
      <c r="SEF23" s="43"/>
      <c r="SEG23" s="43"/>
      <c r="SEH23" s="43"/>
      <c r="SEI23" s="43"/>
      <c r="SEJ23" s="43"/>
      <c r="SEK23" s="44"/>
      <c r="SEL23" s="45"/>
      <c r="SEM23" s="45"/>
      <c r="SEN23" s="43"/>
      <c r="SEO23" s="43"/>
      <c r="SEP23" s="43"/>
      <c r="SEQ23" s="43"/>
      <c r="SER23" s="43"/>
      <c r="SES23" s="43"/>
      <c r="SET23" s="43"/>
      <c r="SEU23" s="43"/>
      <c r="SEV23" s="43"/>
      <c r="SEW23" s="43"/>
      <c r="SEX23" s="43"/>
      <c r="SEY23" s="44"/>
      <c r="SEZ23" s="45"/>
      <c r="SFA23" s="45"/>
      <c r="SFB23" s="43"/>
      <c r="SFC23" s="43"/>
      <c r="SFD23" s="43"/>
      <c r="SFE23" s="43"/>
      <c r="SFF23" s="43"/>
      <c r="SFG23" s="43"/>
      <c r="SFH23" s="43"/>
      <c r="SFI23" s="43"/>
      <c r="SFJ23" s="43"/>
      <c r="SFK23" s="43"/>
      <c r="SFL23" s="43"/>
      <c r="SFM23" s="44"/>
      <c r="SFN23" s="45"/>
      <c r="SFO23" s="45"/>
      <c r="SFP23" s="43"/>
      <c r="SFQ23" s="43"/>
      <c r="SFR23" s="43"/>
      <c r="SFS23" s="43"/>
      <c r="SFT23" s="43"/>
      <c r="SFU23" s="43"/>
      <c r="SFV23" s="43"/>
      <c r="SFW23" s="43"/>
      <c r="SFX23" s="43"/>
      <c r="SFY23" s="43"/>
      <c r="SFZ23" s="43"/>
      <c r="SGA23" s="44"/>
      <c r="SGB23" s="45"/>
      <c r="SGC23" s="45"/>
      <c r="SGD23" s="43"/>
      <c r="SGE23" s="43"/>
      <c r="SGF23" s="43"/>
      <c r="SGG23" s="43"/>
      <c r="SGH23" s="43"/>
      <c r="SGI23" s="43"/>
      <c r="SGJ23" s="43"/>
      <c r="SGK23" s="43"/>
      <c r="SGL23" s="43"/>
      <c r="SGM23" s="43"/>
      <c r="SGN23" s="43"/>
      <c r="SGO23" s="44"/>
      <c r="SGP23" s="45"/>
      <c r="SGQ23" s="45"/>
      <c r="SGR23" s="43"/>
      <c r="SGS23" s="43"/>
      <c r="SGT23" s="43"/>
      <c r="SGU23" s="43"/>
      <c r="SGV23" s="43"/>
      <c r="SGW23" s="43"/>
      <c r="SGX23" s="43"/>
      <c r="SGY23" s="43"/>
      <c r="SGZ23" s="43"/>
      <c r="SHA23" s="43"/>
      <c r="SHB23" s="43"/>
      <c r="SHC23" s="44"/>
      <c r="SHD23" s="45"/>
      <c r="SHE23" s="45"/>
      <c r="SHF23" s="43"/>
      <c r="SHG23" s="43"/>
      <c r="SHH23" s="43"/>
      <c r="SHI23" s="43"/>
      <c r="SHJ23" s="43"/>
      <c r="SHK23" s="43"/>
      <c r="SHL23" s="43"/>
      <c r="SHM23" s="43"/>
      <c r="SHN23" s="43"/>
      <c r="SHO23" s="43"/>
      <c r="SHP23" s="43"/>
      <c r="SHQ23" s="44"/>
      <c r="SHR23" s="45"/>
      <c r="SHS23" s="45"/>
      <c r="SHT23" s="43"/>
      <c r="SHU23" s="43"/>
      <c r="SHV23" s="43"/>
      <c r="SHW23" s="43"/>
      <c r="SHX23" s="43"/>
      <c r="SHY23" s="43"/>
      <c r="SHZ23" s="43"/>
      <c r="SIA23" s="43"/>
      <c r="SIB23" s="43"/>
      <c r="SIC23" s="43"/>
      <c r="SID23" s="43"/>
      <c r="SIE23" s="44"/>
      <c r="SIF23" s="45"/>
      <c r="SIG23" s="45"/>
      <c r="SIH23" s="43"/>
      <c r="SII23" s="43"/>
      <c r="SIJ23" s="43"/>
      <c r="SIK23" s="43"/>
      <c r="SIL23" s="43"/>
      <c r="SIM23" s="43"/>
      <c r="SIN23" s="43"/>
      <c r="SIO23" s="43"/>
      <c r="SIP23" s="43"/>
      <c r="SIQ23" s="43"/>
      <c r="SIR23" s="43"/>
      <c r="SIS23" s="44"/>
      <c r="SIT23" s="45"/>
      <c r="SIU23" s="45"/>
      <c r="SIV23" s="43"/>
      <c r="SIW23" s="43"/>
      <c r="SIX23" s="43"/>
      <c r="SIY23" s="43"/>
      <c r="SIZ23" s="43"/>
      <c r="SJA23" s="43"/>
      <c r="SJB23" s="43"/>
      <c r="SJC23" s="43"/>
      <c r="SJD23" s="43"/>
      <c r="SJE23" s="43"/>
      <c r="SJF23" s="43"/>
      <c r="SJG23" s="44"/>
      <c r="SJH23" s="45"/>
      <c r="SJI23" s="45"/>
      <c r="SJJ23" s="43"/>
      <c r="SJK23" s="43"/>
      <c r="SJL23" s="43"/>
      <c r="SJM23" s="43"/>
      <c r="SJN23" s="43"/>
      <c r="SJO23" s="43"/>
      <c r="SJP23" s="43"/>
      <c r="SJQ23" s="43"/>
      <c r="SJR23" s="43"/>
      <c r="SJS23" s="43"/>
      <c r="SJT23" s="43"/>
      <c r="SJU23" s="44"/>
      <c r="SJV23" s="45"/>
      <c r="SJW23" s="45"/>
      <c r="SJX23" s="43"/>
      <c r="SJY23" s="43"/>
      <c r="SJZ23" s="43"/>
      <c r="SKA23" s="43"/>
      <c r="SKB23" s="43"/>
      <c r="SKC23" s="43"/>
      <c r="SKD23" s="43"/>
      <c r="SKE23" s="43"/>
      <c r="SKF23" s="43"/>
      <c r="SKG23" s="43"/>
      <c r="SKH23" s="43"/>
      <c r="SKI23" s="44"/>
      <c r="SKJ23" s="45"/>
      <c r="SKK23" s="45"/>
      <c r="SKL23" s="43"/>
      <c r="SKM23" s="43"/>
      <c r="SKN23" s="43"/>
      <c r="SKO23" s="43"/>
      <c r="SKP23" s="43"/>
      <c r="SKQ23" s="43"/>
      <c r="SKR23" s="43"/>
      <c r="SKS23" s="43"/>
      <c r="SKT23" s="43"/>
      <c r="SKU23" s="43"/>
      <c r="SKV23" s="43"/>
      <c r="SKW23" s="44"/>
      <c r="SKX23" s="45"/>
      <c r="SKY23" s="45"/>
      <c r="SKZ23" s="43"/>
      <c r="SLA23" s="43"/>
      <c r="SLB23" s="43"/>
      <c r="SLC23" s="43"/>
      <c r="SLD23" s="43"/>
      <c r="SLE23" s="43"/>
      <c r="SLF23" s="43"/>
      <c r="SLG23" s="43"/>
      <c r="SLH23" s="43"/>
      <c r="SLI23" s="43"/>
      <c r="SLJ23" s="43"/>
      <c r="SLK23" s="44"/>
      <c r="SLL23" s="45"/>
      <c r="SLM23" s="45"/>
      <c r="SLN23" s="43"/>
      <c r="SLO23" s="43"/>
      <c r="SLP23" s="43"/>
      <c r="SLQ23" s="43"/>
      <c r="SLR23" s="43"/>
      <c r="SLS23" s="43"/>
      <c r="SLT23" s="43"/>
      <c r="SLU23" s="43"/>
      <c r="SLV23" s="43"/>
      <c r="SLW23" s="43"/>
      <c r="SLX23" s="43"/>
      <c r="SLY23" s="44"/>
      <c r="SLZ23" s="45"/>
      <c r="SMA23" s="45"/>
      <c r="SMB23" s="43"/>
      <c r="SMC23" s="43"/>
      <c r="SMD23" s="43"/>
      <c r="SME23" s="43"/>
      <c r="SMF23" s="43"/>
      <c r="SMG23" s="43"/>
      <c r="SMH23" s="43"/>
      <c r="SMI23" s="43"/>
      <c r="SMJ23" s="43"/>
      <c r="SMK23" s="43"/>
      <c r="SML23" s="43"/>
      <c r="SMM23" s="44"/>
      <c r="SMN23" s="45"/>
      <c r="SMO23" s="45"/>
      <c r="SMP23" s="43"/>
      <c r="SMQ23" s="43"/>
      <c r="SMR23" s="43"/>
      <c r="SMS23" s="43"/>
      <c r="SMT23" s="43"/>
      <c r="SMU23" s="43"/>
      <c r="SMV23" s="43"/>
      <c r="SMW23" s="43"/>
      <c r="SMX23" s="43"/>
      <c r="SMY23" s="43"/>
      <c r="SMZ23" s="43"/>
      <c r="SNA23" s="44"/>
      <c r="SNB23" s="45"/>
      <c r="SNC23" s="45"/>
      <c r="SND23" s="43"/>
      <c r="SNE23" s="43"/>
      <c r="SNF23" s="43"/>
      <c r="SNG23" s="43"/>
      <c r="SNH23" s="43"/>
      <c r="SNI23" s="43"/>
      <c r="SNJ23" s="43"/>
      <c r="SNK23" s="43"/>
      <c r="SNL23" s="43"/>
      <c r="SNM23" s="43"/>
      <c r="SNN23" s="43"/>
      <c r="SNO23" s="44"/>
      <c r="SNP23" s="45"/>
      <c r="SNQ23" s="45"/>
      <c r="SNR23" s="43"/>
      <c r="SNS23" s="43"/>
      <c r="SNT23" s="43"/>
      <c r="SNU23" s="43"/>
      <c r="SNV23" s="43"/>
      <c r="SNW23" s="43"/>
      <c r="SNX23" s="43"/>
      <c r="SNY23" s="43"/>
      <c r="SNZ23" s="43"/>
      <c r="SOA23" s="43"/>
      <c r="SOB23" s="43"/>
      <c r="SOC23" s="44"/>
      <c r="SOD23" s="45"/>
      <c r="SOE23" s="45"/>
      <c r="SOF23" s="43"/>
      <c r="SOG23" s="43"/>
      <c r="SOH23" s="43"/>
      <c r="SOI23" s="43"/>
      <c r="SOJ23" s="43"/>
      <c r="SOK23" s="43"/>
      <c r="SOL23" s="43"/>
      <c r="SOM23" s="43"/>
      <c r="SON23" s="43"/>
      <c r="SOO23" s="43"/>
      <c r="SOP23" s="43"/>
      <c r="SOQ23" s="44"/>
      <c r="SOR23" s="45"/>
      <c r="SOS23" s="45"/>
      <c r="SOT23" s="43"/>
      <c r="SOU23" s="43"/>
      <c r="SOV23" s="43"/>
      <c r="SOW23" s="43"/>
      <c r="SOX23" s="43"/>
      <c r="SOY23" s="43"/>
      <c r="SOZ23" s="43"/>
      <c r="SPA23" s="43"/>
      <c r="SPB23" s="43"/>
      <c r="SPC23" s="43"/>
      <c r="SPD23" s="43"/>
      <c r="SPE23" s="44"/>
      <c r="SPF23" s="45"/>
      <c r="SPG23" s="45"/>
      <c r="SPH23" s="43"/>
      <c r="SPI23" s="43"/>
      <c r="SPJ23" s="43"/>
      <c r="SPK23" s="43"/>
      <c r="SPL23" s="43"/>
      <c r="SPM23" s="43"/>
      <c r="SPN23" s="43"/>
      <c r="SPO23" s="43"/>
      <c r="SPP23" s="43"/>
      <c r="SPQ23" s="43"/>
      <c r="SPR23" s="43"/>
      <c r="SPS23" s="44"/>
      <c r="SPT23" s="45"/>
      <c r="SPU23" s="45"/>
      <c r="SPV23" s="43"/>
      <c r="SPW23" s="43"/>
      <c r="SPX23" s="43"/>
      <c r="SPY23" s="43"/>
      <c r="SPZ23" s="43"/>
      <c r="SQA23" s="43"/>
      <c r="SQB23" s="43"/>
      <c r="SQC23" s="43"/>
      <c r="SQD23" s="43"/>
      <c r="SQE23" s="43"/>
      <c r="SQF23" s="43"/>
      <c r="SQG23" s="44"/>
      <c r="SQH23" s="45"/>
      <c r="SQI23" s="45"/>
      <c r="SQJ23" s="43"/>
      <c r="SQK23" s="43"/>
      <c r="SQL23" s="43"/>
      <c r="SQM23" s="43"/>
      <c r="SQN23" s="43"/>
      <c r="SQO23" s="43"/>
      <c r="SQP23" s="43"/>
      <c r="SQQ23" s="43"/>
      <c r="SQR23" s="43"/>
      <c r="SQS23" s="43"/>
      <c r="SQT23" s="43"/>
      <c r="SQU23" s="44"/>
      <c r="SQV23" s="45"/>
      <c r="SQW23" s="45"/>
      <c r="SQX23" s="43"/>
      <c r="SQY23" s="43"/>
      <c r="SQZ23" s="43"/>
      <c r="SRA23" s="43"/>
      <c r="SRB23" s="43"/>
      <c r="SRC23" s="43"/>
      <c r="SRD23" s="43"/>
      <c r="SRE23" s="43"/>
      <c r="SRF23" s="43"/>
      <c r="SRG23" s="43"/>
      <c r="SRH23" s="43"/>
      <c r="SRI23" s="44"/>
      <c r="SRJ23" s="45"/>
      <c r="SRK23" s="45"/>
      <c r="SRL23" s="43"/>
      <c r="SRM23" s="43"/>
      <c r="SRN23" s="43"/>
      <c r="SRO23" s="43"/>
      <c r="SRP23" s="43"/>
      <c r="SRQ23" s="43"/>
      <c r="SRR23" s="43"/>
      <c r="SRS23" s="43"/>
      <c r="SRT23" s="43"/>
      <c r="SRU23" s="43"/>
      <c r="SRV23" s="43"/>
      <c r="SRW23" s="44"/>
      <c r="SRX23" s="45"/>
      <c r="SRY23" s="45"/>
      <c r="SRZ23" s="43"/>
      <c r="SSA23" s="43"/>
      <c r="SSB23" s="43"/>
      <c r="SSC23" s="43"/>
      <c r="SSD23" s="43"/>
      <c r="SSE23" s="43"/>
      <c r="SSF23" s="43"/>
      <c r="SSG23" s="43"/>
      <c r="SSH23" s="43"/>
      <c r="SSI23" s="43"/>
      <c r="SSJ23" s="43"/>
      <c r="SSK23" s="44"/>
      <c r="SSL23" s="45"/>
      <c r="SSM23" s="45"/>
      <c r="SSN23" s="43"/>
      <c r="SSO23" s="43"/>
      <c r="SSP23" s="43"/>
      <c r="SSQ23" s="43"/>
      <c r="SSR23" s="43"/>
      <c r="SSS23" s="43"/>
      <c r="SST23" s="43"/>
      <c r="SSU23" s="43"/>
      <c r="SSV23" s="43"/>
      <c r="SSW23" s="43"/>
      <c r="SSX23" s="43"/>
      <c r="SSY23" s="44"/>
      <c r="SSZ23" s="45"/>
      <c r="STA23" s="45"/>
      <c r="STB23" s="43"/>
      <c r="STC23" s="43"/>
      <c r="STD23" s="43"/>
      <c r="STE23" s="43"/>
      <c r="STF23" s="43"/>
      <c r="STG23" s="43"/>
      <c r="STH23" s="43"/>
      <c r="STI23" s="43"/>
      <c r="STJ23" s="43"/>
      <c r="STK23" s="43"/>
      <c r="STL23" s="43"/>
      <c r="STM23" s="44"/>
      <c r="STN23" s="45"/>
      <c r="STO23" s="45"/>
      <c r="STP23" s="43"/>
      <c r="STQ23" s="43"/>
      <c r="STR23" s="43"/>
      <c r="STS23" s="43"/>
      <c r="STT23" s="43"/>
      <c r="STU23" s="43"/>
      <c r="STV23" s="43"/>
      <c r="STW23" s="43"/>
      <c r="STX23" s="43"/>
      <c r="STY23" s="43"/>
      <c r="STZ23" s="43"/>
      <c r="SUA23" s="44"/>
      <c r="SUB23" s="45"/>
      <c r="SUC23" s="45"/>
      <c r="SUD23" s="43"/>
      <c r="SUE23" s="43"/>
      <c r="SUF23" s="43"/>
      <c r="SUG23" s="43"/>
      <c r="SUH23" s="43"/>
      <c r="SUI23" s="43"/>
      <c r="SUJ23" s="43"/>
      <c r="SUK23" s="43"/>
      <c r="SUL23" s="43"/>
      <c r="SUM23" s="43"/>
      <c r="SUN23" s="43"/>
      <c r="SUO23" s="44"/>
      <c r="SUP23" s="45"/>
      <c r="SUQ23" s="45"/>
      <c r="SUR23" s="43"/>
      <c r="SUS23" s="43"/>
      <c r="SUT23" s="43"/>
      <c r="SUU23" s="43"/>
      <c r="SUV23" s="43"/>
      <c r="SUW23" s="43"/>
      <c r="SUX23" s="43"/>
      <c r="SUY23" s="43"/>
      <c r="SUZ23" s="43"/>
      <c r="SVA23" s="43"/>
      <c r="SVB23" s="43"/>
      <c r="SVC23" s="44"/>
      <c r="SVD23" s="45"/>
      <c r="SVE23" s="45"/>
      <c r="SVF23" s="43"/>
      <c r="SVG23" s="43"/>
      <c r="SVH23" s="43"/>
      <c r="SVI23" s="43"/>
      <c r="SVJ23" s="43"/>
      <c r="SVK23" s="43"/>
      <c r="SVL23" s="43"/>
      <c r="SVM23" s="43"/>
      <c r="SVN23" s="43"/>
      <c r="SVO23" s="43"/>
      <c r="SVP23" s="43"/>
      <c r="SVQ23" s="44"/>
      <c r="SVR23" s="45"/>
      <c r="SVS23" s="45"/>
      <c r="SVT23" s="43"/>
      <c r="SVU23" s="43"/>
      <c r="SVV23" s="43"/>
      <c r="SVW23" s="43"/>
      <c r="SVX23" s="43"/>
      <c r="SVY23" s="43"/>
      <c r="SVZ23" s="43"/>
      <c r="SWA23" s="43"/>
      <c r="SWB23" s="43"/>
      <c r="SWC23" s="43"/>
      <c r="SWD23" s="43"/>
      <c r="SWE23" s="44"/>
      <c r="SWF23" s="45"/>
      <c r="SWG23" s="45"/>
      <c r="SWH23" s="43"/>
      <c r="SWI23" s="43"/>
      <c r="SWJ23" s="43"/>
      <c r="SWK23" s="43"/>
      <c r="SWL23" s="43"/>
      <c r="SWM23" s="43"/>
      <c r="SWN23" s="43"/>
      <c r="SWO23" s="43"/>
      <c r="SWP23" s="43"/>
      <c r="SWQ23" s="43"/>
      <c r="SWR23" s="43"/>
      <c r="SWS23" s="44"/>
      <c r="SWT23" s="45"/>
      <c r="SWU23" s="45"/>
      <c r="SWV23" s="43"/>
      <c r="SWW23" s="43"/>
      <c r="SWX23" s="43"/>
      <c r="SWY23" s="43"/>
      <c r="SWZ23" s="43"/>
      <c r="SXA23" s="43"/>
      <c r="SXB23" s="43"/>
      <c r="SXC23" s="43"/>
      <c r="SXD23" s="43"/>
      <c r="SXE23" s="43"/>
      <c r="SXF23" s="43"/>
      <c r="SXG23" s="44"/>
      <c r="SXH23" s="45"/>
      <c r="SXI23" s="45"/>
      <c r="SXJ23" s="43"/>
      <c r="SXK23" s="43"/>
      <c r="SXL23" s="43"/>
      <c r="SXM23" s="43"/>
      <c r="SXN23" s="43"/>
      <c r="SXO23" s="43"/>
      <c r="SXP23" s="43"/>
      <c r="SXQ23" s="43"/>
      <c r="SXR23" s="43"/>
      <c r="SXS23" s="43"/>
      <c r="SXT23" s="43"/>
      <c r="SXU23" s="44"/>
      <c r="SXV23" s="45"/>
      <c r="SXW23" s="45"/>
      <c r="SXX23" s="43"/>
      <c r="SXY23" s="43"/>
      <c r="SXZ23" s="43"/>
      <c r="SYA23" s="43"/>
      <c r="SYB23" s="43"/>
      <c r="SYC23" s="43"/>
      <c r="SYD23" s="43"/>
      <c r="SYE23" s="43"/>
      <c r="SYF23" s="43"/>
      <c r="SYG23" s="43"/>
      <c r="SYH23" s="43"/>
      <c r="SYI23" s="44"/>
      <c r="SYJ23" s="45"/>
      <c r="SYK23" s="45"/>
      <c r="SYL23" s="43"/>
      <c r="SYM23" s="43"/>
      <c r="SYN23" s="43"/>
      <c r="SYO23" s="43"/>
      <c r="SYP23" s="43"/>
      <c r="SYQ23" s="43"/>
      <c r="SYR23" s="43"/>
      <c r="SYS23" s="43"/>
      <c r="SYT23" s="43"/>
      <c r="SYU23" s="43"/>
      <c r="SYV23" s="43"/>
      <c r="SYW23" s="44"/>
      <c r="SYX23" s="45"/>
      <c r="SYY23" s="45"/>
      <c r="SYZ23" s="43"/>
      <c r="SZA23" s="43"/>
      <c r="SZB23" s="43"/>
      <c r="SZC23" s="43"/>
      <c r="SZD23" s="43"/>
      <c r="SZE23" s="43"/>
      <c r="SZF23" s="43"/>
      <c r="SZG23" s="43"/>
      <c r="SZH23" s="43"/>
      <c r="SZI23" s="43"/>
      <c r="SZJ23" s="43"/>
      <c r="SZK23" s="44"/>
      <c r="SZL23" s="45"/>
      <c r="SZM23" s="45"/>
      <c r="SZN23" s="43"/>
      <c r="SZO23" s="43"/>
      <c r="SZP23" s="43"/>
      <c r="SZQ23" s="43"/>
      <c r="SZR23" s="43"/>
      <c r="SZS23" s="43"/>
      <c r="SZT23" s="43"/>
      <c r="SZU23" s="43"/>
      <c r="SZV23" s="43"/>
      <c r="SZW23" s="43"/>
      <c r="SZX23" s="43"/>
      <c r="SZY23" s="44"/>
      <c r="SZZ23" s="45"/>
      <c r="TAA23" s="45"/>
      <c r="TAB23" s="43"/>
      <c r="TAC23" s="43"/>
      <c r="TAD23" s="43"/>
      <c r="TAE23" s="43"/>
      <c r="TAF23" s="43"/>
      <c r="TAG23" s="43"/>
      <c r="TAH23" s="43"/>
      <c r="TAI23" s="43"/>
      <c r="TAJ23" s="43"/>
      <c r="TAK23" s="43"/>
      <c r="TAL23" s="43"/>
      <c r="TAM23" s="44"/>
      <c r="TAN23" s="45"/>
      <c r="TAO23" s="45"/>
      <c r="TAP23" s="43"/>
      <c r="TAQ23" s="43"/>
      <c r="TAR23" s="43"/>
      <c r="TAS23" s="43"/>
      <c r="TAT23" s="43"/>
      <c r="TAU23" s="43"/>
      <c r="TAV23" s="43"/>
      <c r="TAW23" s="43"/>
      <c r="TAX23" s="43"/>
      <c r="TAY23" s="43"/>
      <c r="TAZ23" s="43"/>
      <c r="TBA23" s="44"/>
      <c r="TBB23" s="45"/>
      <c r="TBC23" s="45"/>
      <c r="TBD23" s="43"/>
      <c r="TBE23" s="43"/>
      <c r="TBF23" s="43"/>
      <c r="TBG23" s="43"/>
      <c r="TBH23" s="43"/>
      <c r="TBI23" s="43"/>
      <c r="TBJ23" s="43"/>
      <c r="TBK23" s="43"/>
      <c r="TBL23" s="43"/>
      <c r="TBM23" s="43"/>
      <c r="TBN23" s="43"/>
      <c r="TBO23" s="44"/>
      <c r="TBP23" s="45"/>
      <c r="TBQ23" s="45"/>
      <c r="TBR23" s="43"/>
      <c r="TBS23" s="43"/>
      <c r="TBT23" s="43"/>
      <c r="TBU23" s="43"/>
      <c r="TBV23" s="43"/>
      <c r="TBW23" s="43"/>
      <c r="TBX23" s="43"/>
      <c r="TBY23" s="43"/>
      <c r="TBZ23" s="43"/>
      <c r="TCA23" s="43"/>
      <c r="TCB23" s="43"/>
      <c r="TCC23" s="44"/>
      <c r="TCD23" s="45"/>
      <c r="TCE23" s="45"/>
      <c r="TCF23" s="43"/>
      <c r="TCG23" s="43"/>
      <c r="TCH23" s="43"/>
      <c r="TCI23" s="43"/>
      <c r="TCJ23" s="43"/>
      <c r="TCK23" s="43"/>
      <c r="TCL23" s="43"/>
      <c r="TCM23" s="43"/>
      <c r="TCN23" s="43"/>
      <c r="TCO23" s="43"/>
      <c r="TCP23" s="43"/>
      <c r="TCQ23" s="44"/>
      <c r="TCR23" s="45"/>
      <c r="TCS23" s="45"/>
      <c r="TCT23" s="43"/>
      <c r="TCU23" s="43"/>
      <c r="TCV23" s="43"/>
      <c r="TCW23" s="43"/>
      <c r="TCX23" s="43"/>
      <c r="TCY23" s="43"/>
      <c r="TCZ23" s="43"/>
      <c r="TDA23" s="43"/>
      <c r="TDB23" s="43"/>
      <c r="TDC23" s="43"/>
      <c r="TDD23" s="43"/>
      <c r="TDE23" s="44"/>
      <c r="TDF23" s="45"/>
      <c r="TDG23" s="45"/>
      <c r="TDH23" s="43"/>
      <c r="TDI23" s="43"/>
      <c r="TDJ23" s="43"/>
      <c r="TDK23" s="43"/>
      <c r="TDL23" s="43"/>
      <c r="TDM23" s="43"/>
      <c r="TDN23" s="43"/>
      <c r="TDO23" s="43"/>
      <c r="TDP23" s="43"/>
      <c r="TDQ23" s="43"/>
      <c r="TDR23" s="43"/>
      <c r="TDS23" s="44"/>
      <c r="TDT23" s="45"/>
      <c r="TDU23" s="45"/>
      <c r="TDV23" s="43"/>
      <c r="TDW23" s="43"/>
      <c r="TDX23" s="43"/>
      <c r="TDY23" s="43"/>
      <c r="TDZ23" s="43"/>
      <c r="TEA23" s="43"/>
      <c r="TEB23" s="43"/>
      <c r="TEC23" s="43"/>
      <c r="TED23" s="43"/>
      <c r="TEE23" s="43"/>
      <c r="TEF23" s="43"/>
      <c r="TEG23" s="44"/>
      <c r="TEH23" s="45"/>
      <c r="TEI23" s="45"/>
      <c r="TEJ23" s="43"/>
      <c r="TEK23" s="43"/>
      <c r="TEL23" s="43"/>
      <c r="TEM23" s="43"/>
      <c r="TEN23" s="43"/>
      <c r="TEO23" s="43"/>
      <c r="TEP23" s="43"/>
      <c r="TEQ23" s="43"/>
      <c r="TER23" s="43"/>
      <c r="TES23" s="43"/>
      <c r="TET23" s="43"/>
      <c r="TEU23" s="44"/>
      <c r="TEV23" s="45"/>
      <c r="TEW23" s="45"/>
      <c r="TEX23" s="43"/>
      <c r="TEY23" s="43"/>
      <c r="TEZ23" s="43"/>
      <c r="TFA23" s="43"/>
      <c r="TFB23" s="43"/>
      <c r="TFC23" s="43"/>
      <c r="TFD23" s="43"/>
      <c r="TFE23" s="43"/>
      <c r="TFF23" s="43"/>
      <c r="TFG23" s="43"/>
      <c r="TFH23" s="43"/>
      <c r="TFI23" s="44"/>
      <c r="TFJ23" s="45"/>
      <c r="TFK23" s="45"/>
      <c r="TFL23" s="43"/>
      <c r="TFM23" s="43"/>
      <c r="TFN23" s="43"/>
      <c r="TFO23" s="43"/>
      <c r="TFP23" s="43"/>
      <c r="TFQ23" s="43"/>
      <c r="TFR23" s="43"/>
      <c r="TFS23" s="43"/>
      <c r="TFT23" s="43"/>
      <c r="TFU23" s="43"/>
      <c r="TFV23" s="43"/>
      <c r="TFW23" s="44"/>
      <c r="TFX23" s="45"/>
      <c r="TFY23" s="45"/>
      <c r="TFZ23" s="43"/>
      <c r="TGA23" s="43"/>
      <c r="TGB23" s="43"/>
      <c r="TGC23" s="43"/>
      <c r="TGD23" s="43"/>
      <c r="TGE23" s="43"/>
      <c r="TGF23" s="43"/>
      <c r="TGG23" s="43"/>
      <c r="TGH23" s="43"/>
      <c r="TGI23" s="43"/>
      <c r="TGJ23" s="43"/>
      <c r="TGK23" s="44"/>
      <c r="TGL23" s="45"/>
      <c r="TGM23" s="45"/>
      <c r="TGN23" s="43"/>
      <c r="TGO23" s="43"/>
      <c r="TGP23" s="43"/>
      <c r="TGQ23" s="43"/>
      <c r="TGR23" s="43"/>
      <c r="TGS23" s="43"/>
      <c r="TGT23" s="43"/>
      <c r="TGU23" s="43"/>
      <c r="TGV23" s="43"/>
      <c r="TGW23" s="43"/>
      <c r="TGX23" s="43"/>
      <c r="TGY23" s="44"/>
      <c r="TGZ23" s="45"/>
      <c r="THA23" s="45"/>
      <c r="THB23" s="43"/>
      <c r="THC23" s="43"/>
      <c r="THD23" s="43"/>
      <c r="THE23" s="43"/>
      <c r="THF23" s="43"/>
      <c r="THG23" s="43"/>
      <c r="THH23" s="43"/>
      <c r="THI23" s="43"/>
      <c r="THJ23" s="43"/>
      <c r="THK23" s="43"/>
      <c r="THL23" s="43"/>
      <c r="THM23" s="44"/>
      <c r="THN23" s="45"/>
      <c r="THO23" s="45"/>
      <c r="THP23" s="43"/>
      <c r="THQ23" s="43"/>
      <c r="THR23" s="43"/>
      <c r="THS23" s="43"/>
      <c r="THT23" s="43"/>
      <c r="THU23" s="43"/>
      <c r="THV23" s="43"/>
      <c r="THW23" s="43"/>
      <c r="THX23" s="43"/>
      <c r="THY23" s="43"/>
      <c r="THZ23" s="43"/>
      <c r="TIA23" s="44"/>
      <c r="TIB23" s="45"/>
      <c r="TIC23" s="45"/>
      <c r="TID23" s="43"/>
      <c r="TIE23" s="43"/>
      <c r="TIF23" s="43"/>
      <c r="TIG23" s="43"/>
      <c r="TIH23" s="43"/>
      <c r="TII23" s="43"/>
      <c r="TIJ23" s="43"/>
      <c r="TIK23" s="43"/>
      <c r="TIL23" s="43"/>
      <c r="TIM23" s="43"/>
      <c r="TIN23" s="43"/>
      <c r="TIO23" s="44"/>
      <c r="TIP23" s="45"/>
      <c r="TIQ23" s="45"/>
      <c r="TIR23" s="43"/>
      <c r="TIS23" s="43"/>
      <c r="TIT23" s="43"/>
      <c r="TIU23" s="43"/>
      <c r="TIV23" s="43"/>
      <c r="TIW23" s="43"/>
      <c r="TIX23" s="43"/>
      <c r="TIY23" s="43"/>
      <c r="TIZ23" s="43"/>
      <c r="TJA23" s="43"/>
      <c r="TJB23" s="43"/>
      <c r="TJC23" s="44"/>
      <c r="TJD23" s="45"/>
      <c r="TJE23" s="45"/>
      <c r="TJF23" s="43"/>
      <c r="TJG23" s="43"/>
      <c r="TJH23" s="43"/>
      <c r="TJI23" s="43"/>
      <c r="TJJ23" s="43"/>
      <c r="TJK23" s="43"/>
      <c r="TJL23" s="43"/>
      <c r="TJM23" s="43"/>
      <c r="TJN23" s="43"/>
      <c r="TJO23" s="43"/>
      <c r="TJP23" s="43"/>
      <c r="TJQ23" s="44"/>
      <c r="TJR23" s="45"/>
      <c r="TJS23" s="45"/>
      <c r="TJT23" s="43"/>
      <c r="TJU23" s="43"/>
      <c r="TJV23" s="43"/>
      <c r="TJW23" s="43"/>
      <c r="TJX23" s="43"/>
      <c r="TJY23" s="43"/>
      <c r="TJZ23" s="43"/>
      <c r="TKA23" s="43"/>
      <c r="TKB23" s="43"/>
      <c r="TKC23" s="43"/>
      <c r="TKD23" s="43"/>
      <c r="TKE23" s="44"/>
      <c r="TKF23" s="45"/>
      <c r="TKG23" s="45"/>
      <c r="TKH23" s="43"/>
      <c r="TKI23" s="43"/>
      <c r="TKJ23" s="43"/>
      <c r="TKK23" s="43"/>
      <c r="TKL23" s="43"/>
      <c r="TKM23" s="43"/>
      <c r="TKN23" s="43"/>
      <c r="TKO23" s="43"/>
      <c r="TKP23" s="43"/>
      <c r="TKQ23" s="43"/>
      <c r="TKR23" s="43"/>
      <c r="TKS23" s="44"/>
      <c r="TKT23" s="45"/>
      <c r="TKU23" s="45"/>
      <c r="TKV23" s="43"/>
      <c r="TKW23" s="43"/>
      <c r="TKX23" s="43"/>
      <c r="TKY23" s="43"/>
      <c r="TKZ23" s="43"/>
      <c r="TLA23" s="43"/>
      <c r="TLB23" s="43"/>
      <c r="TLC23" s="43"/>
      <c r="TLD23" s="43"/>
      <c r="TLE23" s="43"/>
      <c r="TLF23" s="43"/>
      <c r="TLG23" s="44"/>
      <c r="TLH23" s="45"/>
      <c r="TLI23" s="45"/>
      <c r="TLJ23" s="43"/>
      <c r="TLK23" s="43"/>
      <c r="TLL23" s="43"/>
      <c r="TLM23" s="43"/>
      <c r="TLN23" s="43"/>
      <c r="TLO23" s="43"/>
      <c r="TLP23" s="43"/>
      <c r="TLQ23" s="43"/>
      <c r="TLR23" s="43"/>
      <c r="TLS23" s="43"/>
      <c r="TLT23" s="43"/>
      <c r="TLU23" s="44"/>
      <c r="TLV23" s="45"/>
      <c r="TLW23" s="45"/>
      <c r="TLX23" s="43"/>
      <c r="TLY23" s="43"/>
      <c r="TLZ23" s="43"/>
      <c r="TMA23" s="43"/>
      <c r="TMB23" s="43"/>
      <c r="TMC23" s="43"/>
      <c r="TMD23" s="43"/>
      <c r="TME23" s="43"/>
      <c r="TMF23" s="43"/>
      <c r="TMG23" s="43"/>
      <c r="TMH23" s="43"/>
      <c r="TMI23" s="44"/>
      <c r="TMJ23" s="45"/>
      <c r="TMK23" s="45"/>
      <c r="TML23" s="43"/>
      <c r="TMM23" s="43"/>
      <c r="TMN23" s="43"/>
      <c r="TMO23" s="43"/>
      <c r="TMP23" s="43"/>
      <c r="TMQ23" s="43"/>
      <c r="TMR23" s="43"/>
      <c r="TMS23" s="43"/>
      <c r="TMT23" s="43"/>
      <c r="TMU23" s="43"/>
      <c r="TMV23" s="43"/>
      <c r="TMW23" s="44"/>
      <c r="TMX23" s="45"/>
      <c r="TMY23" s="45"/>
      <c r="TMZ23" s="43"/>
      <c r="TNA23" s="43"/>
      <c r="TNB23" s="43"/>
      <c r="TNC23" s="43"/>
      <c r="TND23" s="43"/>
      <c r="TNE23" s="43"/>
      <c r="TNF23" s="43"/>
      <c r="TNG23" s="43"/>
      <c r="TNH23" s="43"/>
      <c r="TNI23" s="43"/>
      <c r="TNJ23" s="43"/>
      <c r="TNK23" s="44"/>
      <c r="TNL23" s="45"/>
      <c r="TNM23" s="45"/>
      <c r="TNN23" s="43"/>
      <c r="TNO23" s="43"/>
      <c r="TNP23" s="43"/>
      <c r="TNQ23" s="43"/>
      <c r="TNR23" s="43"/>
      <c r="TNS23" s="43"/>
      <c r="TNT23" s="43"/>
      <c r="TNU23" s="43"/>
      <c r="TNV23" s="43"/>
      <c r="TNW23" s="43"/>
      <c r="TNX23" s="43"/>
      <c r="TNY23" s="44"/>
      <c r="TNZ23" s="45"/>
      <c r="TOA23" s="45"/>
      <c r="TOB23" s="43"/>
      <c r="TOC23" s="43"/>
      <c r="TOD23" s="43"/>
      <c r="TOE23" s="43"/>
      <c r="TOF23" s="43"/>
      <c r="TOG23" s="43"/>
      <c r="TOH23" s="43"/>
      <c r="TOI23" s="43"/>
      <c r="TOJ23" s="43"/>
      <c r="TOK23" s="43"/>
      <c r="TOL23" s="43"/>
      <c r="TOM23" s="44"/>
      <c r="TON23" s="45"/>
      <c r="TOO23" s="45"/>
      <c r="TOP23" s="43"/>
      <c r="TOQ23" s="43"/>
      <c r="TOR23" s="43"/>
      <c r="TOS23" s="43"/>
      <c r="TOT23" s="43"/>
      <c r="TOU23" s="43"/>
      <c r="TOV23" s="43"/>
      <c r="TOW23" s="43"/>
      <c r="TOX23" s="43"/>
      <c r="TOY23" s="43"/>
      <c r="TOZ23" s="43"/>
      <c r="TPA23" s="44"/>
      <c r="TPB23" s="45"/>
      <c r="TPC23" s="45"/>
      <c r="TPD23" s="43"/>
      <c r="TPE23" s="43"/>
      <c r="TPF23" s="43"/>
      <c r="TPG23" s="43"/>
      <c r="TPH23" s="43"/>
      <c r="TPI23" s="43"/>
      <c r="TPJ23" s="43"/>
      <c r="TPK23" s="43"/>
      <c r="TPL23" s="43"/>
      <c r="TPM23" s="43"/>
      <c r="TPN23" s="43"/>
      <c r="TPO23" s="44"/>
      <c r="TPP23" s="45"/>
      <c r="TPQ23" s="45"/>
      <c r="TPR23" s="43"/>
      <c r="TPS23" s="43"/>
      <c r="TPT23" s="43"/>
      <c r="TPU23" s="43"/>
      <c r="TPV23" s="43"/>
      <c r="TPW23" s="43"/>
      <c r="TPX23" s="43"/>
      <c r="TPY23" s="43"/>
      <c r="TPZ23" s="43"/>
      <c r="TQA23" s="43"/>
      <c r="TQB23" s="43"/>
      <c r="TQC23" s="44"/>
      <c r="TQD23" s="45"/>
      <c r="TQE23" s="45"/>
      <c r="TQF23" s="43"/>
      <c r="TQG23" s="43"/>
      <c r="TQH23" s="43"/>
      <c r="TQI23" s="43"/>
      <c r="TQJ23" s="43"/>
      <c r="TQK23" s="43"/>
      <c r="TQL23" s="43"/>
      <c r="TQM23" s="43"/>
      <c r="TQN23" s="43"/>
      <c r="TQO23" s="43"/>
      <c r="TQP23" s="43"/>
      <c r="TQQ23" s="44"/>
      <c r="TQR23" s="45"/>
      <c r="TQS23" s="45"/>
      <c r="TQT23" s="43"/>
      <c r="TQU23" s="43"/>
      <c r="TQV23" s="43"/>
      <c r="TQW23" s="43"/>
      <c r="TQX23" s="43"/>
      <c r="TQY23" s="43"/>
      <c r="TQZ23" s="43"/>
      <c r="TRA23" s="43"/>
      <c r="TRB23" s="43"/>
      <c r="TRC23" s="43"/>
      <c r="TRD23" s="43"/>
      <c r="TRE23" s="44"/>
      <c r="TRF23" s="45"/>
      <c r="TRG23" s="45"/>
      <c r="TRH23" s="43"/>
      <c r="TRI23" s="43"/>
      <c r="TRJ23" s="43"/>
      <c r="TRK23" s="43"/>
      <c r="TRL23" s="43"/>
      <c r="TRM23" s="43"/>
      <c r="TRN23" s="43"/>
      <c r="TRO23" s="43"/>
      <c r="TRP23" s="43"/>
      <c r="TRQ23" s="43"/>
      <c r="TRR23" s="43"/>
      <c r="TRS23" s="44"/>
      <c r="TRT23" s="45"/>
      <c r="TRU23" s="45"/>
      <c r="TRV23" s="43"/>
      <c r="TRW23" s="43"/>
      <c r="TRX23" s="43"/>
      <c r="TRY23" s="43"/>
      <c r="TRZ23" s="43"/>
      <c r="TSA23" s="43"/>
      <c r="TSB23" s="43"/>
      <c r="TSC23" s="43"/>
      <c r="TSD23" s="43"/>
      <c r="TSE23" s="43"/>
      <c r="TSF23" s="43"/>
      <c r="TSG23" s="44"/>
      <c r="TSH23" s="45"/>
      <c r="TSI23" s="45"/>
      <c r="TSJ23" s="43"/>
      <c r="TSK23" s="43"/>
      <c r="TSL23" s="43"/>
      <c r="TSM23" s="43"/>
      <c r="TSN23" s="43"/>
      <c r="TSO23" s="43"/>
      <c r="TSP23" s="43"/>
      <c r="TSQ23" s="43"/>
      <c r="TSR23" s="43"/>
      <c r="TSS23" s="43"/>
      <c r="TST23" s="43"/>
      <c r="TSU23" s="44"/>
      <c r="TSV23" s="45"/>
      <c r="TSW23" s="45"/>
      <c r="TSX23" s="43"/>
      <c r="TSY23" s="43"/>
      <c r="TSZ23" s="43"/>
      <c r="TTA23" s="43"/>
      <c r="TTB23" s="43"/>
      <c r="TTC23" s="43"/>
      <c r="TTD23" s="43"/>
      <c r="TTE23" s="43"/>
      <c r="TTF23" s="43"/>
      <c r="TTG23" s="43"/>
      <c r="TTH23" s="43"/>
      <c r="TTI23" s="44"/>
      <c r="TTJ23" s="45"/>
      <c r="TTK23" s="45"/>
      <c r="TTL23" s="43"/>
      <c r="TTM23" s="43"/>
      <c r="TTN23" s="43"/>
      <c r="TTO23" s="43"/>
      <c r="TTP23" s="43"/>
      <c r="TTQ23" s="43"/>
      <c r="TTR23" s="43"/>
      <c r="TTS23" s="43"/>
      <c r="TTT23" s="43"/>
      <c r="TTU23" s="43"/>
      <c r="TTV23" s="43"/>
      <c r="TTW23" s="44"/>
      <c r="TTX23" s="45"/>
      <c r="TTY23" s="45"/>
      <c r="TTZ23" s="43"/>
      <c r="TUA23" s="43"/>
      <c r="TUB23" s="43"/>
      <c r="TUC23" s="43"/>
      <c r="TUD23" s="43"/>
      <c r="TUE23" s="43"/>
      <c r="TUF23" s="43"/>
      <c r="TUG23" s="43"/>
      <c r="TUH23" s="43"/>
      <c r="TUI23" s="43"/>
      <c r="TUJ23" s="43"/>
      <c r="TUK23" s="44"/>
      <c r="TUL23" s="45"/>
      <c r="TUM23" s="45"/>
      <c r="TUN23" s="43"/>
      <c r="TUO23" s="43"/>
      <c r="TUP23" s="43"/>
      <c r="TUQ23" s="43"/>
      <c r="TUR23" s="43"/>
      <c r="TUS23" s="43"/>
      <c r="TUT23" s="43"/>
      <c r="TUU23" s="43"/>
      <c r="TUV23" s="43"/>
      <c r="TUW23" s="43"/>
      <c r="TUX23" s="43"/>
      <c r="TUY23" s="44"/>
      <c r="TUZ23" s="45"/>
      <c r="TVA23" s="45"/>
      <c r="TVB23" s="43"/>
      <c r="TVC23" s="43"/>
      <c r="TVD23" s="43"/>
      <c r="TVE23" s="43"/>
      <c r="TVF23" s="43"/>
      <c r="TVG23" s="43"/>
      <c r="TVH23" s="43"/>
      <c r="TVI23" s="43"/>
      <c r="TVJ23" s="43"/>
      <c r="TVK23" s="43"/>
      <c r="TVL23" s="43"/>
      <c r="TVM23" s="44"/>
      <c r="TVN23" s="45"/>
      <c r="TVO23" s="45"/>
      <c r="TVP23" s="43"/>
      <c r="TVQ23" s="43"/>
      <c r="TVR23" s="43"/>
      <c r="TVS23" s="43"/>
      <c r="TVT23" s="43"/>
      <c r="TVU23" s="43"/>
      <c r="TVV23" s="43"/>
      <c r="TVW23" s="43"/>
      <c r="TVX23" s="43"/>
      <c r="TVY23" s="43"/>
      <c r="TVZ23" s="43"/>
      <c r="TWA23" s="44"/>
      <c r="TWB23" s="45"/>
      <c r="TWC23" s="45"/>
      <c r="TWD23" s="43"/>
      <c r="TWE23" s="43"/>
      <c r="TWF23" s="43"/>
      <c r="TWG23" s="43"/>
      <c r="TWH23" s="43"/>
      <c r="TWI23" s="43"/>
      <c r="TWJ23" s="43"/>
      <c r="TWK23" s="43"/>
      <c r="TWL23" s="43"/>
      <c r="TWM23" s="43"/>
      <c r="TWN23" s="43"/>
      <c r="TWO23" s="44"/>
      <c r="TWP23" s="45"/>
      <c r="TWQ23" s="45"/>
      <c r="TWR23" s="43"/>
      <c r="TWS23" s="43"/>
      <c r="TWT23" s="43"/>
      <c r="TWU23" s="43"/>
      <c r="TWV23" s="43"/>
      <c r="TWW23" s="43"/>
      <c r="TWX23" s="43"/>
      <c r="TWY23" s="43"/>
      <c r="TWZ23" s="43"/>
      <c r="TXA23" s="43"/>
      <c r="TXB23" s="43"/>
      <c r="TXC23" s="44"/>
      <c r="TXD23" s="45"/>
      <c r="TXE23" s="45"/>
      <c r="TXF23" s="43"/>
      <c r="TXG23" s="43"/>
      <c r="TXH23" s="43"/>
      <c r="TXI23" s="43"/>
      <c r="TXJ23" s="43"/>
      <c r="TXK23" s="43"/>
      <c r="TXL23" s="43"/>
      <c r="TXM23" s="43"/>
      <c r="TXN23" s="43"/>
      <c r="TXO23" s="43"/>
      <c r="TXP23" s="43"/>
      <c r="TXQ23" s="44"/>
      <c r="TXR23" s="45"/>
      <c r="TXS23" s="45"/>
      <c r="TXT23" s="43"/>
      <c r="TXU23" s="43"/>
      <c r="TXV23" s="43"/>
      <c r="TXW23" s="43"/>
      <c r="TXX23" s="43"/>
      <c r="TXY23" s="43"/>
      <c r="TXZ23" s="43"/>
      <c r="TYA23" s="43"/>
      <c r="TYB23" s="43"/>
      <c r="TYC23" s="43"/>
      <c r="TYD23" s="43"/>
      <c r="TYE23" s="44"/>
      <c r="TYF23" s="45"/>
      <c r="TYG23" s="45"/>
      <c r="TYH23" s="43"/>
      <c r="TYI23" s="43"/>
      <c r="TYJ23" s="43"/>
      <c r="TYK23" s="43"/>
      <c r="TYL23" s="43"/>
      <c r="TYM23" s="43"/>
      <c r="TYN23" s="43"/>
      <c r="TYO23" s="43"/>
      <c r="TYP23" s="43"/>
      <c r="TYQ23" s="43"/>
      <c r="TYR23" s="43"/>
      <c r="TYS23" s="44"/>
      <c r="TYT23" s="45"/>
      <c r="TYU23" s="45"/>
      <c r="TYV23" s="43"/>
      <c r="TYW23" s="43"/>
      <c r="TYX23" s="43"/>
      <c r="TYY23" s="43"/>
      <c r="TYZ23" s="43"/>
      <c r="TZA23" s="43"/>
      <c r="TZB23" s="43"/>
      <c r="TZC23" s="43"/>
      <c r="TZD23" s="43"/>
      <c r="TZE23" s="43"/>
      <c r="TZF23" s="43"/>
      <c r="TZG23" s="44"/>
      <c r="TZH23" s="45"/>
      <c r="TZI23" s="45"/>
      <c r="TZJ23" s="43"/>
      <c r="TZK23" s="43"/>
      <c r="TZL23" s="43"/>
      <c r="TZM23" s="43"/>
      <c r="TZN23" s="43"/>
      <c r="TZO23" s="43"/>
      <c r="TZP23" s="43"/>
      <c r="TZQ23" s="43"/>
      <c r="TZR23" s="43"/>
      <c r="TZS23" s="43"/>
      <c r="TZT23" s="43"/>
      <c r="TZU23" s="44"/>
      <c r="TZV23" s="45"/>
      <c r="TZW23" s="45"/>
      <c r="TZX23" s="43"/>
      <c r="TZY23" s="43"/>
      <c r="TZZ23" s="43"/>
      <c r="UAA23" s="43"/>
      <c r="UAB23" s="43"/>
      <c r="UAC23" s="43"/>
      <c r="UAD23" s="43"/>
      <c r="UAE23" s="43"/>
      <c r="UAF23" s="43"/>
      <c r="UAG23" s="43"/>
      <c r="UAH23" s="43"/>
      <c r="UAI23" s="44"/>
      <c r="UAJ23" s="45"/>
      <c r="UAK23" s="45"/>
      <c r="UAL23" s="43"/>
      <c r="UAM23" s="43"/>
      <c r="UAN23" s="43"/>
      <c r="UAO23" s="43"/>
      <c r="UAP23" s="43"/>
      <c r="UAQ23" s="43"/>
      <c r="UAR23" s="43"/>
      <c r="UAS23" s="43"/>
      <c r="UAT23" s="43"/>
      <c r="UAU23" s="43"/>
      <c r="UAV23" s="43"/>
      <c r="UAW23" s="44"/>
      <c r="UAX23" s="45"/>
      <c r="UAY23" s="45"/>
      <c r="UAZ23" s="43"/>
      <c r="UBA23" s="43"/>
      <c r="UBB23" s="43"/>
      <c r="UBC23" s="43"/>
      <c r="UBD23" s="43"/>
      <c r="UBE23" s="43"/>
      <c r="UBF23" s="43"/>
      <c r="UBG23" s="43"/>
      <c r="UBH23" s="43"/>
      <c r="UBI23" s="43"/>
      <c r="UBJ23" s="43"/>
      <c r="UBK23" s="44"/>
      <c r="UBL23" s="45"/>
      <c r="UBM23" s="45"/>
      <c r="UBN23" s="43"/>
      <c r="UBO23" s="43"/>
      <c r="UBP23" s="43"/>
      <c r="UBQ23" s="43"/>
      <c r="UBR23" s="43"/>
      <c r="UBS23" s="43"/>
      <c r="UBT23" s="43"/>
      <c r="UBU23" s="43"/>
      <c r="UBV23" s="43"/>
      <c r="UBW23" s="43"/>
      <c r="UBX23" s="43"/>
      <c r="UBY23" s="44"/>
      <c r="UBZ23" s="45"/>
      <c r="UCA23" s="45"/>
      <c r="UCB23" s="43"/>
      <c r="UCC23" s="43"/>
      <c r="UCD23" s="43"/>
      <c r="UCE23" s="43"/>
      <c r="UCF23" s="43"/>
      <c r="UCG23" s="43"/>
      <c r="UCH23" s="43"/>
      <c r="UCI23" s="43"/>
      <c r="UCJ23" s="43"/>
      <c r="UCK23" s="43"/>
      <c r="UCL23" s="43"/>
      <c r="UCM23" s="44"/>
      <c r="UCN23" s="45"/>
      <c r="UCO23" s="45"/>
      <c r="UCP23" s="43"/>
      <c r="UCQ23" s="43"/>
      <c r="UCR23" s="43"/>
      <c r="UCS23" s="43"/>
      <c r="UCT23" s="43"/>
      <c r="UCU23" s="43"/>
      <c r="UCV23" s="43"/>
      <c r="UCW23" s="43"/>
      <c r="UCX23" s="43"/>
      <c r="UCY23" s="43"/>
      <c r="UCZ23" s="43"/>
      <c r="UDA23" s="44"/>
      <c r="UDB23" s="45"/>
      <c r="UDC23" s="45"/>
      <c r="UDD23" s="43"/>
      <c r="UDE23" s="43"/>
      <c r="UDF23" s="43"/>
      <c r="UDG23" s="43"/>
      <c r="UDH23" s="43"/>
      <c r="UDI23" s="43"/>
      <c r="UDJ23" s="43"/>
      <c r="UDK23" s="43"/>
      <c r="UDL23" s="43"/>
      <c r="UDM23" s="43"/>
      <c r="UDN23" s="43"/>
      <c r="UDO23" s="44"/>
      <c r="UDP23" s="45"/>
      <c r="UDQ23" s="45"/>
      <c r="UDR23" s="43"/>
      <c r="UDS23" s="43"/>
      <c r="UDT23" s="43"/>
      <c r="UDU23" s="43"/>
      <c r="UDV23" s="43"/>
      <c r="UDW23" s="43"/>
      <c r="UDX23" s="43"/>
      <c r="UDY23" s="43"/>
      <c r="UDZ23" s="43"/>
      <c r="UEA23" s="43"/>
      <c r="UEB23" s="43"/>
      <c r="UEC23" s="44"/>
      <c r="UED23" s="45"/>
      <c r="UEE23" s="45"/>
      <c r="UEF23" s="43"/>
      <c r="UEG23" s="43"/>
      <c r="UEH23" s="43"/>
      <c r="UEI23" s="43"/>
      <c r="UEJ23" s="43"/>
      <c r="UEK23" s="43"/>
      <c r="UEL23" s="43"/>
      <c r="UEM23" s="43"/>
      <c r="UEN23" s="43"/>
      <c r="UEO23" s="43"/>
      <c r="UEP23" s="43"/>
      <c r="UEQ23" s="44"/>
      <c r="UER23" s="45"/>
      <c r="UES23" s="45"/>
      <c r="UET23" s="43"/>
      <c r="UEU23" s="43"/>
      <c r="UEV23" s="43"/>
      <c r="UEW23" s="43"/>
      <c r="UEX23" s="43"/>
      <c r="UEY23" s="43"/>
      <c r="UEZ23" s="43"/>
      <c r="UFA23" s="43"/>
      <c r="UFB23" s="43"/>
      <c r="UFC23" s="43"/>
      <c r="UFD23" s="43"/>
      <c r="UFE23" s="44"/>
      <c r="UFF23" s="45"/>
      <c r="UFG23" s="45"/>
      <c r="UFH23" s="43"/>
      <c r="UFI23" s="43"/>
      <c r="UFJ23" s="43"/>
      <c r="UFK23" s="43"/>
      <c r="UFL23" s="43"/>
      <c r="UFM23" s="43"/>
      <c r="UFN23" s="43"/>
      <c r="UFO23" s="43"/>
      <c r="UFP23" s="43"/>
      <c r="UFQ23" s="43"/>
      <c r="UFR23" s="43"/>
      <c r="UFS23" s="44"/>
      <c r="UFT23" s="45"/>
      <c r="UFU23" s="45"/>
      <c r="UFV23" s="43"/>
      <c r="UFW23" s="43"/>
      <c r="UFX23" s="43"/>
      <c r="UFY23" s="43"/>
      <c r="UFZ23" s="43"/>
      <c r="UGA23" s="43"/>
      <c r="UGB23" s="43"/>
      <c r="UGC23" s="43"/>
      <c r="UGD23" s="43"/>
      <c r="UGE23" s="43"/>
      <c r="UGF23" s="43"/>
      <c r="UGG23" s="44"/>
      <c r="UGH23" s="45"/>
      <c r="UGI23" s="45"/>
      <c r="UGJ23" s="43"/>
      <c r="UGK23" s="43"/>
      <c r="UGL23" s="43"/>
      <c r="UGM23" s="43"/>
      <c r="UGN23" s="43"/>
      <c r="UGO23" s="43"/>
      <c r="UGP23" s="43"/>
      <c r="UGQ23" s="43"/>
      <c r="UGR23" s="43"/>
      <c r="UGS23" s="43"/>
      <c r="UGT23" s="43"/>
      <c r="UGU23" s="44"/>
      <c r="UGV23" s="45"/>
      <c r="UGW23" s="45"/>
      <c r="UGX23" s="43"/>
      <c r="UGY23" s="43"/>
      <c r="UGZ23" s="43"/>
      <c r="UHA23" s="43"/>
      <c r="UHB23" s="43"/>
      <c r="UHC23" s="43"/>
      <c r="UHD23" s="43"/>
      <c r="UHE23" s="43"/>
      <c r="UHF23" s="43"/>
      <c r="UHG23" s="43"/>
      <c r="UHH23" s="43"/>
      <c r="UHI23" s="44"/>
      <c r="UHJ23" s="45"/>
      <c r="UHK23" s="45"/>
      <c r="UHL23" s="43"/>
      <c r="UHM23" s="43"/>
      <c r="UHN23" s="43"/>
      <c r="UHO23" s="43"/>
      <c r="UHP23" s="43"/>
      <c r="UHQ23" s="43"/>
      <c r="UHR23" s="43"/>
      <c r="UHS23" s="43"/>
      <c r="UHT23" s="43"/>
      <c r="UHU23" s="43"/>
      <c r="UHV23" s="43"/>
      <c r="UHW23" s="44"/>
      <c r="UHX23" s="45"/>
      <c r="UHY23" s="45"/>
      <c r="UHZ23" s="43"/>
      <c r="UIA23" s="43"/>
      <c r="UIB23" s="43"/>
      <c r="UIC23" s="43"/>
      <c r="UID23" s="43"/>
      <c r="UIE23" s="43"/>
      <c r="UIF23" s="43"/>
      <c r="UIG23" s="43"/>
      <c r="UIH23" s="43"/>
      <c r="UII23" s="43"/>
      <c r="UIJ23" s="43"/>
      <c r="UIK23" s="44"/>
      <c r="UIL23" s="45"/>
      <c r="UIM23" s="45"/>
      <c r="UIN23" s="43"/>
      <c r="UIO23" s="43"/>
      <c r="UIP23" s="43"/>
      <c r="UIQ23" s="43"/>
      <c r="UIR23" s="43"/>
      <c r="UIS23" s="43"/>
      <c r="UIT23" s="43"/>
      <c r="UIU23" s="43"/>
      <c r="UIV23" s="43"/>
      <c r="UIW23" s="43"/>
      <c r="UIX23" s="43"/>
      <c r="UIY23" s="44"/>
      <c r="UIZ23" s="45"/>
      <c r="UJA23" s="45"/>
      <c r="UJB23" s="43"/>
      <c r="UJC23" s="43"/>
      <c r="UJD23" s="43"/>
      <c r="UJE23" s="43"/>
      <c r="UJF23" s="43"/>
      <c r="UJG23" s="43"/>
      <c r="UJH23" s="43"/>
      <c r="UJI23" s="43"/>
      <c r="UJJ23" s="43"/>
      <c r="UJK23" s="43"/>
      <c r="UJL23" s="43"/>
      <c r="UJM23" s="44"/>
      <c r="UJN23" s="45"/>
      <c r="UJO23" s="45"/>
      <c r="UJP23" s="43"/>
      <c r="UJQ23" s="43"/>
      <c r="UJR23" s="43"/>
      <c r="UJS23" s="43"/>
      <c r="UJT23" s="43"/>
      <c r="UJU23" s="43"/>
      <c r="UJV23" s="43"/>
      <c r="UJW23" s="43"/>
      <c r="UJX23" s="43"/>
      <c r="UJY23" s="43"/>
      <c r="UJZ23" s="43"/>
      <c r="UKA23" s="44"/>
      <c r="UKB23" s="45"/>
      <c r="UKC23" s="45"/>
      <c r="UKD23" s="43"/>
      <c r="UKE23" s="43"/>
      <c r="UKF23" s="43"/>
      <c r="UKG23" s="43"/>
      <c r="UKH23" s="43"/>
      <c r="UKI23" s="43"/>
      <c r="UKJ23" s="43"/>
      <c r="UKK23" s="43"/>
      <c r="UKL23" s="43"/>
      <c r="UKM23" s="43"/>
      <c r="UKN23" s="43"/>
      <c r="UKO23" s="44"/>
      <c r="UKP23" s="45"/>
      <c r="UKQ23" s="45"/>
      <c r="UKR23" s="43"/>
      <c r="UKS23" s="43"/>
      <c r="UKT23" s="43"/>
      <c r="UKU23" s="43"/>
      <c r="UKV23" s="43"/>
      <c r="UKW23" s="43"/>
      <c r="UKX23" s="43"/>
      <c r="UKY23" s="43"/>
      <c r="UKZ23" s="43"/>
      <c r="ULA23" s="43"/>
      <c r="ULB23" s="43"/>
      <c r="ULC23" s="44"/>
      <c r="ULD23" s="45"/>
      <c r="ULE23" s="45"/>
      <c r="ULF23" s="43"/>
      <c r="ULG23" s="43"/>
      <c r="ULH23" s="43"/>
      <c r="ULI23" s="43"/>
      <c r="ULJ23" s="43"/>
      <c r="ULK23" s="43"/>
      <c r="ULL23" s="43"/>
      <c r="ULM23" s="43"/>
      <c r="ULN23" s="43"/>
      <c r="ULO23" s="43"/>
      <c r="ULP23" s="43"/>
      <c r="ULQ23" s="44"/>
      <c r="ULR23" s="45"/>
      <c r="ULS23" s="45"/>
      <c r="ULT23" s="43"/>
      <c r="ULU23" s="43"/>
      <c r="ULV23" s="43"/>
      <c r="ULW23" s="43"/>
      <c r="ULX23" s="43"/>
      <c r="ULY23" s="43"/>
      <c r="ULZ23" s="43"/>
      <c r="UMA23" s="43"/>
      <c r="UMB23" s="43"/>
      <c r="UMC23" s="43"/>
      <c r="UMD23" s="43"/>
      <c r="UME23" s="44"/>
      <c r="UMF23" s="45"/>
      <c r="UMG23" s="45"/>
      <c r="UMH23" s="43"/>
      <c r="UMI23" s="43"/>
      <c r="UMJ23" s="43"/>
      <c r="UMK23" s="43"/>
      <c r="UML23" s="43"/>
      <c r="UMM23" s="43"/>
      <c r="UMN23" s="43"/>
      <c r="UMO23" s="43"/>
      <c r="UMP23" s="43"/>
      <c r="UMQ23" s="43"/>
      <c r="UMR23" s="43"/>
      <c r="UMS23" s="44"/>
      <c r="UMT23" s="45"/>
      <c r="UMU23" s="45"/>
      <c r="UMV23" s="43"/>
      <c r="UMW23" s="43"/>
      <c r="UMX23" s="43"/>
      <c r="UMY23" s="43"/>
      <c r="UMZ23" s="43"/>
      <c r="UNA23" s="43"/>
      <c r="UNB23" s="43"/>
      <c r="UNC23" s="43"/>
      <c r="UND23" s="43"/>
      <c r="UNE23" s="43"/>
      <c r="UNF23" s="43"/>
      <c r="UNG23" s="44"/>
      <c r="UNH23" s="45"/>
      <c r="UNI23" s="45"/>
      <c r="UNJ23" s="43"/>
      <c r="UNK23" s="43"/>
      <c r="UNL23" s="43"/>
      <c r="UNM23" s="43"/>
      <c r="UNN23" s="43"/>
      <c r="UNO23" s="43"/>
      <c r="UNP23" s="43"/>
      <c r="UNQ23" s="43"/>
      <c r="UNR23" s="43"/>
      <c r="UNS23" s="43"/>
      <c r="UNT23" s="43"/>
      <c r="UNU23" s="44"/>
      <c r="UNV23" s="45"/>
      <c r="UNW23" s="45"/>
      <c r="UNX23" s="43"/>
      <c r="UNY23" s="43"/>
      <c r="UNZ23" s="43"/>
      <c r="UOA23" s="43"/>
      <c r="UOB23" s="43"/>
      <c r="UOC23" s="43"/>
      <c r="UOD23" s="43"/>
      <c r="UOE23" s="43"/>
      <c r="UOF23" s="43"/>
      <c r="UOG23" s="43"/>
      <c r="UOH23" s="43"/>
      <c r="UOI23" s="44"/>
      <c r="UOJ23" s="45"/>
      <c r="UOK23" s="45"/>
      <c r="UOL23" s="43"/>
      <c r="UOM23" s="43"/>
      <c r="UON23" s="43"/>
      <c r="UOO23" s="43"/>
      <c r="UOP23" s="43"/>
      <c r="UOQ23" s="43"/>
      <c r="UOR23" s="43"/>
      <c r="UOS23" s="43"/>
      <c r="UOT23" s="43"/>
      <c r="UOU23" s="43"/>
      <c r="UOV23" s="43"/>
      <c r="UOW23" s="44"/>
      <c r="UOX23" s="45"/>
      <c r="UOY23" s="45"/>
      <c r="UOZ23" s="43"/>
      <c r="UPA23" s="43"/>
      <c r="UPB23" s="43"/>
      <c r="UPC23" s="43"/>
      <c r="UPD23" s="43"/>
      <c r="UPE23" s="43"/>
      <c r="UPF23" s="43"/>
      <c r="UPG23" s="43"/>
      <c r="UPH23" s="43"/>
      <c r="UPI23" s="43"/>
      <c r="UPJ23" s="43"/>
      <c r="UPK23" s="44"/>
      <c r="UPL23" s="45"/>
      <c r="UPM23" s="45"/>
      <c r="UPN23" s="43"/>
      <c r="UPO23" s="43"/>
      <c r="UPP23" s="43"/>
      <c r="UPQ23" s="43"/>
      <c r="UPR23" s="43"/>
      <c r="UPS23" s="43"/>
      <c r="UPT23" s="43"/>
      <c r="UPU23" s="43"/>
      <c r="UPV23" s="43"/>
      <c r="UPW23" s="43"/>
      <c r="UPX23" s="43"/>
      <c r="UPY23" s="44"/>
      <c r="UPZ23" s="45"/>
      <c r="UQA23" s="45"/>
      <c r="UQB23" s="43"/>
      <c r="UQC23" s="43"/>
      <c r="UQD23" s="43"/>
      <c r="UQE23" s="43"/>
      <c r="UQF23" s="43"/>
      <c r="UQG23" s="43"/>
      <c r="UQH23" s="43"/>
      <c r="UQI23" s="43"/>
      <c r="UQJ23" s="43"/>
      <c r="UQK23" s="43"/>
      <c r="UQL23" s="43"/>
      <c r="UQM23" s="44"/>
      <c r="UQN23" s="45"/>
      <c r="UQO23" s="45"/>
      <c r="UQP23" s="43"/>
      <c r="UQQ23" s="43"/>
      <c r="UQR23" s="43"/>
      <c r="UQS23" s="43"/>
      <c r="UQT23" s="43"/>
      <c r="UQU23" s="43"/>
      <c r="UQV23" s="43"/>
      <c r="UQW23" s="43"/>
      <c r="UQX23" s="43"/>
      <c r="UQY23" s="43"/>
      <c r="UQZ23" s="43"/>
      <c r="URA23" s="44"/>
      <c r="URB23" s="45"/>
      <c r="URC23" s="45"/>
      <c r="URD23" s="43"/>
      <c r="URE23" s="43"/>
      <c r="URF23" s="43"/>
      <c r="URG23" s="43"/>
      <c r="URH23" s="43"/>
      <c r="URI23" s="43"/>
      <c r="URJ23" s="43"/>
      <c r="URK23" s="43"/>
      <c r="URL23" s="43"/>
      <c r="URM23" s="43"/>
      <c r="URN23" s="43"/>
      <c r="URO23" s="44"/>
      <c r="URP23" s="45"/>
      <c r="URQ23" s="45"/>
      <c r="URR23" s="43"/>
      <c r="URS23" s="43"/>
      <c r="URT23" s="43"/>
      <c r="URU23" s="43"/>
      <c r="URV23" s="43"/>
      <c r="URW23" s="43"/>
      <c r="URX23" s="43"/>
      <c r="URY23" s="43"/>
      <c r="URZ23" s="43"/>
      <c r="USA23" s="43"/>
      <c r="USB23" s="43"/>
      <c r="USC23" s="44"/>
      <c r="USD23" s="45"/>
      <c r="USE23" s="45"/>
      <c r="USF23" s="43"/>
      <c r="USG23" s="43"/>
      <c r="USH23" s="43"/>
      <c r="USI23" s="43"/>
      <c r="USJ23" s="43"/>
      <c r="USK23" s="43"/>
      <c r="USL23" s="43"/>
      <c r="USM23" s="43"/>
      <c r="USN23" s="43"/>
      <c r="USO23" s="43"/>
      <c r="USP23" s="43"/>
      <c r="USQ23" s="44"/>
      <c r="USR23" s="45"/>
      <c r="USS23" s="45"/>
      <c r="UST23" s="43"/>
      <c r="USU23" s="43"/>
      <c r="USV23" s="43"/>
      <c r="USW23" s="43"/>
      <c r="USX23" s="43"/>
      <c r="USY23" s="43"/>
      <c r="USZ23" s="43"/>
      <c r="UTA23" s="43"/>
      <c r="UTB23" s="43"/>
      <c r="UTC23" s="43"/>
      <c r="UTD23" s="43"/>
      <c r="UTE23" s="44"/>
      <c r="UTF23" s="45"/>
      <c r="UTG23" s="45"/>
      <c r="UTH23" s="43"/>
      <c r="UTI23" s="43"/>
      <c r="UTJ23" s="43"/>
      <c r="UTK23" s="43"/>
      <c r="UTL23" s="43"/>
      <c r="UTM23" s="43"/>
      <c r="UTN23" s="43"/>
      <c r="UTO23" s="43"/>
      <c r="UTP23" s="43"/>
      <c r="UTQ23" s="43"/>
      <c r="UTR23" s="43"/>
      <c r="UTS23" s="44"/>
      <c r="UTT23" s="45"/>
      <c r="UTU23" s="45"/>
      <c r="UTV23" s="43"/>
      <c r="UTW23" s="43"/>
      <c r="UTX23" s="43"/>
      <c r="UTY23" s="43"/>
      <c r="UTZ23" s="43"/>
      <c r="UUA23" s="43"/>
      <c r="UUB23" s="43"/>
      <c r="UUC23" s="43"/>
      <c r="UUD23" s="43"/>
      <c r="UUE23" s="43"/>
      <c r="UUF23" s="43"/>
      <c r="UUG23" s="44"/>
      <c r="UUH23" s="45"/>
      <c r="UUI23" s="45"/>
      <c r="UUJ23" s="43"/>
      <c r="UUK23" s="43"/>
      <c r="UUL23" s="43"/>
      <c r="UUM23" s="43"/>
      <c r="UUN23" s="43"/>
      <c r="UUO23" s="43"/>
      <c r="UUP23" s="43"/>
      <c r="UUQ23" s="43"/>
      <c r="UUR23" s="43"/>
      <c r="UUS23" s="43"/>
      <c r="UUT23" s="43"/>
      <c r="UUU23" s="44"/>
      <c r="UUV23" s="45"/>
      <c r="UUW23" s="45"/>
      <c r="UUX23" s="43"/>
      <c r="UUY23" s="43"/>
      <c r="UUZ23" s="43"/>
      <c r="UVA23" s="43"/>
      <c r="UVB23" s="43"/>
      <c r="UVC23" s="43"/>
      <c r="UVD23" s="43"/>
      <c r="UVE23" s="43"/>
      <c r="UVF23" s="43"/>
      <c r="UVG23" s="43"/>
      <c r="UVH23" s="43"/>
      <c r="UVI23" s="44"/>
      <c r="UVJ23" s="45"/>
      <c r="UVK23" s="45"/>
      <c r="UVL23" s="43"/>
      <c r="UVM23" s="43"/>
      <c r="UVN23" s="43"/>
      <c r="UVO23" s="43"/>
      <c r="UVP23" s="43"/>
      <c r="UVQ23" s="43"/>
      <c r="UVR23" s="43"/>
      <c r="UVS23" s="43"/>
      <c r="UVT23" s="43"/>
      <c r="UVU23" s="43"/>
      <c r="UVV23" s="43"/>
      <c r="UVW23" s="44"/>
      <c r="UVX23" s="45"/>
      <c r="UVY23" s="45"/>
      <c r="UVZ23" s="43"/>
      <c r="UWA23" s="43"/>
      <c r="UWB23" s="43"/>
      <c r="UWC23" s="43"/>
      <c r="UWD23" s="43"/>
      <c r="UWE23" s="43"/>
      <c r="UWF23" s="43"/>
      <c r="UWG23" s="43"/>
      <c r="UWH23" s="43"/>
      <c r="UWI23" s="43"/>
      <c r="UWJ23" s="43"/>
      <c r="UWK23" s="44"/>
      <c r="UWL23" s="45"/>
      <c r="UWM23" s="45"/>
      <c r="UWN23" s="43"/>
      <c r="UWO23" s="43"/>
      <c r="UWP23" s="43"/>
      <c r="UWQ23" s="43"/>
      <c r="UWR23" s="43"/>
      <c r="UWS23" s="43"/>
      <c r="UWT23" s="43"/>
      <c r="UWU23" s="43"/>
      <c r="UWV23" s="43"/>
      <c r="UWW23" s="43"/>
      <c r="UWX23" s="43"/>
      <c r="UWY23" s="44"/>
      <c r="UWZ23" s="45"/>
      <c r="UXA23" s="45"/>
      <c r="UXB23" s="43"/>
      <c r="UXC23" s="43"/>
      <c r="UXD23" s="43"/>
      <c r="UXE23" s="43"/>
      <c r="UXF23" s="43"/>
      <c r="UXG23" s="43"/>
      <c r="UXH23" s="43"/>
      <c r="UXI23" s="43"/>
      <c r="UXJ23" s="43"/>
      <c r="UXK23" s="43"/>
      <c r="UXL23" s="43"/>
      <c r="UXM23" s="44"/>
      <c r="UXN23" s="45"/>
      <c r="UXO23" s="45"/>
      <c r="UXP23" s="43"/>
      <c r="UXQ23" s="43"/>
      <c r="UXR23" s="43"/>
      <c r="UXS23" s="43"/>
      <c r="UXT23" s="43"/>
      <c r="UXU23" s="43"/>
      <c r="UXV23" s="43"/>
      <c r="UXW23" s="43"/>
      <c r="UXX23" s="43"/>
      <c r="UXY23" s="43"/>
      <c r="UXZ23" s="43"/>
      <c r="UYA23" s="44"/>
      <c r="UYB23" s="45"/>
      <c r="UYC23" s="45"/>
      <c r="UYD23" s="43"/>
      <c r="UYE23" s="43"/>
      <c r="UYF23" s="43"/>
      <c r="UYG23" s="43"/>
      <c r="UYH23" s="43"/>
      <c r="UYI23" s="43"/>
      <c r="UYJ23" s="43"/>
      <c r="UYK23" s="43"/>
      <c r="UYL23" s="43"/>
      <c r="UYM23" s="43"/>
      <c r="UYN23" s="43"/>
      <c r="UYO23" s="44"/>
      <c r="UYP23" s="45"/>
      <c r="UYQ23" s="45"/>
      <c r="UYR23" s="43"/>
      <c r="UYS23" s="43"/>
      <c r="UYT23" s="43"/>
      <c r="UYU23" s="43"/>
      <c r="UYV23" s="43"/>
      <c r="UYW23" s="43"/>
      <c r="UYX23" s="43"/>
      <c r="UYY23" s="43"/>
      <c r="UYZ23" s="43"/>
      <c r="UZA23" s="43"/>
      <c r="UZB23" s="43"/>
      <c r="UZC23" s="44"/>
      <c r="UZD23" s="45"/>
      <c r="UZE23" s="45"/>
      <c r="UZF23" s="43"/>
      <c r="UZG23" s="43"/>
      <c r="UZH23" s="43"/>
      <c r="UZI23" s="43"/>
      <c r="UZJ23" s="43"/>
      <c r="UZK23" s="43"/>
      <c r="UZL23" s="43"/>
      <c r="UZM23" s="43"/>
      <c r="UZN23" s="43"/>
      <c r="UZO23" s="43"/>
      <c r="UZP23" s="43"/>
      <c r="UZQ23" s="44"/>
      <c r="UZR23" s="45"/>
      <c r="UZS23" s="45"/>
      <c r="UZT23" s="43"/>
      <c r="UZU23" s="43"/>
      <c r="UZV23" s="43"/>
      <c r="UZW23" s="43"/>
      <c r="UZX23" s="43"/>
      <c r="UZY23" s="43"/>
      <c r="UZZ23" s="43"/>
      <c r="VAA23" s="43"/>
      <c r="VAB23" s="43"/>
      <c r="VAC23" s="43"/>
      <c r="VAD23" s="43"/>
      <c r="VAE23" s="44"/>
      <c r="VAF23" s="45"/>
      <c r="VAG23" s="45"/>
      <c r="VAH23" s="43"/>
      <c r="VAI23" s="43"/>
      <c r="VAJ23" s="43"/>
      <c r="VAK23" s="43"/>
      <c r="VAL23" s="43"/>
      <c r="VAM23" s="43"/>
      <c r="VAN23" s="43"/>
      <c r="VAO23" s="43"/>
      <c r="VAP23" s="43"/>
      <c r="VAQ23" s="43"/>
      <c r="VAR23" s="43"/>
      <c r="VAS23" s="44"/>
      <c r="VAT23" s="45"/>
      <c r="VAU23" s="45"/>
      <c r="VAV23" s="43"/>
      <c r="VAW23" s="43"/>
      <c r="VAX23" s="43"/>
      <c r="VAY23" s="43"/>
      <c r="VAZ23" s="43"/>
      <c r="VBA23" s="43"/>
      <c r="VBB23" s="43"/>
      <c r="VBC23" s="43"/>
      <c r="VBD23" s="43"/>
      <c r="VBE23" s="43"/>
      <c r="VBF23" s="43"/>
      <c r="VBG23" s="44"/>
      <c r="VBH23" s="45"/>
      <c r="VBI23" s="45"/>
      <c r="VBJ23" s="43"/>
      <c r="VBK23" s="43"/>
      <c r="VBL23" s="43"/>
      <c r="VBM23" s="43"/>
      <c r="VBN23" s="43"/>
      <c r="VBO23" s="43"/>
      <c r="VBP23" s="43"/>
      <c r="VBQ23" s="43"/>
      <c r="VBR23" s="43"/>
      <c r="VBS23" s="43"/>
      <c r="VBT23" s="43"/>
      <c r="VBU23" s="44"/>
      <c r="VBV23" s="45"/>
      <c r="VBW23" s="45"/>
      <c r="VBX23" s="43"/>
      <c r="VBY23" s="43"/>
      <c r="VBZ23" s="43"/>
      <c r="VCA23" s="43"/>
      <c r="VCB23" s="43"/>
      <c r="VCC23" s="43"/>
      <c r="VCD23" s="43"/>
      <c r="VCE23" s="43"/>
      <c r="VCF23" s="43"/>
      <c r="VCG23" s="43"/>
      <c r="VCH23" s="43"/>
      <c r="VCI23" s="44"/>
      <c r="VCJ23" s="45"/>
      <c r="VCK23" s="45"/>
      <c r="VCL23" s="43"/>
      <c r="VCM23" s="43"/>
      <c r="VCN23" s="43"/>
      <c r="VCO23" s="43"/>
      <c r="VCP23" s="43"/>
      <c r="VCQ23" s="43"/>
      <c r="VCR23" s="43"/>
      <c r="VCS23" s="43"/>
      <c r="VCT23" s="43"/>
      <c r="VCU23" s="43"/>
      <c r="VCV23" s="43"/>
      <c r="VCW23" s="44"/>
      <c r="VCX23" s="45"/>
      <c r="VCY23" s="45"/>
      <c r="VCZ23" s="43"/>
      <c r="VDA23" s="43"/>
      <c r="VDB23" s="43"/>
      <c r="VDC23" s="43"/>
      <c r="VDD23" s="43"/>
      <c r="VDE23" s="43"/>
      <c r="VDF23" s="43"/>
      <c r="VDG23" s="43"/>
      <c r="VDH23" s="43"/>
      <c r="VDI23" s="43"/>
      <c r="VDJ23" s="43"/>
      <c r="VDK23" s="44"/>
      <c r="VDL23" s="45"/>
      <c r="VDM23" s="45"/>
      <c r="VDN23" s="43"/>
      <c r="VDO23" s="43"/>
      <c r="VDP23" s="43"/>
      <c r="VDQ23" s="43"/>
      <c r="VDR23" s="43"/>
      <c r="VDS23" s="43"/>
      <c r="VDT23" s="43"/>
      <c r="VDU23" s="43"/>
      <c r="VDV23" s="43"/>
      <c r="VDW23" s="43"/>
      <c r="VDX23" s="43"/>
      <c r="VDY23" s="44"/>
      <c r="VDZ23" s="45"/>
      <c r="VEA23" s="45"/>
      <c r="VEB23" s="43"/>
      <c r="VEC23" s="43"/>
      <c r="VED23" s="43"/>
      <c r="VEE23" s="43"/>
      <c r="VEF23" s="43"/>
      <c r="VEG23" s="43"/>
      <c r="VEH23" s="43"/>
      <c r="VEI23" s="43"/>
      <c r="VEJ23" s="43"/>
      <c r="VEK23" s="43"/>
      <c r="VEL23" s="43"/>
      <c r="VEM23" s="44"/>
      <c r="VEN23" s="45"/>
      <c r="VEO23" s="45"/>
      <c r="VEP23" s="43"/>
      <c r="VEQ23" s="43"/>
      <c r="VER23" s="43"/>
      <c r="VES23" s="43"/>
      <c r="VET23" s="43"/>
      <c r="VEU23" s="43"/>
      <c r="VEV23" s="43"/>
      <c r="VEW23" s="43"/>
      <c r="VEX23" s="43"/>
      <c r="VEY23" s="43"/>
      <c r="VEZ23" s="43"/>
      <c r="VFA23" s="44"/>
      <c r="VFB23" s="45"/>
      <c r="VFC23" s="45"/>
      <c r="VFD23" s="43"/>
      <c r="VFE23" s="43"/>
      <c r="VFF23" s="43"/>
      <c r="VFG23" s="43"/>
      <c r="VFH23" s="43"/>
      <c r="VFI23" s="43"/>
      <c r="VFJ23" s="43"/>
      <c r="VFK23" s="43"/>
      <c r="VFL23" s="43"/>
      <c r="VFM23" s="43"/>
      <c r="VFN23" s="43"/>
      <c r="VFO23" s="44"/>
      <c r="VFP23" s="45"/>
      <c r="VFQ23" s="45"/>
      <c r="VFR23" s="43"/>
      <c r="VFS23" s="43"/>
      <c r="VFT23" s="43"/>
      <c r="VFU23" s="43"/>
      <c r="VFV23" s="43"/>
      <c r="VFW23" s="43"/>
      <c r="VFX23" s="43"/>
      <c r="VFY23" s="43"/>
      <c r="VFZ23" s="43"/>
      <c r="VGA23" s="43"/>
      <c r="VGB23" s="43"/>
      <c r="VGC23" s="44"/>
      <c r="VGD23" s="45"/>
      <c r="VGE23" s="45"/>
      <c r="VGF23" s="43"/>
      <c r="VGG23" s="43"/>
      <c r="VGH23" s="43"/>
      <c r="VGI23" s="43"/>
      <c r="VGJ23" s="43"/>
      <c r="VGK23" s="43"/>
      <c r="VGL23" s="43"/>
      <c r="VGM23" s="43"/>
      <c r="VGN23" s="43"/>
      <c r="VGO23" s="43"/>
      <c r="VGP23" s="43"/>
      <c r="VGQ23" s="44"/>
      <c r="VGR23" s="45"/>
      <c r="VGS23" s="45"/>
      <c r="VGT23" s="43"/>
      <c r="VGU23" s="43"/>
      <c r="VGV23" s="43"/>
      <c r="VGW23" s="43"/>
      <c r="VGX23" s="43"/>
      <c r="VGY23" s="43"/>
      <c r="VGZ23" s="43"/>
      <c r="VHA23" s="43"/>
      <c r="VHB23" s="43"/>
      <c r="VHC23" s="43"/>
      <c r="VHD23" s="43"/>
      <c r="VHE23" s="44"/>
      <c r="VHF23" s="45"/>
      <c r="VHG23" s="45"/>
      <c r="VHH23" s="43"/>
      <c r="VHI23" s="43"/>
      <c r="VHJ23" s="43"/>
      <c r="VHK23" s="43"/>
      <c r="VHL23" s="43"/>
      <c r="VHM23" s="43"/>
      <c r="VHN23" s="43"/>
      <c r="VHO23" s="43"/>
      <c r="VHP23" s="43"/>
      <c r="VHQ23" s="43"/>
      <c r="VHR23" s="43"/>
      <c r="VHS23" s="44"/>
      <c r="VHT23" s="45"/>
      <c r="VHU23" s="45"/>
      <c r="VHV23" s="43"/>
      <c r="VHW23" s="43"/>
      <c r="VHX23" s="43"/>
      <c r="VHY23" s="43"/>
      <c r="VHZ23" s="43"/>
      <c r="VIA23" s="43"/>
      <c r="VIB23" s="43"/>
      <c r="VIC23" s="43"/>
      <c r="VID23" s="43"/>
      <c r="VIE23" s="43"/>
      <c r="VIF23" s="43"/>
      <c r="VIG23" s="44"/>
      <c r="VIH23" s="45"/>
      <c r="VII23" s="45"/>
      <c r="VIJ23" s="43"/>
      <c r="VIK23" s="43"/>
      <c r="VIL23" s="43"/>
      <c r="VIM23" s="43"/>
      <c r="VIN23" s="43"/>
      <c r="VIO23" s="43"/>
      <c r="VIP23" s="43"/>
      <c r="VIQ23" s="43"/>
      <c r="VIR23" s="43"/>
      <c r="VIS23" s="43"/>
      <c r="VIT23" s="43"/>
      <c r="VIU23" s="44"/>
      <c r="VIV23" s="45"/>
      <c r="VIW23" s="45"/>
      <c r="VIX23" s="43"/>
      <c r="VIY23" s="43"/>
      <c r="VIZ23" s="43"/>
      <c r="VJA23" s="43"/>
      <c r="VJB23" s="43"/>
      <c r="VJC23" s="43"/>
      <c r="VJD23" s="43"/>
      <c r="VJE23" s="43"/>
      <c r="VJF23" s="43"/>
      <c r="VJG23" s="43"/>
      <c r="VJH23" s="43"/>
      <c r="VJI23" s="44"/>
      <c r="VJJ23" s="45"/>
      <c r="VJK23" s="45"/>
      <c r="VJL23" s="43"/>
      <c r="VJM23" s="43"/>
      <c r="VJN23" s="43"/>
      <c r="VJO23" s="43"/>
      <c r="VJP23" s="43"/>
      <c r="VJQ23" s="43"/>
      <c r="VJR23" s="43"/>
      <c r="VJS23" s="43"/>
      <c r="VJT23" s="43"/>
      <c r="VJU23" s="43"/>
      <c r="VJV23" s="43"/>
      <c r="VJW23" s="44"/>
      <c r="VJX23" s="45"/>
      <c r="VJY23" s="45"/>
      <c r="VJZ23" s="43"/>
      <c r="VKA23" s="43"/>
      <c r="VKB23" s="43"/>
      <c r="VKC23" s="43"/>
      <c r="VKD23" s="43"/>
      <c r="VKE23" s="43"/>
      <c r="VKF23" s="43"/>
      <c r="VKG23" s="43"/>
      <c r="VKH23" s="43"/>
      <c r="VKI23" s="43"/>
      <c r="VKJ23" s="43"/>
      <c r="VKK23" s="44"/>
      <c r="VKL23" s="45"/>
      <c r="VKM23" s="45"/>
      <c r="VKN23" s="43"/>
      <c r="VKO23" s="43"/>
      <c r="VKP23" s="43"/>
      <c r="VKQ23" s="43"/>
      <c r="VKR23" s="43"/>
      <c r="VKS23" s="43"/>
      <c r="VKT23" s="43"/>
      <c r="VKU23" s="43"/>
      <c r="VKV23" s="43"/>
      <c r="VKW23" s="43"/>
      <c r="VKX23" s="43"/>
      <c r="VKY23" s="44"/>
      <c r="VKZ23" s="45"/>
      <c r="VLA23" s="45"/>
      <c r="VLB23" s="43"/>
      <c r="VLC23" s="43"/>
      <c r="VLD23" s="43"/>
      <c r="VLE23" s="43"/>
      <c r="VLF23" s="43"/>
      <c r="VLG23" s="43"/>
      <c r="VLH23" s="43"/>
      <c r="VLI23" s="43"/>
      <c r="VLJ23" s="43"/>
      <c r="VLK23" s="43"/>
      <c r="VLL23" s="43"/>
      <c r="VLM23" s="44"/>
      <c r="VLN23" s="45"/>
      <c r="VLO23" s="45"/>
      <c r="VLP23" s="43"/>
      <c r="VLQ23" s="43"/>
      <c r="VLR23" s="43"/>
      <c r="VLS23" s="43"/>
      <c r="VLT23" s="43"/>
      <c r="VLU23" s="43"/>
      <c r="VLV23" s="43"/>
      <c r="VLW23" s="43"/>
      <c r="VLX23" s="43"/>
      <c r="VLY23" s="43"/>
      <c r="VLZ23" s="43"/>
      <c r="VMA23" s="44"/>
      <c r="VMB23" s="45"/>
      <c r="VMC23" s="45"/>
      <c r="VMD23" s="43"/>
      <c r="VME23" s="43"/>
      <c r="VMF23" s="43"/>
      <c r="VMG23" s="43"/>
      <c r="VMH23" s="43"/>
      <c r="VMI23" s="43"/>
      <c r="VMJ23" s="43"/>
      <c r="VMK23" s="43"/>
      <c r="VML23" s="43"/>
      <c r="VMM23" s="43"/>
      <c r="VMN23" s="43"/>
      <c r="VMO23" s="44"/>
      <c r="VMP23" s="45"/>
      <c r="VMQ23" s="45"/>
      <c r="VMR23" s="43"/>
      <c r="VMS23" s="43"/>
      <c r="VMT23" s="43"/>
      <c r="VMU23" s="43"/>
      <c r="VMV23" s="43"/>
      <c r="VMW23" s="43"/>
      <c r="VMX23" s="43"/>
      <c r="VMY23" s="43"/>
      <c r="VMZ23" s="43"/>
      <c r="VNA23" s="43"/>
      <c r="VNB23" s="43"/>
      <c r="VNC23" s="44"/>
      <c r="VND23" s="45"/>
      <c r="VNE23" s="45"/>
      <c r="VNF23" s="43"/>
      <c r="VNG23" s="43"/>
      <c r="VNH23" s="43"/>
      <c r="VNI23" s="43"/>
      <c r="VNJ23" s="43"/>
      <c r="VNK23" s="43"/>
      <c r="VNL23" s="43"/>
      <c r="VNM23" s="43"/>
      <c r="VNN23" s="43"/>
      <c r="VNO23" s="43"/>
      <c r="VNP23" s="43"/>
      <c r="VNQ23" s="44"/>
      <c r="VNR23" s="45"/>
      <c r="VNS23" s="45"/>
      <c r="VNT23" s="43"/>
      <c r="VNU23" s="43"/>
      <c r="VNV23" s="43"/>
      <c r="VNW23" s="43"/>
      <c r="VNX23" s="43"/>
      <c r="VNY23" s="43"/>
      <c r="VNZ23" s="43"/>
      <c r="VOA23" s="43"/>
      <c r="VOB23" s="43"/>
      <c r="VOC23" s="43"/>
      <c r="VOD23" s="43"/>
      <c r="VOE23" s="44"/>
      <c r="VOF23" s="45"/>
      <c r="VOG23" s="45"/>
      <c r="VOH23" s="43"/>
      <c r="VOI23" s="43"/>
      <c r="VOJ23" s="43"/>
      <c r="VOK23" s="43"/>
      <c r="VOL23" s="43"/>
      <c r="VOM23" s="43"/>
      <c r="VON23" s="43"/>
      <c r="VOO23" s="43"/>
      <c r="VOP23" s="43"/>
      <c r="VOQ23" s="43"/>
      <c r="VOR23" s="43"/>
      <c r="VOS23" s="44"/>
      <c r="VOT23" s="45"/>
      <c r="VOU23" s="45"/>
      <c r="VOV23" s="43"/>
      <c r="VOW23" s="43"/>
      <c r="VOX23" s="43"/>
      <c r="VOY23" s="43"/>
      <c r="VOZ23" s="43"/>
      <c r="VPA23" s="43"/>
      <c r="VPB23" s="43"/>
      <c r="VPC23" s="43"/>
      <c r="VPD23" s="43"/>
      <c r="VPE23" s="43"/>
      <c r="VPF23" s="43"/>
      <c r="VPG23" s="44"/>
      <c r="VPH23" s="45"/>
      <c r="VPI23" s="45"/>
      <c r="VPJ23" s="43"/>
      <c r="VPK23" s="43"/>
      <c r="VPL23" s="43"/>
      <c r="VPM23" s="43"/>
      <c r="VPN23" s="43"/>
      <c r="VPO23" s="43"/>
      <c r="VPP23" s="43"/>
      <c r="VPQ23" s="43"/>
      <c r="VPR23" s="43"/>
      <c r="VPS23" s="43"/>
      <c r="VPT23" s="43"/>
      <c r="VPU23" s="44"/>
      <c r="VPV23" s="45"/>
      <c r="VPW23" s="45"/>
      <c r="VPX23" s="43"/>
      <c r="VPY23" s="43"/>
      <c r="VPZ23" s="43"/>
      <c r="VQA23" s="43"/>
      <c r="VQB23" s="43"/>
      <c r="VQC23" s="43"/>
      <c r="VQD23" s="43"/>
      <c r="VQE23" s="43"/>
      <c r="VQF23" s="43"/>
      <c r="VQG23" s="43"/>
      <c r="VQH23" s="43"/>
      <c r="VQI23" s="44"/>
      <c r="VQJ23" s="45"/>
      <c r="VQK23" s="45"/>
      <c r="VQL23" s="43"/>
      <c r="VQM23" s="43"/>
      <c r="VQN23" s="43"/>
      <c r="VQO23" s="43"/>
      <c r="VQP23" s="43"/>
      <c r="VQQ23" s="43"/>
      <c r="VQR23" s="43"/>
      <c r="VQS23" s="43"/>
      <c r="VQT23" s="43"/>
      <c r="VQU23" s="43"/>
      <c r="VQV23" s="43"/>
      <c r="VQW23" s="44"/>
      <c r="VQX23" s="45"/>
      <c r="VQY23" s="45"/>
      <c r="VQZ23" s="43"/>
      <c r="VRA23" s="43"/>
      <c r="VRB23" s="43"/>
      <c r="VRC23" s="43"/>
      <c r="VRD23" s="43"/>
      <c r="VRE23" s="43"/>
      <c r="VRF23" s="43"/>
      <c r="VRG23" s="43"/>
      <c r="VRH23" s="43"/>
      <c r="VRI23" s="43"/>
      <c r="VRJ23" s="43"/>
      <c r="VRK23" s="44"/>
      <c r="VRL23" s="45"/>
      <c r="VRM23" s="45"/>
      <c r="VRN23" s="43"/>
      <c r="VRO23" s="43"/>
      <c r="VRP23" s="43"/>
      <c r="VRQ23" s="43"/>
      <c r="VRR23" s="43"/>
      <c r="VRS23" s="43"/>
      <c r="VRT23" s="43"/>
      <c r="VRU23" s="43"/>
      <c r="VRV23" s="43"/>
      <c r="VRW23" s="43"/>
      <c r="VRX23" s="43"/>
      <c r="VRY23" s="44"/>
      <c r="VRZ23" s="45"/>
      <c r="VSA23" s="45"/>
      <c r="VSB23" s="43"/>
      <c r="VSC23" s="43"/>
      <c r="VSD23" s="43"/>
      <c r="VSE23" s="43"/>
      <c r="VSF23" s="43"/>
      <c r="VSG23" s="43"/>
      <c r="VSH23" s="43"/>
      <c r="VSI23" s="43"/>
      <c r="VSJ23" s="43"/>
      <c r="VSK23" s="43"/>
      <c r="VSL23" s="43"/>
      <c r="VSM23" s="44"/>
      <c r="VSN23" s="45"/>
      <c r="VSO23" s="45"/>
      <c r="VSP23" s="43"/>
      <c r="VSQ23" s="43"/>
      <c r="VSR23" s="43"/>
      <c r="VSS23" s="43"/>
      <c r="VST23" s="43"/>
      <c r="VSU23" s="43"/>
      <c r="VSV23" s="43"/>
      <c r="VSW23" s="43"/>
      <c r="VSX23" s="43"/>
      <c r="VSY23" s="43"/>
      <c r="VSZ23" s="43"/>
      <c r="VTA23" s="44"/>
      <c r="VTB23" s="45"/>
      <c r="VTC23" s="45"/>
      <c r="VTD23" s="43"/>
      <c r="VTE23" s="43"/>
      <c r="VTF23" s="43"/>
      <c r="VTG23" s="43"/>
      <c r="VTH23" s="43"/>
      <c r="VTI23" s="43"/>
      <c r="VTJ23" s="43"/>
      <c r="VTK23" s="43"/>
      <c r="VTL23" s="43"/>
      <c r="VTM23" s="43"/>
      <c r="VTN23" s="43"/>
      <c r="VTO23" s="44"/>
      <c r="VTP23" s="45"/>
      <c r="VTQ23" s="45"/>
      <c r="VTR23" s="43"/>
      <c r="VTS23" s="43"/>
      <c r="VTT23" s="43"/>
      <c r="VTU23" s="43"/>
      <c r="VTV23" s="43"/>
      <c r="VTW23" s="43"/>
      <c r="VTX23" s="43"/>
      <c r="VTY23" s="43"/>
      <c r="VTZ23" s="43"/>
      <c r="VUA23" s="43"/>
      <c r="VUB23" s="43"/>
      <c r="VUC23" s="44"/>
      <c r="VUD23" s="45"/>
      <c r="VUE23" s="45"/>
      <c r="VUF23" s="43"/>
      <c r="VUG23" s="43"/>
      <c r="VUH23" s="43"/>
      <c r="VUI23" s="43"/>
      <c r="VUJ23" s="43"/>
      <c r="VUK23" s="43"/>
      <c r="VUL23" s="43"/>
      <c r="VUM23" s="43"/>
      <c r="VUN23" s="43"/>
      <c r="VUO23" s="43"/>
      <c r="VUP23" s="43"/>
      <c r="VUQ23" s="44"/>
      <c r="VUR23" s="45"/>
      <c r="VUS23" s="45"/>
      <c r="VUT23" s="43"/>
      <c r="VUU23" s="43"/>
      <c r="VUV23" s="43"/>
      <c r="VUW23" s="43"/>
      <c r="VUX23" s="43"/>
      <c r="VUY23" s="43"/>
      <c r="VUZ23" s="43"/>
      <c r="VVA23" s="43"/>
      <c r="VVB23" s="43"/>
      <c r="VVC23" s="43"/>
      <c r="VVD23" s="43"/>
      <c r="VVE23" s="44"/>
      <c r="VVF23" s="45"/>
      <c r="VVG23" s="45"/>
      <c r="VVH23" s="43"/>
      <c r="VVI23" s="43"/>
      <c r="VVJ23" s="43"/>
      <c r="VVK23" s="43"/>
      <c r="VVL23" s="43"/>
      <c r="VVM23" s="43"/>
      <c r="VVN23" s="43"/>
      <c r="VVO23" s="43"/>
      <c r="VVP23" s="43"/>
      <c r="VVQ23" s="43"/>
      <c r="VVR23" s="43"/>
      <c r="VVS23" s="44"/>
      <c r="VVT23" s="45"/>
      <c r="VVU23" s="45"/>
      <c r="VVV23" s="43"/>
      <c r="VVW23" s="43"/>
      <c r="VVX23" s="43"/>
      <c r="VVY23" s="43"/>
      <c r="VVZ23" s="43"/>
      <c r="VWA23" s="43"/>
      <c r="VWB23" s="43"/>
      <c r="VWC23" s="43"/>
      <c r="VWD23" s="43"/>
      <c r="VWE23" s="43"/>
      <c r="VWF23" s="43"/>
      <c r="VWG23" s="44"/>
      <c r="VWH23" s="45"/>
      <c r="VWI23" s="45"/>
      <c r="VWJ23" s="43"/>
      <c r="VWK23" s="43"/>
      <c r="VWL23" s="43"/>
      <c r="VWM23" s="43"/>
      <c r="VWN23" s="43"/>
      <c r="VWO23" s="43"/>
      <c r="VWP23" s="43"/>
      <c r="VWQ23" s="43"/>
      <c r="VWR23" s="43"/>
      <c r="VWS23" s="43"/>
      <c r="VWT23" s="43"/>
      <c r="VWU23" s="44"/>
      <c r="VWV23" s="45"/>
      <c r="VWW23" s="45"/>
      <c r="VWX23" s="43"/>
      <c r="VWY23" s="43"/>
      <c r="VWZ23" s="43"/>
      <c r="VXA23" s="43"/>
      <c r="VXB23" s="43"/>
      <c r="VXC23" s="43"/>
      <c r="VXD23" s="43"/>
      <c r="VXE23" s="43"/>
      <c r="VXF23" s="43"/>
      <c r="VXG23" s="43"/>
      <c r="VXH23" s="43"/>
      <c r="VXI23" s="44"/>
      <c r="VXJ23" s="45"/>
      <c r="VXK23" s="45"/>
      <c r="VXL23" s="43"/>
      <c r="VXM23" s="43"/>
      <c r="VXN23" s="43"/>
      <c r="VXO23" s="43"/>
      <c r="VXP23" s="43"/>
      <c r="VXQ23" s="43"/>
      <c r="VXR23" s="43"/>
      <c r="VXS23" s="43"/>
      <c r="VXT23" s="43"/>
      <c r="VXU23" s="43"/>
      <c r="VXV23" s="43"/>
      <c r="VXW23" s="44"/>
      <c r="VXX23" s="45"/>
      <c r="VXY23" s="45"/>
      <c r="VXZ23" s="43"/>
      <c r="VYA23" s="43"/>
      <c r="VYB23" s="43"/>
      <c r="VYC23" s="43"/>
      <c r="VYD23" s="43"/>
      <c r="VYE23" s="43"/>
      <c r="VYF23" s="43"/>
      <c r="VYG23" s="43"/>
      <c r="VYH23" s="43"/>
      <c r="VYI23" s="43"/>
      <c r="VYJ23" s="43"/>
      <c r="VYK23" s="44"/>
      <c r="VYL23" s="45"/>
      <c r="VYM23" s="45"/>
      <c r="VYN23" s="43"/>
      <c r="VYO23" s="43"/>
      <c r="VYP23" s="43"/>
      <c r="VYQ23" s="43"/>
      <c r="VYR23" s="43"/>
      <c r="VYS23" s="43"/>
      <c r="VYT23" s="43"/>
      <c r="VYU23" s="43"/>
      <c r="VYV23" s="43"/>
      <c r="VYW23" s="43"/>
      <c r="VYX23" s="43"/>
      <c r="VYY23" s="44"/>
      <c r="VYZ23" s="45"/>
      <c r="VZA23" s="45"/>
      <c r="VZB23" s="43"/>
      <c r="VZC23" s="43"/>
      <c r="VZD23" s="43"/>
      <c r="VZE23" s="43"/>
      <c r="VZF23" s="43"/>
      <c r="VZG23" s="43"/>
      <c r="VZH23" s="43"/>
      <c r="VZI23" s="43"/>
      <c r="VZJ23" s="43"/>
      <c r="VZK23" s="43"/>
      <c r="VZL23" s="43"/>
      <c r="VZM23" s="44"/>
      <c r="VZN23" s="45"/>
      <c r="VZO23" s="45"/>
      <c r="VZP23" s="43"/>
      <c r="VZQ23" s="43"/>
      <c r="VZR23" s="43"/>
      <c r="VZS23" s="43"/>
      <c r="VZT23" s="43"/>
      <c r="VZU23" s="43"/>
      <c r="VZV23" s="43"/>
      <c r="VZW23" s="43"/>
      <c r="VZX23" s="43"/>
      <c r="VZY23" s="43"/>
      <c r="VZZ23" s="43"/>
      <c r="WAA23" s="44"/>
      <c r="WAB23" s="45"/>
      <c r="WAC23" s="45"/>
      <c r="WAD23" s="43"/>
      <c r="WAE23" s="43"/>
      <c r="WAF23" s="43"/>
      <c r="WAG23" s="43"/>
      <c r="WAH23" s="43"/>
      <c r="WAI23" s="43"/>
      <c r="WAJ23" s="43"/>
      <c r="WAK23" s="43"/>
      <c r="WAL23" s="43"/>
      <c r="WAM23" s="43"/>
      <c r="WAN23" s="43"/>
      <c r="WAO23" s="44"/>
      <c r="WAP23" s="45"/>
      <c r="WAQ23" s="45"/>
      <c r="WAR23" s="43"/>
      <c r="WAS23" s="43"/>
      <c r="WAT23" s="43"/>
      <c r="WAU23" s="43"/>
      <c r="WAV23" s="43"/>
      <c r="WAW23" s="43"/>
      <c r="WAX23" s="43"/>
      <c r="WAY23" s="43"/>
      <c r="WAZ23" s="43"/>
      <c r="WBA23" s="43"/>
      <c r="WBB23" s="43"/>
      <c r="WBC23" s="44"/>
      <c r="WBD23" s="45"/>
      <c r="WBE23" s="45"/>
      <c r="WBF23" s="43"/>
      <c r="WBG23" s="43"/>
      <c r="WBH23" s="43"/>
      <c r="WBI23" s="43"/>
      <c r="WBJ23" s="43"/>
      <c r="WBK23" s="43"/>
      <c r="WBL23" s="43"/>
      <c r="WBM23" s="43"/>
      <c r="WBN23" s="43"/>
      <c r="WBO23" s="43"/>
      <c r="WBP23" s="43"/>
      <c r="WBQ23" s="44"/>
      <c r="WBR23" s="45"/>
      <c r="WBS23" s="45"/>
      <c r="WBT23" s="43"/>
      <c r="WBU23" s="43"/>
      <c r="WBV23" s="43"/>
      <c r="WBW23" s="43"/>
      <c r="WBX23" s="43"/>
      <c r="WBY23" s="43"/>
      <c r="WBZ23" s="43"/>
      <c r="WCA23" s="43"/>
      <c r="WCB23" s="43"/>
      <c r="WCC23" s="43"/>
      <c r="WCD23" s="43"/>
      <c r="WCE23" s="44"/>
      <c r="WCF23" s="45"/>
      <c r="WCG23" s="45"/>
      <c r="WCH23" s="43"/>
      <c r="WCI23" s="43"/>
      <c r="WCJ23" s="43"/>
      <c r="WCK23" s="43"/>
      <c r="WCL23" s="43"/>
      <c r="WCM23" s="43"/>
      <c r="WCN23" s="43"/>
      <c r="WCO23" s="43"/>
      <c r="WCP23" s="43"/>
      <c r="WCQ23" s="43"/>
      <c r="WCR23" s="43"/>
      <c r="WCS23" s="44"/>
      <c r="WCT23" s="45"/>
      <c r="WCU23" s="45"/>
      <c r="WCV23" s="43"/>
      <c r="WCW23" s="43"/>
      <c r="WCX23" s="43"/>
      <c r="WCY23" s="43"/>
      <c r="WCZ23" s="43"/>
      <c r="WDA23" s="43"/>
      <c r="WDB23" s="43"/>
      <c r="WDC23" s="43"/>
      <c r="WDD23" s="43"/>
      <c r="WDE23" s="43"/>
      <c r="WDF23" s="43"/>
      <c r="WDG23" s="44"/>
      <c r="WDH23" s="45"/>
      <c r="WDI23" s="45"/>
      <c r="WDJ23" s="43"/>
      <c r="WDK23" s="43"/>
      <c r="WDL23" s="43"/>
      <c r="WDM23" s="43"/>
      <c r="WDN23" s="43"/>
      <c r="WDO23" s="43"/>
      <c r="WDP23" s="43"/>
      <c r="WDQ23" s="43"/>
      <c r="WDR23" s="43"/>
      <c r="WDS23" s="43"/>
      <c r="WDT23" s="43"/>
      <c r="WDU23" s="44"/>
      <c r="WDV23" s="45"/>
      <c r="WDW23" s="45"/>
      <c r="WDX23" s="43"/>
      <c r="WDY23" s="43"/>
      <c r="WDZ23" s="43"/>
      <c r="WEA23" s="43"/>
      <c r="WEB23" s="43"/>
      <c r="WEC23" s="43"/>
      <c r="WED23" s="43"/>
      <c r="WEE23" s="43"/>
      <c r="WEF23" s="43"/>
      <c r="WEG23" s="43"/>
      <c r="WEH23" s="43"/>
      <c r="WEI23" s="44"/>
      <c r="WEJ23" s="45"/>
      <c r="WEK23" s="45"/>
      <c r="WEL23" s="43"/>
      <c r="WEM23" s="43"/>
      <c r="WEN23" s="43"/>
      <c r="WEO23" s="43"/>
      <c r="WEP23" s="43"/>
      <c r="WEQ23" s="43"/>
      <c r="WER23" s="43"/>
      <c r="WES23" s="43"/>
      <c r="WET23" s="43"/>
      <c r="WEU23" s="43"/>
      <c r="WEV23" s="43"/>
      <c r="WEW23" s="44"/>
      <c r="WEX23" s="45"/>
      <c r="WEY23" s="45"/>
      <c r="WEZ23" s="43"/>
      <c r="WFA23" s="43"/>
      <c r="WFB23" s="43"/>
      <c r="WFC23" s="43"/>
      <c r="WFD23" s="43"/>
      <c r="WFE23" s="43"/>
      <c r="WFF23" s="43"/>
      <c r="WFG23" s="43"/>
      <c r="WFH23" s="43"/>
      <c r="WFI23" s="43"/>
      <c r="WFJ23" s="43"/>
      <c r="WFK23" s="44"/>
      <c r="WFL23" s="45"/>
      <c r="WFM23" s="45"/>
      <c r="WFN23" s="43"/>
      <c r="WFO23" s="43"/>
      <c r="WFP23" s="43"/>
      <c r="WFQ23" s="43"/>
      <c r="WFR23" s="43"/>
      <c r="WFS23" s="43"/>
      <c r="WFT23" s="43"/>
      <c r="WFU23" s="43"/>
      <c r="WFV23" s="43"/>
      <c r="WFW23" s="43"/>
      <c r="WFX23" s="43"/>
      <c r="WFY23" s="44"/>
      <c r="WFZ23" s="45"/>
      <c r="WGA23" s="45"/>
      <c r="WGB23" s="43"/>
      <c r="WGC23" s="43"/>
      <c r="WGD23" s="43"/>
      <c r="WGE23" s="43"/>
      <c r="WGF23" s="43"/>
      <c r="WGG23" s="43"/>
      <c r="WGH23" s="43"/>
      <c r="WGI23" s="43"/>
      <c r="WGJ23" s="43"/>
      <c r="WGK23" s="43"/>
      <c r="WGL23" s="43"/>
      <c r="WGM23" s="44"/>
      <c r="WGN23" s="45"/>
      <c r="WGO23" s="45"/>
      <c r="WGP23" s="43"/>
      <c r="WGQ23" s="43"/>
      <c r="WGR23" s="43"/>
      <c r="WGS23" s="43"/>
      <c r="WGT23" s="43"/>
      <c r="WGU23" s="43"/>
      <c r="WGV23" s="43"/>
      <c r="WGW23" s="43"/>
      <c r="WGX23" s="43"/>
      <c r="WGY23" s="43"/>
      <c r="WGZ23" s="43"/>
      <c r="WHA23" s="44"/>
      <c r="WHB23" s="45"/>
      <c r="WHC23" s="45"/>
      <c r="WHD23" s="43"/>
      <c r="WHE23" s="43"/>
      <c r="WHF23" s="43"/>
      <c r="WHG23" s="43"/>
      <c r="WHH23" s="43"/>
      <c r="WHI23" s="43"/>
      <c r="WHJ23" s="43"/>
      <c r="WHK23" s="43"/>
      <c r="WHL23" s="43"/>
      <c r="WHM23" s="43"/>
      <c r="WHN23" s="43"/>
      <c r="WHO23" s="44"/>
      <c r="WHP23" s="45"/>
      <c r="WHQ23" s="45"/>
      <c r="WHR23" s="43"/>
      <c r="WHS23" s="43"/>
      <c r="WHT23" s="43"/>
      <c r="WHU23" s="43"/>
      <c r="WHV23" s="43"/>
      <c r="WHW23" s="43"/>
      <c r="WHX23" s="43"/>
      <c r="WHY23" s="43"/>
      <c r="WHZ23" s="43"/>
      <c r="WIA23" s="43"/>
      <c r="WIB23" s="43"/>
      <c r="WIC23" s="44"/>
      <c r="WID23" s="45"/>
      <c r="WIE23" s="45"/>
      <c r="WIF23" s="43"/>
      <c r="WIG23" s="43"/>
      <c r="WIH23" s="43"/>
      <c r="WII23" s="43"/>
      <c r="WIJ23" s="43"/>
      <c r="WIK23" s="43"/>
      <c r="WIL23" s="43"/>
      <c r="WIM23" s="43"/>
      <c r="WIN23" s="43"/>
      <c r="WIO23" s="43"/>
      <c r="WIP23" s="43"/>
      <c r="WIQ23" s="44"/>
      <c r="WIR23" s="45"/>
      <c r="WIS23" s="45"/>
      <c r="WIT23" s="43"/>
      <c r="WIU23" s="43"/>
      <c r="WIV23" s="43"/>
      <c r="WIW23" s="43"/>
      <c r="WIX23" s="43"/>
      <c r="WIY23" s="43"/>
      <c r="WIZ23" s="43"/>
      <c r="WJA23" s="43"/>
      <c r="WJB23" s="43"/>
      <c r="WJC23" s="43"/>
      <c r="WJD23" s="43"/>
      <c r="WJE23" s="44"/>
      <c r="WJF23" s="45"/>
      <c r="WJG23" s="45"/>
      <c r="WJH23" s="43"/>
      <c r="WJI23" s="43"/>
      <c r="WJJ23" s="43"/>
      <c r="WJK23" s="43"/>
      <c r="WJL23" s="43"/>
      <c r="WJM23" s="43"/>
      <c r="WJN23" s="43"/>
      <c r="WJO23" s="43"/>
      <c r="WJP23" s="43"/>
      <c r="WJQ23" s="43"/>
      <c r="WJR23" s="43"/>
      <c r="WJS23" s="44"/>
      <c r="WJT23" s="45"/>
      <c r="WJU23" s="45"/>
      <c r="WJV23" s="43"/>
      <c r="WJW23" s="43"/>
      <c r="WJX23" s="43"/>
      <c r="WJY23" s="43"/>
      <c r="WJZ23" s="43"/>
      <c r="WKA23" s="43"/>
      <c r="WKB23" s="43"/>
      <c r="WKC23" s="43"/>
      <c r="WKD23" s="43"/>
      <c r="WKE23" s="43"/>
      <c r="WKF23" s="43"/>
      <c r="WKG23" s="44"/>
      <c r="WKH23" s="45"/>
      <c r="WKI23" s="45"/>
      <c r="WKJ23" s="43"/>
      <c r="WKK23" s="43"/>
      <c r="WKL23" s="43"/>
      <c r="WKM23" s="43"/>
      <c r="WKN23" s="43"/>
      <c r="WKO23" s="43"/>
      <c r="WKP23" s="43"/>
      <c r="WKQ23" s="43"/>
      <c r="WKR23" s="43"/>
      <c r="WKS23" s="43"/>
      <c r="WKT23" s="43"/>
      <c r="WKU23" s="44"/>
      <c r="WKV23" s="45"/>
      <c r="WKW23" s="45"/>
      <c r="WKX23" s="43"/>
      <c r="WKY23" s="43"/>
      <c r="WKZ23" s="43"/>
      <c r="WLA23" s="43"/>
      <c r="WLB23" s="43"/>
      <c r="WLC23" s="43"/>
      <c r="WLD23" s="43"/>
      <c r="WLE23" s="43"/>
      <c r="WLF23" s="43"/>
      <c r="WLG23" s="43"/>
      <c r="WLH23" s="43"/>
      <c r="WLI23" s="44"/>
      <c r="WLJ23" s="45"/>
      <c r="WLK23" s="45"/>
      <c r="WLL23" s="43"/>
      <c r="WLM23" s="43"/>
      <c r="WLN23" s="43"/>
      <c r="WLO23" s="43"/>
      <c r="WLP23" s="43"/>
      <c r="WLQ23" s="43"/>
      <c r="WLR23" s="43"/>
      <c r="WLS23" s="43"/>
      <c r="WLT23" s="43"/>
      <c r="WLU23" s="43"/>
      <c r="WLV23" s="43"/>
      <c r="WLW23" s="44"/>
      <c r="WLX23" s="45"/>
      <c r="WLY23" s="45"/>
      <c r="WLZ23" s="43"/>
      <c r="WMA23" s="43"/>
      <c r="WMB23" s="43"/>
      <c r="WMC23" s="43"/>
      <c r="WMD23" s="43"/>
      <c r="WME23" s="43"/>
      <c r="WMF23" s="43"/>
      <c r="WMG23" s="43"/>
      <c r="WMH23" s="43"/>
      <c r="WMI23" s="43"/>
      <c r="WMJ23" s="43"/>
      <c r="WMK23" s="44"/>
      <c r="WML23" s="45"/>
      <c r="WMM23" s="45"/>
      <c r="WMN23" s="43"/>
      <c r="WMO23" s="43"/>
      <c r="WMP23" s="43"/>
      <c r="WMQ23" s="43"/>
      <c r="WMR23" s="43"/>
      <c r="WMS23" s="43"/>
      <c r="WMT23" s="43"/>
      <c r="WMU23" s="43"/>
      <c r="WMV23" s="43"/>
      <c r="WMW23" s="43"/>
      <c r="WMX23" s="43"/>
      <c r="WMY23" s="44"/>
      <c r="WMZ23" s="45"/>
      <c r="WNA23" s="45"/>
      <c r="WNB23" s="43"/>
      <c r="WNC23" s="43"/>
      <c r="WND23" s="43"/>
      <c r="WNE23" s="43"/>
      <c r="WNF23" s="43"/>
      <c r="WNG23" s="43"/>
      <c r="WNH23" s="43"/>
      <c r="WNI23" s="43"/>
      <c r="WNJ23" s="43"/>
      <c r="WNK23" s="43"/>
      <c r="WNL23" s="43"/>
      <c r="WNM23" s="44"/>
      <c r="WNN23" s="45"/>
      <c r="WNO23" s="45"/>
      <c r="WNP23" s="43"/>
      <c r="WNQ23" s="43"/>
      <c r="WNR23" s="43"/>
      <c r="WNS23" s="43"/>
      <c r="WNT23" s="43"/>
      <c r="WNU23" s="43"/>
      <c r="WNV23" s="43"/>
      <c r="WNW23" s="43"/>
      <c r="WNX23" s="43"/>
      <c r="WNY23" s="43"/>
      <c r="WNZ23" s="43"/>
      <c r="WOA23" s="44"/>
      <c r="WOB23" s="45"/>
      <c r="WOC23" s="45"/>
      <c r="WOD23" s="43"/>
      <c r="WOE23" s="43"/>
      <c r="WOF23" s="43"/>
      <c r="WOG23" s="43"/>
      <c r="WOH23" s="43"/>
      <c r="WOI23" s="43"/>
      <c r="WOJ23" s="43"/>
      <c r="WOK23" s="43"/>
      <c r="WOL23" s="43"/>
      <c r="WOM23" s="43"/>
      <c r="WON23" s="43"/>
      <c r="WOO23" s="44"/>
      <c r="WOP23" s="45"/>
      <c r="WOQ23" s="45"/>
      <c r="WOR23" s="43"/>
      <c r="WOS23" s="43"/>
      <c r="WOT23" s="43"/>
      <c r="WOU23" s="43"/>
      <c r="WOV23" s="43"/>
      <c r="WOW23" s="43"/>
      <c r="WOX23" s="43"/>
      <c r="WOY23" s="43"/>
      <c r="WOZ23" s="43"/>
      <c r="WPA23" s="43"/>
      <c r="WPB23" s="43"/>
      <c r="WPC23" s="44"/>
      <c r="WPD23" s="45"/>
      <c r="WPE23" s="45"/>
      <c r="WPF23" s="43"/>
      <c r="WPG23" s="43"/>
      <c r="WPH23" s="43"/>
      <c r="WPI23" s="43"/>
      <c r="WPJ23" s="43"/>
      <c r="WPK23" s="43"/>
      <c r="WPL23" s="43"/>
      <c r="WPM23" s="43"/>
      <c r="WPN23" s="43"/>
      <c r="WPO23" s="43"/>
      <c r="WPP23" s="43"/>
      <c r="WPQ23" s="44"/>
      <c r="WPR23" s="45"/>
      <c r="WPS23" s="45"/>
      <c r="WPT23" s="43"/>
      <c r="WPU23" s="43"/>
      <c r="WPV23" s="43"/>
      <c r="WPW23" s="43"/>
      <c r="WPX23" s="43"/>
      <c r="WPY23" s="43"/>
      <c r="WPZ23" s="43"/>
      <c r="WQA23" s="43"/>
      <c r="WQB23" s="43"/>
      <c r="WQC23" s="43"/>
      <c r="WQD23" s="43"/>
      <c r="WQE23" s="44"/>
      <c r="WQF23" s="45"/>
      <c r="WQG23" s="45"/>
      <c r="WQH23" s="43"/>
      <c r="WQI23" s="43"/>
      <c r="WQJ23" s="43"/>
      <c r="WQK23" s="43"/>
      <c r="WQL23" s="43"/>
      <c r="WQM23" s="43"/>
      <c r="WQN23" s="43"/>
      <c r="WQO23" s="43"/>
      <c r="WQP23" s="43"/>
      <c r="WQQ23" s="43"/>
      <c r="WQR23" s="43"/>
      <c r="WQS23" s="44"/>
      <c r="WQT23" s="45"/>
      <c r="WQU23" s="45"/>
      <c r="WQV23" s="43"/>
      <c r="WQW23" s="43"/>
      <c r="WQX23" s="43"/>
      <c r="WQY23" s="43"/>
      <c r="WQZ23" s="43"/>
      <c r="WRA23" s="43"/>
      <c r="WRB23" s="43"/>
      <c r="WRC23" s="43"/>
      <c r="WRD23" s="43"/>
      <c r="WRE23" s="43"/>
      <c r="WRF23" s="43"/>
      <c r="WRG23" s="44"/>
      <c r="WRH23" s="45"/>
      <c r="WRI23" s="45"/>
      <c r="WRJ23" s="43"/>
      <c r="WRK23" s="43"/>
      <c r="WRL23" s="43"/>
      <c r="WRM23" s="43"/>
      <c r="WRN23" s="43"/>
      <c r="WRO23" s="43"/>
      <c r="WRP23" s="43"/>
      <c r="WRQ23" s="43"/>
      <c r="WRR23" s="43"/>
      <c r="WRS23" s="43"/>
      <c r="WRT23" s="43"/>
      <c r="WRU23" s="44"/>
      <c r="WRV23" s="45"/>
      <c r="WRW23" s="45"/>
      <c r="WRX23" s="43"/>
      <c r="WRY23" s="43"/>
      <c r="WRZ23" s="43"/>
      <c r="WSA23" s="43"/>
      <c r="WSB23" s="43"/>
      <c r="WSC23" s="43"/>
      <c r="WSD23" s="43"/>
      <c r="WSE23" s="43"/>
      <c r="WSF23" s="43"/>
      <c r="WSG23" s="43"/>
      <c r="WSH23" s="43"/>
      <c r="WSI23" s="44"/>
      <c r="WSJ23" s="45"/>
      <c r="WSK23" s="45"/>
      <c r="WSL23" s="43"/>
      <c r="WSM23" s="43"/>
      <c r="WSN23" s="43"/>
      <c r="WSO23" s="43"/>
      <c r="WSP23" s="43"/>
      <c r="WSQ23" s="43"/>
      <c r="WSR23" s="43"/>
      <c r="WSS23" s="43"/>
      <c r="WST23" s="43"/>
      <c r="WSU23" s="43"/>
      <c r="WSV23" s="43"/>
      <c r="WSW23" s="44"/>
      <c r="WSX23" s="45"/>
      <c r="WSY23" s="45"/>
      <c r="WSZ23" s="43"/>
      <c r="WTA23" s="43"/>
      <c r="WTB23" s="43"/>
      <c r="WTC23" s="43"/>
      <c r="WTD23" s="43"/>
      <c r="WTE23" s="43"/>
      <c r="WTF23" s="43"/>
      <c r="WTG23" s="43"/>
      <c r="WTH23" s="43"/>
      <c r="WTI23" s="43"/>
      <c r="WTJ23" s="43"/>
      <c r="WTK23" s="44"/>
      <c r="WTL23" s="45"/>
      <c r="WTM23" s="45"/>
      <c r="WTN23" s="43"/>
      <c r="WTO23" s="43"/>
      <c r="WTP23" s="43"/>
      <c r="WTQ23" s="43"/>
      <c r="WTR23" s="43"/>
      <c r="WTS23" s="43"/>
      <c r="WTT23" s="43"/>
      <c r="WTU23" s="43"/>
      <c r="WTV23" s="43"/>
      <c r="WTW23" s="43"/>
      <c r="WTX23" s="43"/>
      <c r="WTY23" s="44"/>
      <c r="WTZ23" s="45"/>
      <c r="WUA23" s="45"/>
      <c r="WUB23" s="43"/>
      <c r="WUC23" s="43"/>
      <c r="WUD23" s="43"/>
      <c r="WUE23" s="43"/>
      <c r="WUF23" s="43"/>
      <c r="WUG23" s="43"/>
      <c r="WUH23" s="43"/>
      <c r="WUI23" s="43"/>
      <c r="WUJ23" s="43"/>
      <c r="WUK23" s="43"/>
      <c r="WUL23" s="43"/>
      <c r="WUM23" s="44"/>
      <c r="WUN23" s="45"/>
      <c r="WUO23" s="45"/>
      <c r="WUP23" s="43"/>
      <c r="WUQ23" s="43"/>
      <c r="WUR23" s="43"/>
      <c r="WUS23" s="43"/>
      <c r="WUT23" s="43"/>
      <c r="WUU23" s="43"/>
      <c r="WUV23" s="43"/>
      <c r="WUW23" s="43"/>
      <c r="WUX23" s="43"/>
      <c r="WUY23" s="43"/>
      <c r="WUZ23" s="43"/>
      <c r="WVA23" s="44"/>
      <c r="WVB23" s="45"/>
      <c r="WVC23" s="45"/>
      <c r="WVD23" s="43"/>
      <c r="WVE23" s="43"/>
      <c r="WVF23" s="43"/>
      <c r="WVG23" s="43"/>
      <c r="WVH23" s="43"/>
      <c r="WVI23" s="43"/>
      <c r="WVJ23" s="43"/>
      <c r="WVK23" s="43"/>
      <c r="WVL23" s="43"/>
      <c r="WVM23" s="43"/>
      <c r="WVN23" s="43"/>
      <c r="WVO23" s="44"/>
      <c r="WVP23" s="45"/>
      <c r="WVQ23" s="45"/>
      <c r="WVR23" s="43"/>
      <c r="WVS23" s="43"/>
      <c r="WVT23" s="43"/>
      <c r="WVU23" s="43"/>
      <c r="WVV23" s="43"/>
      <c r="WVW23" s="43"/>
      <c r="WVX23" s="43"/>
      <c r="WVY23" s="43"/>
      <c r="WVZ23" s="43"/>
      <c r="WWA23" s="43"/>
      <c r="WWB23" s="43"/>
      <c r="WWC23" s="44"/>
      <c r="WWD23" s="45"/>
      <c r="WWE23" s="45"/>
      <c r="WWF23" s="43"/>
      <c r="WWG23" s="43"/>
      <c r="WWH23" s="43"/>
      <c r="WWI23" s="43"/>
      <c r="WWJ23" s="43"/>
      <c r="WWK23" s="43"/>
      <c r="WWL23" s="43"/>
      <c r="WWM23" s="43"/>
      <c r="WWN23" s="43"/>
      <c r="WWO23" s="43"/>
      <c r="WWP23" s="43"/>
      <c r="WWQ23" s="44"/>
      <c r="WWR23" s="45"/>
      <c r="WWS23" s="45"/>
      <c r="WWT23" s="43"/>
      <c r="WWU23" s="43"/>
      <c r="WWV23" s="43"/>
      <c r="WWW23" s="43"/>
      <c r="WWX23" s="43"/>
      <c r="WWY23" s="43"/>
      <c r="WWZ23" s="43"/>
      <c r="WXA23" s="43"/>
      <c r="WXB23" s="43"/>
      <c r="WXC23" s="43"/>
      <c r="WXD23" s="43"/>
      <c r="WXE23" s="44"/>
      <c r="WXF23" s="45"/>
      <c r="WXG23" s="45"/>
      <c r="WXH23" s="43"/>
      <c r="WXI23" s="43"/>
      <c r="WXJ23" s="43"/>
      <c r="WXK23" s="43"/>
      <c r="WXL23" s="43"/>
      <c r="WXM23" s="43"/>
      <c r="WXN23" s="43"/>
      <c r="WXO23" s="43"/>
      <c r="WXP23" s="43"/>
      <c r="WXQ23" s="43"/>
      <c r="WXR23" s="43"/>
      <c r="WXS23" s="44"/>
      <c r="WXT23" s="45"/>
      <c r="WXU23" s="45"/>
      <c r="WXV23" s="43"/>
      <c r="WXW23" s="43"/>
      <c r="WXX23" s="43"/>
      <c r="WXY23" s="43"/>
      <c r="WXZ23" s="43"/>
      <c r="WYA23" s="43"/>
      <c r="WYB23" s="43"/>
      <c r="WYC23" s="43"/>
      <c r="WYD23" s="43"/>
      <c r="WYE23" s="43"/>
      <c r="WYF23" s="43"/>
      <c r="WYG23" s="44"/>
      <c r="WYH23" s="45"/>
      <c r="WYI23" s="45"/>
      <c r="WYJ23" s="43"/>
      <c r="WYK23" s="43"/>
      <c r="WYL23" s="43"/>
      <c r="WYM23" s="43"/>
      <c r="WYN23" s="43"/>
      <c r="WYO23" s="43"/>
      <c r="WYP23" s="43"/>
      <c r="WYQ23" s="43"/>
      <c r="WYR23" s="43"/>
      <c r="WYS23" s="43"/>
      <c r="WYT23" s="43"/>
      <c r="WYU23" s="44"/>
      <c r="WYV23" s="45"/>
      <c r="WYW23" s="45"/>
      <c r="WYX23" s="43"/>
      <c r="WYY23" s="43"/>
      <c r="WYZ23" s="43"/>
      <c r="WZA23" s="43"/>
      <c r="WZB23" s="43"/>
      <c r="WZC23" s="43"/>
      <c r="WZD23" s="43"/>
      <c r="WZE23" s="43"/>
      <c r="WZF23" s="43"/>
      <c r="WZG23" s="43"/>
      <c r="WZH23" s="43"/>
      <c r="WZI23" s="44"/>
      <c r="WZJ23" s="45"/>
      <c r="WZK23" s="45"/>
      <c r="WZL23" s="43"/>
      <c r="WZM23" s="43"/>
      <c r="WZN23" s="43"/>
      <c r="WZO23" s="43"/>
      <c r="WZP23" s="43"/>
      <c r="WZQ23" s="43"/>
      <c r="WZR23" s="43"/>
      <c r="WZS23" s="43"/>
      <c r="WZT23" s="43"/>
      <c r="WZU23" s="43"/>
      <c r="WZV23" s="43"/>
      <c r="WZW23" s="44"/>
      <c r="WZX23" s="45"/>
      <c r="WZY23" s="45"/>
      <c r="WZZ23" s="43"/>
      <c r="XAA23" s="43"/>
      <c r="XAB23" s="43"/>
      <c r="XAC23" s="43"/>
      <c r="XAD23" s="43"/>
      <c r="XAE23" s="43"/>
      <c r="XAF23" s="43"/>
      <c r="XAG23" s="43"/>
      <c r="XAH23" s="43"/>
      <c r="XAI23" s="43"/>
      <c r="XAJ23" s="43"/>
      <c r="XAK23" s="44"/>
      <c r="XAL23" s="45"/>
      <c r="XAM23" s="45"/>
      <c r="XAN23" s="43"/>
      <c r="XAO23" s="43"/>
      <c r="XAP23" s="43"/>
      <c r="XAQ23" s="43"/>
      <c r="XAR23" s="43"/>
      <c r="XAS23" s="43"/>
      <c r="XAT23" s="43"/>
      <c r="XAU23" s="43"/>
      <c r="XAV23" s="43"/>
      <c r="XAW23" s="43"/>
      <c r="XAX23" s="43"/>
      <c r="XAY23" s="44"/>
      <c r="XAZ23" s="45"/>
      <c r="XBA23" s="45"/>
      <c r="XBB23" s="43"/>
      <c r="XBC23" s="43"/>
      <c r="XBD23" s="43"/>
      <c r="XBE23" s="43"/>
      <c r="XBF23" s="43"/>
      <c r="XBG23" s="43"/>
      <c r="XBH23" s="43"/>
      <c r="XBI23" s="43"/>
      <c r="XBJ23" s="43"/>
      <c r="XBK23" s="43"/>
      <c r="XBL23" s="43"/>
      <c r="XBM23" s="44"/>
      <c r="XBN23" s="45"/>
      <c r="XBO23" s="45"/>
      <c r="XBP23" s="43"/>
      <c r="XBQ23" s="43"/>
      <c r="XBR23" s="43"/>
      <c r="XBS23" s="43"/>
      <c r="XBT23" s="43"/>
      <c r="XBU23" s="43"/>
      <c r="XBV23" s="43"/>
      <c r="XBW23" s="43"/>
      <c r="XBX23" s="43"/>
      <c r="XBY23" s="43"/>
      <c r="XBZ23" s="43"/>
      <c r="XCA23" s="44"/>
      <c r="XCB23" s="45"/>
      <c r="XCC23" s="45"/>
      <c r="XCD23" s="43"/>
      <c r="XCE23" s="43"/>
      <c r="XCF23" s="43"/>
      <c r="XCG23" s="43"/>
      <c r="XCH23" s="43"/>
      <c r="XCI23" s="43"/>
      <c r="XCJ23" s="43"/>
      <c r="XCK23" s="43"/>
      <c r="XCL23" s="43"/>
      <c r="XCM23" s="43"/>
      <c r="XCN23" s="43"/>
      <c r="XCO23" s="44"/>
      <c r="XCP23" s="45"/>
      <c r="XCQ23" s="45"/>
      <c r="XCR23" s="43"/>
      <c r="XCS23" s="43"/>
      <c r="XCT23" s="43"/>
      <c r="XCU23" s="43"/>
      <c r="XCV23" s="43"/>
      <c r="XCW23" s="43"/>
      <c r="XCX23" s="43"/>
      <c r="XCY23" s="43"/>
      <c r="XCZ23" s="43"/>
      <c r="XDA23" s="43"/>
      <c r="XDB23" s="43"/>
      <c r="XDC23" s="44"/>
      <c r="XDD23" s="45"/>
      <c r="XDE23" s="45"/>
      <c r="XDF23" s="43"/>
      <c r="XDG23" s="43"/>
      <c r="XDH23" s="43"/>
      <c r="XDI23" s="43"/>
      <c r="XDJ23" s="43"/>
      <c r="XDK23" s="43"/>
      <c r="XDL23" s="43"/>
      <c r="XDM23" s="43"/>
      <c r="XDN23" s="43"/>
      <c r="XDO23" s="43"/>
      <c r="XDP23" s="43"/>
      <c r="XDQ23" s="44"/>
      <c r="XDR23" s="45"/>
      <c r="XDS23" s="45"/>
      <c r="XDT23" s="43"/>
      <c r="XDU23" s="43"/>
      <c r="XDV23" s="43"/>
      <c r="XDW23" s="43"/>
      <c r="XDX23" s="43"/>
      <c r="XDY23" s="43"/>
      <c r="XDZ23" s="43"/>
      <c r="XEA23" s="43"/>
      <c r="XEB23" s="43"/>
      <c r="XEC23" s="43"/>
      <c r="XED23" s="43"/>
      <c r="XEE23" s="44"/>
      <c r="XEF23" s="45"/>
      <c r="XEG23" s="45"/>
      <c r="XEH23" s="43"/>
      <c r="XEI23" s="43"/>
      <c r="XEJ23" s="43"/>
      <c r="XEK23" s="43"/>
      <c r="XEL23" s="43"/>
      <c r="XEM23" s="43"/>
      <c r="XEN23" s="43"/>
      <c r="XEO23" s="43"/>
      <c r="XEP23" s="43"/>
      <c r="XEQ23" s="43"/>
      <c r="XER23" s="43"/>
      <c r="XES23" s="44"/>
      <c r="XET23" s="45"/>
      <c r="XEU23" s="45"/>
      <c r="XEV23" s="43"/>
      <c r="XEW23" s="43"/>
      <c r="XEX23" s="43"/>
      <c r="XEY23" s="43"/>
      <c r="XEZ23" s="43"/>
      <c r="XFA23" s="43"/>
      <c r="XFB23" s="43"/>
      <c r="XFC23" s="43"/>
      <c r="XFD23" s="43"/>
    </row>
    <row r="24" spans="1:16384" ht="15.75" thickBot="1">
      <c r="Q24" s="28" t="s">
        <v>179</v>
      </c>
      <c r="R24" s="30"/>
    </row>
    <row r="25" spans="1:16384" ht="15.75">
      <c r="A25" s="2061" t="s">
        <v>180</v>
      </c>
      <c r="B25" s="2062"/>
      <c r="C25" s="2062"/>
      <c r="D25" s="2062"/>
      <c r="E25" s="2062"/>
      <c r="F25" s="2062"/>
      <c r="G25" s="2062"/>
      <c r="H25" s="2062"/>
      <c r="I25" s="2062"/>
      <c r="J25" s="2062"/>
      <c r="K25" s="2062"/>
      <c r="L25" s="2062"/>
      <c r="M25" s="2062"/>
      <c r="N25" s="2063"/>
      <c r="O25" s="13"/>
      <c r="P25" s="13"/>
      <c r="Q25" s="28" t="s">
        <v>181</v>
      </c>
      <c r="R25" s="27"/>
      <c r="S25" s="13"/>
      <c r="T25" s="13"/>
    </row>
    <row r="26" spans="1:16384" ht="15" customHeight="1">
      <c r="A26" s="2107" t="s">
        <v>161</v>
      </c>
      <c r="B26" s="2060" t="s">
        <v>162</v>
      </c>
      <c r="C26" s="2060" t="s">
        <v>163</v>
      </c>
      <c r="D26" s="2060" t="s">
        <v>182</v>
      </c>
      <c r="E26" s="2060" t="s">
        <v>164</v>
      </c>
      <c r="F26" s="2060" t="s">
        <v>165</v>
      </c>
      <c r="G26" s="2098" t="s">
        <v>166</v>
      </c>
      <c r="H26" s="2098"/>
      <c r="I26" s="2098"/>
      <c r="J26" s="2060" t="s">
        <v>167</v>
      </c>
      <c r="K26" s="2060" t="s">
        <v>168</v>
      </c>
      <c r="L26" s="2060" t="s">
        <v>169</v>
      </c>
      <c r="M26" s="2060"/>
      <c r="N26" s="2126" t="s">
        <v>647</v>
      </c>
      <c r="O26" s="13"/>
      <c r="P26" s="13"/>
      <c r="Q26" s="28" t="s">
        <v>183</v>
      </c>
      <c r="R26" s="27"/>
      <c r="S26" s="13"/>
      <c r="T26" s="13"/>
    </row>
    <row r="27" spans="1:16384" ht="50.25" customHeight="1">
      <c r="A27" s="2107"/>
      <c r="B27" s="2060"/>
      <c r="C27" s="2060"/>
      <c r="D27" s="2060"/>
      <c r="E27" s="2060"/>
      <c r="F27" s="2060"/>
      <c r="G27" s="29" t="s">
        <v>172</v>
      </c>
      <c r="H27" s="698" t="s">
        <v>173</v>
      </c>
      <c r="I27" s="698" t="s">
        <v>174</v>
      </c>
      <c r="J27" s="2060"/>
      <c r="K27" s="2060"/>
      <c r="L27" s="696" t="s">
        <v>175</v>
      </c>
      <c r="M27" s="696" t="s">
        <v>176</v>
      </c>
      <c r="N27" s="2126"/>
      <c r="O27" s="13"/>
      <c r="P27" s="13"/>
      <c r="Q27" s="26"/>
      <c r="R27" s="27"/>
      <c r="S27" s="13"/>
      <c r="T27" s="13"/>
    </row>
    <row r="28" spans="1:16384" ht="25.5">
      <c r="A28" s="31" t="s">
        <v>855</v>
      </c>
      <c r="B28" s="707" t="s">
        <v>1060</v>
      </c>
      <c r="C28" s="32" t="s">
        <v>242</v>
      </c>
      <c r="D28" s="1415" t="s">
        <v>23</v>
      </c>
      <c r="E28" s="32"/>
      <c r="F28" s="1557">
        <v>6</v>
      </c>
      <c r="G28" s="715">
        <f>+'8.1_MP-INAC'!AK142</f>
        <v>100000</v>
      </c>
      <c r="H28" s="936">
        <v>1</v>
      </c>
      <c r="I28" s="936">
        <v>0</v>
      </c>
      <c r="J28" s="711" t="str">
        <f>+'8.1_MP-INAC'!A142</f>
        <v>4.1.6</v>
      </c>
      <c r="K28" s="1118" t="s">
        <v>177</v>
      </c>
      <c r="L28" s="974" t="s">
        <v>1602</v>
      </c>
      <c r="M28" s="1112" t="s">
        <v>1606</v>
      </c>
      <c r="N28" s="34"/>
      <c r="O28" s="1415" t="s">
        <v>23</v>
      </c>
      <c r="P28" s="13"/>
      <c r="Q28" s="28" t="s">
        <v>184</v>
      </c>
      <c r="R28" s="27"/>
      <c r="S28" s="13"/>
      <c r="T28" s="13"/>
    </row>
    <row r="29" spans="1:16384" ht="15.75" thickBot="1">
      <c r="A29" s="701"/>
      <c r="B29" s="702"/>
      <c r="C29" s="702"/>
      <c r="D29" s="702"/>
      <c r="E29" s="702"/>
      <c r="F29" s="702"/>
      <c r="G29" s="727">
        <f>SUM(G28:G28)</f>
        <v>100000</v>
      </c>
      <c r="H29" s="704"/>
      <c r="I29" s="704"/>
      <c r="J29" s="702"/>
      <c r="K29" s="702"/>
      <c r="L29" s="702"/>
      <c r="M29" s="702"/>
      <c r="N29" s="705"/>
      <c r="O29" s="13"/>
      <c r="P29" s="13"/>
      <c r="Q29" s="28" t="s">
        <v>160</v>
      </c>
      <c r="R29" s="27"/>
      <c r="S29" s="13"/>
      <c r="T29" s="13"/>
    </row>
    <row r="30" spans="1:16384" ht="15.75" thickBot="1">
      <c r="Q30" s="28" t="s">
        <v>186</v>
      </c>
      <c r="R30" s="30"/>
    </row>
    <row r="31" spans="1:16384" ht="15.75">
      <c r="A31" s="2061" t="s">
        <v>187</v>
      </c>
      <c r="B31" s="2062"/>
      <c r="C31" s="2062"/>
      <c r="D31" s="2062"/>
      <c r="E31" s="2062"/>
      <c r="F31" s="2062"/>
      <c r="G31" s="2062"/>
      <c r="H31" s="2062"/>
      <c r="I31" s="2062"/>
      <c r="J31" s="2062"/>
      <c r="K31" s="2062"/>
      <c r="L31" s="2062"/>
      <c r="M31" s="2062"/>
      <c r="N31" s="2063"/>
      <c r="Q31" s="28" t="s">
        <v>188</v>
      </c>
      <c r="R31" s="30"/>
    </row>
    <row r="32" spans="1:16384" s="725" customFormat="1" ht="22.5" customHeight="1">
      <c r="A32" s="2107" t="s">
        <v>161</v>
      </c>
      <c r="B32" s="2060" t="s">
        <v>162</v>
      </c>
      <c r="C32" s="2060" t="s">
        <v>163</v>
      </c>
      <c r="D32" s="2060" t="s">
        <v>182</v>
      </c>
      <c r="E32" s="2060" t="s">
        <v>860</v>
      </c>
      <c r="F32" s="2060" t="s">
        <v>165</v>
      </c>
      <c r="G32" s="2098" t="s">
        <v>166</v>
      </c>
      <c r="H32" s="2098"/>
      <c r="I32" s="2098"/>
      <c r="J32" s="2060" t="s">
        <v>167</v>
      </c>
      <c r="K32" s="2060" t="s">
        <v>1168</v>
      </c>
      <c r="L32" s="2060" t="s">
        <v>169</v>
      </c>
      <c r="M32" s="2060"/>
      <c r="N32" s="2126" t="s">
        <v>647</v>
      </c>
      <c r="Q32" s="28" t="s">
        <v>189</v>
      </c>
      <c r="R32" s="726"/>
    </row>
    <row r="33" spans="1:20" s="725" customFormat="1" ht="51" customHeight="1">
      <c r="A33" s="2107"/>
      <c r="B33" s="2060"/>
      <c r="C33" s="2060"/>
      <c r="D33" s="2060"/>
      <c r="E33" s="2060"/>
      <c r="F33" s="2060"/>
      <c r="G33" s="29" t="s">
        <v>172</v>
      </c>
      <c r="H33" s="698" t="s">
        <v>173</v>
      </c>
      <c r="I33" s="698" t="s">
        <v>174</v>
      </c>
      <c r="J33" s="2060"/>
      <c r="K33" s="2060"/>
      <c r="L33" s="696" t="s">
        <v>190</v>
      </c>
      <c r="M33" s="696" t="s">
        <v>176</v>
      </c>
      <c r="N33" s="2126"/>
      <c r="Q33" s="28" t="s">
        <v>191</v>
      </c>
      <c r="R33" s="726"/>
    </row>
    <row r="34" spans="1:20" s="1226" customFormat="1" ht="57" customHeight="1">
      <c r="A34" s="31" t="s">
        <v>855</v>
      </c>
      <c r="B34" s="707" t="s">
        <v>1169</v>
      </c>
      <c r="C34" s="32" t="s">
        <v>1163</v>
      </c>
      <c r="D34" s="1416" t="s">
        <v>23</v>
      </c>
      <c r="E34" s="32"/>
      <c r="F34" s="1557">
        <v>7</v>
      </c>
      <c r="G34" s="715">
        <f>+'8.1_MP-INAC'!AK28</f>
        <v>75000</v>
      </c>
      <c r="H34" s="1220">
        <v>1</v>
      </c>
      <c r="I34" s="1220">
        <v>0</v>
      </c>
      <c r="J34" s="711" t="str">
        <f>+'8.1_MP-INAC'!A28</f>
        <v>1.1.6.3.1</v>
      </c>
      <c r="K34" s="1119" t="s">
        <v>177</v>
      </c>
      <c r="L34" s="1224" t="s">
        <v>1607</v>
      </c>
      <c r="M34" s="1224" t="s">
        <v>1608</v>
      </c>
      <c r="N34" s="1225" t="s">
        <v>1035</v>
      </c>
      <c r="Q34" s="939"/>
      <c r="R34" s="1227"/>
    </row>
    <row r="35" spans="1:20" s="1226" customFormat="1" ht="54" customHeight="1">
      <c r="A35" s="31" t="s">
        <v>855</v>
      </c>
      <c r="B35" s="707" t="s">
        <v>1170</v>
      </c>
      <c r="C35" s="32" t="s">
        <v>1163</v>
      </c>
      <c r="D35" s="1416" t="s">
        <v>23</v>
      </c>
      <c r="E35" s="656"/>
      <c r="F35" s="1552">
        <v>8</v>
      </c>
      <c r="G35" s="716">
        <f>+'8.1_MP-INAC'!AK29</f>
        <v>20000</v>
      </c>
      <c r="H35" s="1220">
        <v>1</v>
      </c>
      <c r="I35" s="1220">
        <v>0</v>
      </c>
      <c r="J35" s="721" t="str">
        <f>+'8.1_MP-INAC'!A29</f>
        <v>1.1.6.3.2</v>
      </c>
      <c r="K35" s="1119" t="s">
        <v>177</v>
      </c>
      <c r="L35" s="1224" t="s">
        <v>1609</v>
      </c>
      <c r="M35" s="1224" t="s">
        <v>1610</v>
      </c>
      <c r="N35" s="1228"/>
      <c r="Q35" s="939"/>
      <c r="R35" s="1227"/>
    </row>
    <row r="36" spans="1:20" s="1226" customFormat="1" ht="61.5" customHeight="1">
      <c r="A36" s="31" t="s">
        <v>855</v>
      </c>
      <c r="B36" s="707" t="s">
        <v>1067</v>
      </c>
      <c r="C36" s="32" t="s">
        <v>1163</v>
      </c>
      <c r="D36" s="1416" t="s">
        <v>23</v>
      </c>
      <c r="E36" s="656"/>
      <c r="F36" s="1552">
        <v>9</v>
      </c>
      <c r="G36" s="716">
        <f>+'8.1_MP-INAC'!AK30</f>
        <v>20000</v>
      </c>
      <c r="H36" s="1220">
        <v>1</v>
      </c>
      <c r="I36" s="1220">
        <v>0</v>
      </c>
      <c r="J36" s="721" t="str">
        <f>+'8.1_MP-INAC'!A30</f>
        <v>1.1.6.3.3</v>
      </c>
      <c r="K36" s="1119" t="s">
        <v>177</v>
      </c>
      <c r="L36" s="1224" t="s">
        <v>1607</v>
      </c>
      <c r="M36" s="1224" t="s">
        <v>1608</v>
      </c>
      <c r="N36" s="658"/>
      <c r="Q36" s="939"/>
      <c r="R36" s="1227"/>
    </row>
    <row r="37" spans="1:20" s="1226" customFormat="1" ht="61.5" customHeight="1">
      <c r="A37" s="31" t="s">
        <v>855</v>
      </c>
      <c r="B37" s="707" t="s">
        <v>1068</v>
      </c>
      <c r="C37" s="32" t="s">
        <v>1163</v>
      </c>
      <c r="D37" s="1416" t="s">
        <v>23</v>
      </c>
      <c r="E37" s="656"/>
      <c r="F37" s="1552">
        <v>10</v>
      </c>
      <c r="G37" s="716">
        <f>+'8.1_MP-INAC'!AK31</f>
        <v>10000</v>
      </c>
      <c r="H37" s="1220">
        <v>1</v>
      </c>
      <c r="I37" s="1220">
        <v>0</v>
      </c>
      <c r="J37" s="721" t="str">
        <f>+'8.1_MP-INAC'!A31</f>
        <v>1.1.6.3.4</v>
      </c>
      <c r="K37" s="1119" t="s">
        <v>177</v>
      </c>
      <c r="L37" s="1224" t="s">
        <v>1609</v>
      </c>
      <c r="M37" s="1224" t="s">
        <v>1610</v>
      </c>
      <c r="N37" s="658"/>
      <c r="Q37" s="939"/>
      <c r="R37" s="1227"/>
    </row>
    <row r="38" spans="1:20" s="1226" customFormat="1" ht="53.25" customHeight="1">
      <c r="A38" s="31" t="s">
        <v>855</v>
      </c>
      <c r="B38" s="707" t="s">
        <v>1176</v>
      </c>
      <c r="C38" s="32" t="s">
        <v>1163</v>
      </c>
      <c r="D38" s="1416" t="s">
        <v>23</v>
      </c>
      <c r="E38" s="656"/>
      <c r="F38" s="1552">
        <v>11</v>
      </c>
      <c r="G38" s="716">
        <f>+'8.1_MP-INAC'!AK32</f>
        <v>52000</v>
      </c>
      <c r="H38" s="1220">
        <v>1</v>
      </c>
      <c r="I38" s="1220">
        <v>0</v>
      </c>
      <c r="J38" s="721" t="str">
        <f>+'8.1_MP-INAC'!A32</f>
        <v>1.1.6.3.5</v>
      </c>
      <c r="K38" s="1119" t="s">
        <v>177</v>
      </c>
      <c r="L38" s="1224" t="s">
        <v>1611</v>
      </c>
      <c r="M38" s="1224" t="s">
        <v>1612</v>
      </c>
      <c r="N38" s="658"/>
      <c r="Q38" s="939"/>
      <c r="R38" s="1227"/>
    </row>
    <row r="39" spans="1:20" s="725" customFormat="1" ht="13.5" thickBot="1">
      <c r="A39" s="701"/>
      <c r="B39" s="702"/>
      <c r="C39" s="702"/>
      <c r="D39" s="702"/>
      <c r="E39" s="702"/>
      <c r="F39" s="702"/>
      <c r="G39" s="727">
        <f>SUM(G34:G38)</f>
        <v>177000</v>
      </c>
      <c r="H39" s="704"/>
      <c r="I39" s="704"/>
      <c r="J39" s="702"/>
      <c r="K39" s="702"/>
      <c r="L39" s="702"/>
      <c r="M39" s="702"/>
      <c r="N39" s="705"/>
      <c r="O39" s="728"/>
      <c r="P39" s="728"/>
      <c r="Q39" s="28" t="s">
        <v>192</v>
      </c>
      <c r="R39" s="27"/>
      <c r="S39" s="728"/>
      <c r="T39" s="728"/>
    </row>
    <row r="40" spans="1:20" ht="15.75" thickBot="1">
      <c r="C40" s="1114"/>
      <c r="D40" s="930"/>
      <c r="Q40" s="28" t="s">
        <v>193</v>
      </c>
      <c r="R40" s="30"/>
    </row>
    <row r="41" spans="1:20" ht="15.75" customHeight="1">
      <c r="A41" s="2144" t="s">
        <v>194</v>
      </c>
      <c r="B41" s="2145"/>
      <c r="C41" s="2145"/>
      <c r="D41" s="2145"/>
      <c r="E41" s="2145"/>
      <c r="F41" s="2145"/>
      <c r="G41" s="2145"/>
      <c r="H41" s="2145"/>
      <c r="I41" s="2145"/>
      <c r="J41" s="2145"/>
      <c r="K41" s="2145"/>
      <c r="L41" s="2145"/>
      <c r="M41" s="2145"/>
      <c r="N41" s="2146"/>
      <c r="Q41" s="28" t="s">
        <v>185</v>
      </c>
      <c r="R41" s="30"/>
    </row>
    <row r="42" spans="1:20" ht="21.75" customHeight="1">
      <c r="A42" s="2107" t="s">
        <v>161</v>
      </c>
      <c r="B42" s="2060" t="s">
        <v>162</v>
      </c>
      <c r="C42" s="2060" t="s">
        <v>163</v>
      </c>
      <c r="D42" s="2060" t="s">
        <v>182</v>
      </c>
      <c r="E42" s="724"/>
      <c r="F42" s="697" t="s">
        <v>166</v>
      </c>
      <c r="G42" s="697"/>
      <c r="H42" s="697"/>
      <c r="I42" s="2151" t="s">
        <v>857</v>
      </c>
      <c r="J42" s="2152"/>
      <c r="K42" s="2060" t="s">
        <v>1168</v>
      </c>
      <c r="L42" s="2060" t="s">
        <v>169</v>
      </c>
      <c r="M42" s="2060"/>
      <c r="N42" s="2126" t="s">
        <v>647</v>
      </c>
      <c r="Q42" s="28" t="s">
        <v>160</v>
      </c>
      <c r="R42" s="30"/>
    </row>
    <row r="43" spans="1:20" ht="42" customHeight="1">
      <c r="A43" s="2107"/>
      <c r="B43" s="2060"/>
      <c r="C43" s="2060"/>
      <c r="D43" s="2060"/>
      <c r="E43" s="709" t="s">
        <v>165</v>
      </c>
      <c r="F43" s="696" t="s">
        <v>172</v>
      </c>
      <c r="G43" s="29" t="s">
        <v>173</v>
      </c>
      <c r="H43" s="698" t="s">
        <v>174</v>
      </c>
      <c r="I43" s="2153"/>
      <c r="J43" s="2154"/>
      <c r="K43" s="2060"/>
      <c r="L43" s="696" t="s">
        <v>195</v>
      </c>
      <c r="M43" s="696" t="s">
        <v>176</v>
      </c>
      <c r="N43" s="2126"/>
      <c r="Q43" s="28" t="s">
        <v>196</v>
      </c>
      <c r="R43" s="30"/>
    </row>
    <row r="44" spans="1:20" s="1230" customFormat="1" ht="54.75" customHeight="1">
      <c r="A44" s="706" t="s">
        <v>855</v>
      </c>
      <c r="B44" s="718" t="s">
        <v>1069</v>
      </c>
      <c r="C44" s="656" t="s">
        <v>1159</v>
      </c>
      <c r="D44" s="1419" t="s">
        <v>83</v>
      </c>
      <c r="E44" s="1229">
        <v>12</v>
      </c>
      <c r="F44" s="716">
        <f>+'8.1_MP-INAC'!AK21</f>
        <v>210000</v>
      </c>
      <c r="G44" s="1214">
        <v>1</v>
      </c>
      <c r="H44" s="1214">
        <v>0</v>
      </c>
      <c r="I44" s="721" t="str">
        <f>+'8.1_MP-INAC'!A21</f>
        <v>1.1.5</v>
      </c>
      <c r="J44" s="1047"/>
      <c r="K44" s="1216" t="s">
        <v>177</v>
      </c>
      <c r="L44" s="1210" t="s">
        <v>1613</v>
      </c>
      <c r="M44" s="1210" t="s">
        <v>1607</v>
      </c>
      <c r="N44" s="1218"/>
      <c r="Q44" s="28"/>
      <c r="R44" s="1231"/>
      <c r="S44" s="1417"/>
    </row>
    <row r="45" spans="1:20" s="938" customFormat="1" ht="15" customHeight="1">
      <c r="A45" s="2033" t="s">
        <v>855</v>
      </c>
      <c r="B45" s="2108" t="s">
        <v>1173</v>
      </c>
      <c r="C45" s="2081" t="s">
        <v>856</v>
      </c>
      <c r="D45" s="2064" t="s">
        <v>83</v>
      </c>
      <c r="E45" s="2033">
        <v>13</v>
      </c>
      <c r="F45" s="2071">
        <f>SUM(I45:I49)</f>
        <v>1795000</v>
      </c>
      <c r="G45" s="2068">
        <v>1</v>
      </c>
      <c r="H45" s="2068">
        <v>0</v>
      </c>
      <c r="I45" s="1232">
        <f>+'8.1_MP-INAC'!AK11</f>
        <v>180000</v>
      </c>
      <c r="J45" s="711" t="str">
        <f>+'8.1_MP-INAC'!A11</f>
        <v>1.1.1.1</v>
      </c>
      <c r="K45" s="2101" t="s">
        <v>177</v>
      </c>
      <c r="L45" s="2075" t="s">
        <v>1613</v>
      </c>
      <c r="M45" s="2075" t="s">
        <v>1607</v>
      </c>
      <c r="N45" s="2104" t="s">
        <v>1066</v>
      </c>
      <c r="Q45" s="28" t="s">
        <v>197</v>
      </c>
      <c r="R45" s="1231"/>
    </row>
    <row r="46" spans="1:20" s="938" customFormat="1" ht="15" customHeight="1">
      <c r="A46" s="2034"/>
      <c r="B46" s="2109"/>
      <c r="C46" s="2083"/>
      <c r="D46" s="2064"/>
      <c r="E46" s="2034"/>
      <c r="F46" s="2072"/>
      <c r="G46" s="2070"/>
      <c r="H46" s="2070"/>
      <c r="I46" s="1232">
        <f>+'8.1_MP-INAC'!AK12</f>
        <v>400000</v>
      </c>
      <c r="J46" s="711" t="str">
        <f>+'8.1_MP-INAC'!A12</f>
        <v>1.1.1.2</v>
      </c>
      <c r="K46" s="2102"/>
      <c r="L46" s="2099"/>
      <c r="M46" s="2099"/>
      <c r="N46" s="2105"/>
      <c r="Q46" s="939"/>
      <c r="R46" s="939"/>
    </row>
    <row r="47" spans="1:20" s="938" customFormat="1" ht="15" customHeight="1">
      <c r="A47" s="2034"/>
      <c r="B47" s="2109"/>
      <c r="C47" s="1212" t="s">
        <v>874</v>
      </c>
      <c r="D47" s="2064"/>
      <c r="E47" s="2034"/>
      <c r="F47" s="2072"/>
      <c r="G47" s="2070"/>
      <c r="H47" s="2070"/>
      <c r="I47" s="1232">
        <f>+'8.1_MP-INAC'!AK15</f>
        <v>400000</v>
      </c>
      <c r="J47" s="711" t="str">
        <f>+'8.1_MP-INAC'!A15</f>
        <v>1.1.2.1</v>
      </c>
      <c r="K47" s="2102"/>
      <c r="L47" s="2099"/>
      <c r="M47" s="2099"/>
      <c r="N47" s="2105"/>
      <c r="Q47" s="939"/>
      <c r="R47" s="939"/>
    </row>
    <row r="48" spans="1:20" s="938" customFormat="1" ht="15" customHeight="1">
      <c r="A48" s="2034"/>
      <c r="B48" s="2109"/>
      <c r="C48" s="2081" t="s">
        <v>859</v>
      </c>
      <c r="D48" s="2064"/>
      <c r="E48" s="2034"/>
      <c r="F48" s="2072"/>
      <c r="G48" s="2070"/>
      <c r="H48" s="2070"/>
      <c r="I48" s="1232">
        <f>+'8.1_MP-INAC'!AE17</f>
        <v>100000</v>
      </c>
      <c r="J48" s="711" t="str">
        <f>+'8.1_MP-INAC'!A17</f>
        <v>1.1.3.1</v>
      </c>
      <c r="K48" s="2102"/>
      <c r="L48" s="2099"/>
      <c r="M48" s="2099"/>
      <c r="N48" s="2105"/>
      <c r="Q48" s="939"/>
      <c r="R48" s="939"/>
    </row>
    <row r="49" spans="1:19" s="938" customFormat="1" ht="15" customHeight="1">
      <c r="A49" s="2035"/>
      <c r="B49" s="2110"/>
      <c r="C49" s="2083"/>
      <c r="D49" s="2064"/>
      <c r="E49" s="2035"/>
      <c r="F49" s="2073"/>
      <c r="G49" s="2069"/>
      <c r="H49" s="2069"/>
      <c r="I49" s="1232">
        <f>+'8.1_MP-INAC'!AE18</f>
        <v>715000</v>
      </c>
      <c r="J49" s="711" t="str">
        <f>+'8.1_MP-INAC'!A18</f>
        <v>1.1.3.2</v>
      </c>
      <c r="K49" s="2103"/>
      <c r="L49" s="2100"/>
      <c r="M49" s="2100"/>
      <c r="N49" s="2106"/>
      <c r="Q49" s="939"/>
      <c r="R49" s="939"/>
    </row>
    <row r="50" spans="1:19" s="938" customFormat="1" ht="54.75" customHeight="1">
      <c r="A50" s="2039" t="s">
        <v>855</v>
      </c>
      <c r="B50" s="2108" t="s">
        <v>1598</v>
      </c>
      <c r="C50" s="1217" t="s">
        <v>1070</v>
      </c>
      <c r="D50" s="2111" t="s">
        <v>996</v>
      </c>
      <c r="E50" s="2033">
        <v>14</v>
      </c>
      <c r="F50" s="2065">
        <f>+I50+I51+I52+I53+I54</f>
        <v>1395000</v>
      </c>
      <c r="G50" s="1215">
        <v>1</v>
      </c>
      <c r="H50" s="1215">
        <v>0</v>
      </c>
      <c r="I50" s="927">
        <f>+'8.1_MP-INAC'!AK20</f>
        <v>250000</v>
      </c>
      <c r="J50" s="721" t="str">
        <f>+'8.1_MP-INAC'!A20</f>
        <v>1.1.4.1</v>
      </c>
      <c r="K50" s="2030" t="s">
        <v>177</v>
      </c>
      <c r="L50" s="2033" t="s">
        <v>1614</v>
      </c>
      <c r="M50" s="2033" t="s">
        <v>1614</v>
      </c>
      <c r="N50" s="2027" t="s">
        <v>1264</v>
      </c>
      <c r="Q50" s="939"/>
      <c r="R50" s="939"/>
      <c r="S50" s="1418"/>
    </row>
    <row r="51" spans="1:19" s="938" customFormat="1" ht="15.75" customHeight="1">
      <c r="A51" s="2040"/>
      <c r="B51" s="2109"/>
      <c r="C51" s="2081" t="s">
        <v>1161</v>
      </c>
      <c r="D51" s="2112"/>
      <c r="E51" s="2034"/>
      <c r="F51" s="2066"/>
      <c r="G51" s="2054">
        <v>1</v>
      </c>
      <c r="H51" s="2068">
        <v>0</v>
      </c>
      <c r="I51" s="921">
        <f>+'8.1_MP-INAC'!AK35</f>
        <v>75000</v>
      </c>
      <c r="J51" s="721" t="str">
        <f>+'8.1_MP-INAC'!A35</f>
        <v>1.1.7.1</v>
      </c>
      <c r="K51" s="2031"/>
      <c r="L51" s="2034"/>
      <c r="M51" s="2034"/>
      <c r="N51" s="2028"/>
      <c r="Q51" s="939"/>
      <c r="R51" s="939"/>
    </row>
    <row r="52" spans="1:19" s="938" customFormat="1" ht="54" customHeight="1">
      <c r="A52" s="2040"/>
      <c r="B52" s="2109"/>
      <c r="C52" s="2083"/>
      <c r="D52" s="2112"/>
      <c r="E52" s="2034"/>
      <c r="F52" s="2066"/>
      <c r="G52" s="2056"/>
      <c r="H52" s="2069"/>
      <c r="I52" s="921">
        <f>+'8.1_MP-INAC'!AK36</f>
        <v>75000</v>
      </c>
      <c r="J52" s="721" t="str">
        <f>+'8.1_MP-INAC'!A36</f>
        <v>1.1.7.2</v>
      </c>
      <c r="K52" s="2031"/>
      <c r="L52" s="2034"/>
      <c r="M52" s="2034"/>
      <c r="N52" s="2028"/>
      <c r="Q52" s="939"/>
      <c r="R52" s="939"/>
    </row>
    <row r="53" spans="1:19" s="938" customFormat="1" ht="15.75" customHeight="1">
      <c r="A53" s="2040"/>
      <c r="B53" s="2109"/>
      <c r="C53" s="2081" t="s">
        <v>1597</v>
      </c>
      <c r="D53" s="2112"/>
      <c r="E53" s="2034"/>
      <c r="F53" s="2066"/>
      <c r="G53" s="2054">
        <v>1</v>
      </c>
      <c r="H53" s="2068">
        <v>0</v>
      </c>
      <c r="I53" s="921">
        <f>+'8.1_MP-INAC'!AK38</f>
        <v>26000</v>
      </c>
      <c r="J53" s="721" t="str">
        <f>+'8.1_MP-INAC'!A38</f>
        <v>1.1.8.1</v>
      </c>
      <c r="K53" s="2031"/>
      <c r="L53" s="2034"/>
      <c r="M53" s="2034"/>
      <c r="N53" s="2028"/>
      <c r="Q53" s="939"/>
      <c r="R53" s="939"/>
    </row>
    <row r="54" spans="1:19" s="938" customFormat="1" ht="12.75" customHeight="1">
      <c r="A54" s="2041"/>
      <c r="B54" s="2110"/>
      <c r="C54" s="2083"/>
      <c r="D54" s="2113"/>
      <c r="E54" s="2035"/>
      <c r="F54" s="2067"/>
      <c r="G54" s="2056"/>
      <c r="H54" s="2069"/>
      <c r="I54" s="921">
        <f>+'8.1_MP-INAC'!AF39</f>
        <v>969000</v>
      </c>
      <c r="J54" s="721" t="str">
        <f>+'8.1_MP-INAC'!A39</f>
        <v>1.1.8.2</v>
      </c>
      <c r="K54" s="2032"/>
      <c r="L54" s="2035"/>
      <c r="M54" s="2035"/>
      <c r="N54" s="2029"/>
      <c r="Q54" s="939"/>
      <c r="R54" s="939"/>
    </row>
    <row r="55" spans="1:19" s="938" customFormat="1" ht="37.5" customHeight="1">
      <c r="A55" s="2123" t="s">
        <v>855</v>
      </c>
      <c r="B55" s="2042" t="s">
        <v>1210</v>
      </c>
      <c r="C55" s="2081" t="s">
        <v>1426</v>
      </c>
      <c r="D55" s="2033" t="s">
        <v>83</v>
      </c>
      <c r="E55" s="2033">
        <v>16</v>
      </c>
      <c r="F55" s="2065">
        <f>SUM(I55:I56)</f>
        <v>350000</v>
      </c>
      <c r="G55" s="2054">
        <v>1</v>
      </c>
      <c r="H55" s="2068">
        <v>0</v>
      </c>
      <c r="I55" s="921">
        <f>+'8.1_MP-INAC'!AK45</f>
        <v>200000</v>
      </c>
      <c r="J55" s="721" t="str">
        <f>+'8.1_MP-INAC'!A45</f>
        <v>2.1.1.1</v>
      </c>
      <c r="K55" s="2125" t="s">
        <v>177</v>
      </c>
      <c r="L55" s="2075" t="s">
        <v>1615</v>
      </c>
      <c r="M55" s="2075" t="s">
        <v>1603</v>
      </c>
      <c r="N55" s="2074"/>
      <c r="Q55" s="939"/>
      <c r="R55" s="939"/>
    </row>
    <row r="56" spans="1:19" s="938" customFormat="1" ht="37.5" customHeight="1">
      <c r="A56" s="2124"/>
      <c r="B56" s="2044"/>
      <c r="C56" s="2083"/>
      <c r="D56" s="2035"/>
      <c r="E56" s="2035"/>
      <c r="F56" s="2067"/>
      <c r="G56" s="2056"/>
      <c r="H56" s="2069"/>
      <c r="I56" s="921">
        <f>+'8.1_MP-INAC'!AK46</f>
        <v>150000</v>
      </c>
      <c r="J56" s="721" t="str">
        <f>+'8.1_MP-INAC'!A46</f>
        <v>2.1.1.2</v>
      </c>
      <c r="K56" s="2125"/>
      <c r="L56" s="2100"/>
      <c r="M56" s="2100"/>
      <c r="N56" s="2037"/>
      <c r="Q56" s="939"/>
      <c r="R56" s="939"/>
    </row>
    <row r="57" spans="1:19" s="938" customFormat="1" ht="15.75" customHeight="1">
      <c r="A57" s="2039" t="s">
        <v>855</v>
      </c>
      <c r="B57" s="2042" t="s">
        <v>1082</v>
      </c>
      <c r="C57" s="1212" t="s">
        <v>861</v>
      </c>
      <c r="D57" s="2064" t="s">
        <v>83</v>
      </c>
      <c r="E57" s="2033">
        <v>17</v>
      </c>
      <c r="F57" s="2065">
        <f>SUM(I57:I61)</f>
        <v>478000</v>
      </c>
      <c r="G57" s="2054">
        <v>1</v>
      </c>
      <c r="H57" s="2068">
        <v>0</v>
      </c>
      <c r="I57" s="921">
        <f>+'8.1_MP-INAC'!AK79</f>
        <v>218000</v>
      </c>
      <c r="J57" s="721" t="str">
        <f>+'8.1_MP-INAC'!A79</f>
        <v>2.2.1.6.1</v>
      </c>
      <c r="K57" s="2030" t="s">
        <v>177</v>
      </c>
      <c r="L57" s="2033" t="s">
        <v>1615</v>
      </c>
      <c r="M57" s="2033" t="s">
        <v>1603</v>
      </c>
      <c r="N57" s="2074"/>
      <c r="Q57" s="939"/>
      <c r="R57" s="939"/>
    </row>
    <row r="58" spans="1:19" s="938" customFormat="1" ht="15.75" customHeight="1">
      <c r="A58" s="2040"/>
      <c r="B58" s="2043"/>
      <c r="C58" s="2078" t="s">
        <v>356</v>
      </c>
      <c r="D58" s="2064"/>
      <c r="E58" s="2034"/>
      <c r="F58" s="2066"/>
      <c r="G58" s="2055"/>
      <c r="H58" s="2070"/>
      <c r="I58" s="921">
        <f>+'8.1_MP-INAC'!AK87</f>
        <v>65000</v>
      </c>
      <c r="J58" s="721" t="str">
        <f>+'8.1_MP-INAC'!A87</f>
        <v>2.2.2.4</v>
      </c>
      <c r="K58" s="2031"/>
      <c r="L58" s="2034"/>
      <c r="M58" s="2034"/>
      <c r="N58" s="2036"/>
      <c r="Q58" s="939"/>
      <c r="R58" s="939"/>
    </row>
    <row r="59" spans="1:19" s="938" customFormat="1" ht="15.75" customHeight="1">
      <c r="A59" s="2040"/>
      <c r="B59" s="2043"/>
      <c r="C59" s="2078"/>
      <c r="D59" s="2064"/>
      <c r="E59" s="2034"/>
      <c r="F59" s="2066"/>
      <c r="G59" s="2055"/>
      <c r="H59" s="2070"/>
      <c r="I59" s="921">
        <f>+'8.1_MP-INAC'!AK84</f>
        <v>80000</v>
      </c>
      <c r="J59" s="721" t="str">
        <f>+'8.1_MP-INAC'!A84</f>
        <v>2.2.2.1</v>
      </c>
      <c r="K59" s="2031"/>
      <c r="L59" s="2034"/>
      <c r="M59" s="2034"/>
      <c r="N59" s="2036"/>
      <c r="Q59" s="939"/>
      <c r="R59" s="939"/>
    </row>
    <row r="60" spans="1:19" s="938" customFormat="1" ht="15.75" customHeight="1">
      <c r="A60" s="2040"/>
      <c r="B60" s="2043"/>
      <c r="C60" s="2078"/>
      <c r="D60" s="2064"/>
      <c r="E60" s="2034"/>
      <c r="F60" s="2066"/>
      <c r="G60" s="2055"/>
      <c r="H60" s="2070"/>
      <c r="I60" s="921">
        <f>+'8.1_MP-INAC'!AK85</f>
        <v>55000</v>
      </c>
      <c r="J60" s="721" t="str">
        <f>+'8.1_MP-INAC'!A85</f>
        <v>2.2.2.2</v>
      </c>
      <c r="K60" s="2031"/>
      <c r="L60" s="2034"/>
      <c r="M60" s="2034"/>
      <c r="N60" s="2036"/>
      <c r="Q60" s="939"/>
      <c r="R60" s="939"/>
    </row>
    <row r="61" spans="1:19" s="938" customFormat="1" ht="15.75" customHeight="1">
      <c r="A61" s="2041"/>
      <c r="B61" s="2044"/>
      <c r="C61" s="2078"/>
      <c r="D61" s="2064"/>
      <c r="E61" s="2035"/>
      <c r="F61" s="2067"/>
      <c r="G61" s="2056"/>
      <c r="H61" s="2069"/>
      <c r="I61" s="921">
        <f>+'8.1_MP-INAC'!AK86</f>
        <v>60000</v>
      </c>
      <c r="J61" s="721" t="str">
        <f>+'8.1_MP-INAC'!A86</f>
        <v>2.2.2.3</v>
      </c>
      <c r="K61" s="2032"/>
      <c r="L61" s="2035"/>
      <c r="M61" s="2035"/>
      <c r="N61" s="2037"/>
      <c r="Q61" s="939"/>
      <c r="R61" s="939"/>
    </row>
    <row r="62" spans="1:19" s="1230" customFormat="1" ht="44.25" customHeight="1">
      <c r="A62" s="1300" t="s">
        <v>855</v>
      </c>
      <c r="B62" s="1301" t="s">
        <v>1199</v>
      </c>
      <c r="C62" s="1306" t="s">
        <v>1054</v>
      </c>
      <c r="D62" s="1419" t="s">
        <v>83</v>
      </c>
      <c r="E62" s="1553">
        <v>18</v>
      </c>
      <c r="F62" s="1302">
        <f>+'8.1_MP-INAC'!AK98</f>
        <v>400000</v>
      </c>
      <c r="G62" s="1303">
        <v>1</v>
      </c>
      <c r="H62" s="1295">
        <v>0</v>
      </c>
      <c r="I62" s="921"/>
      <c r="J62" s="721" t="str">
        <f>+'8.1_MP-INAC'!A98</f>
        <v>2.3.1.1</v>
      </c>
      <c r="K62" s="1304" t="s">
        <v>177</v>
      </c>
      <c r="L62" s="1293" t="s">
        <v>1616</v>
      </c>
      <c r="M62" s="1293" t="s">
        <v>1613</v>
      </c>
      <c r="N62" s="1467"/>
      <c r="Q62" s="939"/>
      <c r="R62" s="939"/>
    </row>
    <row r="63" spans="1:19" s="1230" customFormat="1" ht="9.75" customHeight="1">
      <c r="A63" s="2039" t="s">
        <v>855</v>
      </c>
      <c r="B63" s="2042" t="s">
        <v>1455</v>
      </c>
      <c r="C63" s="2077" t="s">
        <v>1158</v>
      </c>
      <c r="D63" s="2045" t="s">
        <v>83</v>
      </c>
      <c r="E63" s="2048">
        <v>19</v>
      </c>
      <c r="F63" s="2051">
        <f>SUM(I63:I68)</f>
        <v>115713.97</v>
      </c>
      <c r="G63" s="2054">
        <v>1</v>
      </c>
      <c r="H63" s="2057">
        <v>0</v>
      </c>
      <c r="I63" s="2065">
        <f>+'8.1_MP-INAC'!AK118</f>
        <v>29999.67</v>
      </c>
      <c r="J63" s="2148" t="str">
        <f>+'8.1_MP-INAC'!A117</f>
        <v>2.3.3.2</v>
      </c>
      <c r="K63" s="2030" t="s">
        <v>177</v>
      </c>
      <c r="L63" s="2033" t="s">
        <v>1617</v>
      </c>
      <c r="M63" s="2033" t="s">
        <v>1618</v>
      </c>
      <c r="N63" s="2038"/>
      <c r="Q63" s="939"/>
      <c r="R63" s="939"/>
    </row>
    <row r="64" spans="1:19" s="1230" customFormat="1" ht="9.75" customHeight="1">
      <c r="A64" s="2040"/>
      <c r="B64" s="2043"/>
      <c r="C64" s="2077"/>
      <c r="D64" s="2046"/>
      <c r="E64" s="2049"/>
      <c r="F64" s="2052"/>
      <c r="G64" s="2055"/>
      <c r="H64" s="2058"/>
      <c r="I64" s="2066"/>
      <c r="J64" s="2149"/>
      <c r="K64" s="2031"/>
      <c r="L64" s="2034"/>
      <c r="M64" s="2034"/>
      <c r="N64" s="2038"/>
      <c r="Q64" s="939"/>
      <c r="R64" s="939"/>
    </row>
    <row r="65" spans="1:20" s="1230" customFormat="1" ht="9.75" customHeight="1">
      <c r="A65" s="2040"/>
      <c r="B65" s="2043"/>
      <c r="C65" s="2077"/>
      <c r="D65" s="2046"/>
      <c r="E65" s="2049"/>
      <c r="F65" s="2052"/>
      <c r="G65" s="2055"/>
      <c r="H65" s="2058"/>
      <c r="I65" s="2066"/>
      <c r="J65" s="2149"/>
      <c r="K65" s="2031"/>
      <c r="L65" s="2034"/>
      <c r="M65" s="2034"/>
      <c r="N65" s="2038"/>
      <c r="Q65" s="939"/>
      <c r="R65" s="939"/>
    </row>
    <row r="66" spans="1:20" s="1230" customFormat="1" ht="9.75" customHeight="1">
      <c r="A66" s="2040"/>
      <c r="B66" s="2043"/>
      <c r="C66" s="2077"/>
      <c r="D66" s="2046"/>
      <c r="E66" s="2049"/>
      <c r="F66" s="2052"/>
      <c r="G66" s="2055"/>
      <c r="H66" s="2058"/>
      <c r="I66" s="2067"/>
      <c r="J66" s="2150"/>
      <c r="K66" s="2031"/>
      <c r="L66" s="2034"/>
      <c r="M66" s="2034"/>
      <c r="N66" s="2038"/>
      <c r="Q66" s="939"/>
      <c r="R66" s="939"/>
    </row>
    <row r="67" spans="1:20" s="1230" customFormat="1" ht="16.5" customHeight="1">
      <c r="A67" s="2040"/>
      <c r="B67" s="2043"/>
      <c r="C67" s="707" t="s">
        <v>1162</v>
      </c>
      <c r="D67" s="2046"/>
      <c r="E67" s="2049"/>
      <c r="F67" s="2052"/>
      <c r="G67" s="2055"/>
      <c r="H67" s="2058"/>
      <c r="I67" s="1408">
        <f>+'8.1_MP-INAC'!AK121</f>
        <v>35714.300000000003</v>
      </c>
      <c r="J67" s="1466" t="str">
        <f>+'8.1_MP-INAC'!A121</f>
        <v>2.3.4.2</v>
      </c>
      <c r="K67" s="2031"/>
      <c r="L67" s="2034"/>
      <c r="M67" s="2034"/>
      <c r="N67" s="2038"/>
      <c r="Q67" s="939"/>
      <c r="R67" s="939"/>
    </row>
    <row r="68" spans="1:20" s="1230" customFormat="1" ht="16.5" customHeight="1">
      <c r="A68" s="2041"/>
      <c r="B68" s="2044"/>
      <c r="C68" s="707" t="s">
        <v>1425</v>
      </c>
      <c r="D68" s="2047"/>
      <c r="E68" s="2050"/>
      <c r="F68" s="2053"/>
      <c r="G68" s="2056"/>
      <c r="H68" s="2059"/>
      <c r="I68" s="1408">
        <f>+'8.1_MP-INAC'!AK134</f>
        <v>50000</v>
      </c>
      <c r="J68" s="1466" t="str">
        <f>+'8.1_MP-INAC'!A134</f>
        <v>2.3.9.2</v>
      </c>
      <c r="K68" s="2032"/>
      <c r="L68" s="2035"/>
      <c r="M68" s="2035"/>
      <c r="N68" s="2038"/>
      <c r="Q68" s="939"/>
      <c r="R68" s="939"/>
    </row>
    <row r="69" spans="1:20" s="1230" customFormat="1" ht="98.25" customHeight="1">
      <c r="A69" s="1529" t="s">
        <v>855</v>
      </c>
      <c r="B69" s="1528" t="s">
        <v>1556</v>
      </c>
      <c r="C69" s="1528" t="s">
        <v>1160</v>
      </c>
      <c r="D69" s="1530" t="s">
        <v>83</v>
      </c>
      <c r="E69" s="1555">
        <v>20</v>
      </c>
      <c r="F69" s="1531">
        <f>+'8.1_MP-INAC'!AK127</f>
        <v>920000</v>
      </c>
      <c r="G69" s="1526">
        <v>1</v>
      </c>
      <c r="H69" s="1532">
        <v>0</v>
      </c>
      <c r="I69" s="921"/>
      <c r="J69" s="1534" t="str">
        <f>+'8.1_MP-INAC'!A127</f>
        <v>2.3.6.1</v>
      </c>
      <c r="K69" s="1525" t="s">
        <v>177</v>
      </c>
      <c r="L69" s="1527" t="s">
        <v>1615</v>
      </c>
      <c r="M69" s="1527" t="s">
        <v>1618</v>
      </c>
      <c r="N69" s="1535"/>
      <c r="Q69" s="939"/>
      <c r="R69" s="939"/>
    </row>
    <row r="70" spans="1:20" ht="75" customHeight="1">
      <c r="A70" s="706" t="s">
        <v>855</v>
      </c>
      <c r="B70" s="718" t="s">
        <v>1059</v>
      </c>
      <c r="C70" s="931" t="s">
        <v>242</v>
      </c>
      <c r="D70" s="1419" t="s">
        <v>83</v>
      </c>
      <c r="E70" s="1552">
        <v>21</v>
      </c>
      <c r="F70" s="921">
        <f>+'8.1_MP-INAC'!AK141</f>
        <v>3710100</v>
      </c>
      <c r="G70" s="932">
        <v>1</v>
      </c>
      <c r="H70" s="933">
        <v>0</v>
      </c>
      <c r="I70" s="657"/>
      <c r="J70" s="721" t="str">
        <f>+'8.1_MP-INAC'!A141</f>
        <v>4.1.5</v>
      </c>
      <c r="K70" s="1120" t="s">
        <v>177</v>
      </c>
      <c r="L70" s="973" t="s">
        <v>1619</v>
      </c>
      <c r="M70" s="973" t="s">
        <v>1620</v>
      </c>
      <c r="N70" s="960" t="s">
        <v>1174</v>
      </c>
      <c r="Q70" s="26"/>
      <c r="R70" s="26"/>
    </row>
    <row r="71" spans="1:20" ht="29.25" customHeight="1">
      <c r="A71" s="706" t="s">
        <v>855</v>
      </c>
      <c r="B71" s="718" t="s">
        <v>1061</v>
      </c>
      <c r="C71" s="931" t="s">
        <v>243</v>
      </c>
      <c r="D71" s="1419" t="s">
        <v>83</v>
      </c>
      <c r="E71" s="1552">
        <v>22</v>
      </c>
      <c r="F71" s="921">
        <f>+'8.1_MP-INAC'!AK151</f>
        <v>200000</v>
      </c>
      <c r="G71" s="932">
        <v>1</v>
      </c>
      <c r="H71" s="933">
        <v>0</v>
      </c>
      <c r="I71" s="657"/>
      <c r="J71" s="721" t="str">
        <f>+'8.1_MP-INAC'!A151</f>
        <v>4.2.1</v>
      </c>
      <c r="K71" s="1120" t="s">
        <v>177</v>
      </c>
      <c r="L71" s="973" t="s">
        <v>1615</v>
      </c>
      <c r="M71" s="973" t="s">
        <v>1603</v>
      </c>
      <c r="N71" s="658"/>
      <c r="Q71" s="26"/>
      <c r="R71" s="26"/>
    </row>
    <row r="72" spans="1:20" ht="15.75" thickBot="1">
      <c r="A72" s="701"/>
      <c r="B72" s="702"/>
      <c r="C72" s="702"/>
      <c r="D72" s="702"/>
      <c r="E72" s="702"/>
      <c r="F72" s="729">
        <f>SUM(F44:F71)</f>
        <v>9573813.9699999988</v>
      </c>
      <c r="G72" s="727"/>
      <c r="H72" s="704"/>
      <c r="I72" s="704"/>
      <c r="J72" s="702"/>
      <c r="K72" s="702"/>
      <c r="L72" s="702"/>
      <c r="M72" s="702"/>
      <c r="N72" s="705"/>
      <c r="O72" s="13"/>
      <c r="P72" s="13"/>
      <c r="Q72" s="28" t="s">
        <v>198</v>
      </c>
      <c r="R72" s="27" t="s">
        <v>199</v>
      </c>
      <c r="S72" s="13"/>
      <c r="T72" s="13"/>
    </row>
    <row r="73" spans="1:20" ht="15.75" thickBot="1">
      <c r="D73" s="1178"/>
      <c r="Q73" s="42" t="s">
        <v>200</v>
      </c>
      <c r="R73" s="42" t="s">
        <v>199</v>
      </c>
    </row>
    <row r="74" spans="1:20" ht="15.75" customHeight="1">
      <c r="A74" s="2144" t="s">
        <v>201</v>
      </c>
      <c r="B74" s="2145"/>
      <c r="C74" s="2145"/>
      <c r="D74" s="2145"/>
      <c r="E74" s="2145"/>
      <c r="F74" s="2145"/>
      <c r="G74" s="2145"/>
      <c r="H74" s="2145"/>
      <c r="I74" s="2145"/>
      <c r="J74" s="2145"/>
      <c r="K74" s="2145"/>
      <c r="L74" s="2145"/>
      <c r="M74" s="2145"/>
      <c r="N74" s="2146"/>
      <c r="Q74" s="42" t="s">
        <v>199</v>
      </c>
      <c r="R74" s="42" t="s">
        <v>202</v>
      </c>
    </row>
    <row r="75" spans="1:20" ht="25.5" customHeight="1">
      <c r="A75" s="2107" t="s">
        <v>161</v>
      </c>
      <c r="B75" s="2060" t="s">
        <v>162</v>
      </c>
      <c r="C75" s="2060" t="s">
        <v>163</v>
      </c>
      <c r="D75" s="2060" t="s">
        <v>182</v>
      </c>
      <c r="E75" s="2060" t="s">
        <v>165</v>
      </c>
      <c r="F75" s="2098" t="s">
        <v>166</v>
      </c>
      <c r="G75" s="2098"/>
      <c r="H75" s="2098"/>
      <c r="I75" s="2137" t="s">
        <v>203</v>
      </c>
      <c r="J75" s="2121" t="s">
        <v>167</v>
      </c>
      <c r="K75" s="2060" t="s">
        <v>168</v>
      </c>
      <c r="L75" s="2060" t="s">
        <v>169</v>
      </c>
      <c r="M75" s="2060"/>
      <c r="N75" s="2126" t="s">
        <v>170</v>
      </c>
      <c r="Q75" s="42" t="s">
        <v>198</v>
      </c>
      <c r="R75" s="42" t="s">
        <v>204</v>
      </c>
    </row>
    <row r="76" spans="1:20" ht="36.75" customHeight="1">
      <c r="A76" s="2107"/>
      <c r="B76" s="2060"/>
      <c r="C76" s="2060"/>
      <c r="D76" s="2060"/>
      <c r="E76" s="2060"/>
      <c r="F76" s="696" t="s">
        <v>172</v>
      </c>
      <c r="G76" s="29" t="s">
        <v>173</v>
      </c>
      <c r="H76" s="698" t="s">
        <v>174</v>
      </c>
      <c r="I76" s="2137"/>
      <c r="J76" s="2122"/>
      <c r="K76" s="2060"/>
      <c r="L76" s="696" t="s">
        <v>205</v>
      </c>
      <c r="M76" s="696" t="s">
        <v>206</v>
      </c>
      <c r="N76" s="2126"/>
      <c r="Q76" s="42" t="s">
        <v>200</v>
      </c>
      <c r="R76" s="42" t="s">
        <v>204</v>
      </c>
    </row>
    <row r="77" spans="1:20" s="938" customFormat="1" ht="64.5" customHeight="1">
      <c r="A77" s="31" t="s">
        <v>855</v>
      </c>
      <c r="B77" s="32" t="s">
        <v>1057</v>
      </c>
      <c r="C77" s="32" t="s">
        <v>856</v>
      </c>
      <c r="D77" s="1211" t="s">
        <v>225</v>
      </c>
      <c r="E77" s="1557">
        <v>23</v>
      </c>
      <c r="F77" s="708">
        <f>+'8.1_MP-INAC'!AK13</f>
        <v>210000</v>
      </c>
      <c r="G77" s="1219">
        <v>1</v>
      </c>
      <c r="H77" s="1219">
        <v>0</v>
      </c>
      <c r="I77" s="33"/>
      <c r="J77" s="711" t="str">
        <f>+'8.1_MP-INAC'!A13</f>
        <v>1.1.1.3</v>
      </c>
      <c r="K77" s="1233" t="s">
        <v>177</v>
      </c>
      <c r="L77" s="1210" t="s">
        <v>1615</v>
      </c>
      <c r="M77" s="1210" t="s">
        <v>1621</v>
      </c>
      <c r="N77" s="34" t="s">
        <v>1080</v>
      </c>
      <c r="Q77" s="42" t="s">
        <v>207</v>
      </c>
      <c r="R77" s="42" t="s">
        <v>204</v>
      </c>
    </row>
    <row r="78" spans="1:20" s="938" customFormat="1" ht="42" customHeight="1">
      <c r="A78" s="31" t="s">
        <v>855</v>
      </c>
      <c r="B78" s="707" t="s">
        <v>1032</v>
      </c>
      <c r="C78" s="32" t="s">
        <v>1163</v>
      </c>
      <c r="D78" s="1211" t="s">
        <v>225</v>
      </c>
      <c r="E78" s="1557">
        <v>24</v>
      </c>
      <c r="F78" s="708">
        <f>+'8.1_MP-INAC'!AK25</f>
        <v>30000</v>
      </c>
      <c r="G78" s="1299">
        <v>1</v>
      </c>
      <c r="H78" s="1299">
        <v>0</v>
      </c>
      <c r="I78" s="33"/>
      <c r="J78" s="711" t="str">
        <f>+'8.1_MP-INAC'!A25</f>
        <v>1.1.6.1</v>
      </c>
      <c r="K78" s="1233" t="s">
        <v>177</v>
      </c>
      <c r="L78" s="1210" t="s">
        <v>1615</v>
      </c>
      <c r="M78" s="1210" t="s">
        <v>1621</v>
      </c>
      <c r="N78" s="34"/>
      <c r="Q78" s="42"/>
      <c r="R78" s="42" t="s">
        <v>208</v>
      </c>
    </row>
    <row r="79" spans="1:20" s="938" customFormat="1" ht="42" customHeight="1">
      <c r="A79" s="706" t="s">
        <v>855</v>
      </c>
      <c r="B79" s="718" t="s">
        <v>1033</v>
      </c>
      <c r="C79" s="32" t="s">
        <v>1163</v>
      </c>
      <c r="D79" s="1213" t="s">
        <v>225</v>
      </c>
      <c r="E79" s="1552">
        <v>25</v>
      </c>
      <c r="F79" s="659">
        <f>+'8.1_MP-INAC'!AK26</f>
        <v>168000</v>
      </c>
      <c r="G79" s="1299">
        <v>1</v>
      </c>
      <c r="H79" s="1299">
        <v>0</v>
      </c>
      <c r="I79" s="657"/>
      <c r="J79" s="711" t="str">
        <f>+'8.1_MP-INAC'!A34</f>
        <v>1.1.7</v>
      </c>
      <c r="K79" s="1233" t="s">
        <v>177</v>
      </c>
      <c r="L79" s="1556" t="s">
        <v>1615</v>
      </c>
      <c r="M79" s="1556" t="s">
        <v>1621</v>
      </c>
      <c r="N79" s="34"/>
      <c r="Q79" s="42"/>
      <c r="R79" s="42"/>
    </row>
    <row r="80" spans="1:20" s="938" customFormat="1" ht="51" customHeight="1">
      <c r="A80" s="706" t="s">
        <v>855</v>
      </c>
      <c r="B80" s="718" t="s">
        <v>1056</v>
      </c>
      <c r="C80" s="32" t="s">
        <v>1163</v>
      </c>
      <c r="D80" s="1213" t="s">
        <v>225</v>
      </c>
      <c r="E80" s="1552">
        <v>26</v>
      </c>
      <c r="F80" s="659">
        <f>+'8.1_MP-INAC'!AK33</f>
        <v>15000</v>
      </c>
      <c r="G80" s="1299">
        <v>1</v>
      </c>
      <c r="H80" s="1299">
        <v>0</v>
      </c>
      <c r="I80" s="657"/>
      <c r="J80" s="711" t="str">
        <f>+'8.1_MP-INAC'!A33</f>
        <v>1.1.6.4</v>
      </c>
      <c r="K80" s="1233" t="s">
        <v>177</v>
      </c>
      <c r="L80" s="1210" t="s">
        <v>1622</v>
      </c>
      <c r="M80" s="1210" t="s">
        <v>1623</v>
      </c>
      <c r="N80" s="34"/>
      <c r="Q80" s="42"/>
      <c r="R80" s="42"/>
    </row>
    <row r="81" spans="1:18" s="938" customFormat="1" ht="40.5" customHeight="1">
      <c r="A81" s="706" t="s">
        <v>855</v>
      </c>
      <c r="B81" s="718" t="s">
        <v>1078</v>
      </c>
      <c r="C81" s="1212" t="s">
        <v>861</v>
      </c>
      <c r="D81" s="1213" t="s">
        <v>225</v>
      </c>
      <c r="E81" s="1552">
        <v>27</v>
      </c>
      <c r="F81" s="659">
        <f>+'8.1_MP-INAC'!AK75</f>
        <v>275000</v>
      </c>
      <c r="G81" s="1299">
        <v>1</v>
      </c>
      <c r="H81" s="1299">
        <v>0</v>
      </c>
      <c r="I81" s="657"/>
      <c r="J81" s="721" t="str">
        <f>+'8.1_MP-INAC'!A75</f>
        <v>2.2.1.5.1</v>
      </c>
      <c r="K81" s="1233" t="s">
        <v>177</v>
      </c>
      <c r="L81" s="1213" t="s">
        <v>1624</v>
      </c>
      <c r="M81" s="1213" t="s">
        <v>1620</v>
      </c>
      <c r="N81" s="972" t="s">
        <v>1080</v>
      </c>
      <c r="Q81" s="42"/>
      <c r="R81" s="42"/>
    </row>
    <row r="82" spans="1:18" ht="30" customHeight="1">
      <c r="A82" s="706" t="s">
        <v>855</v>
      </c>
      <c r="B82" s="718" t="s">
        <v>1079</v>
      </c>
      <c r="C82" s="937" t="s">
        <v>861</v>
      </c>
      <c r="D82" s="929" t="s">
        <v>225</v>
      </c>
      <c r="E82" s="1552">
        <v>28</v>
      </c>
      <c r="F82" s="659">
        <f>+'8.1_MP-INAC'!AK76</f>
        <v>85000</v>
      </c>
      <c r="G82" s="1299">
        <v>1</v>
      </c>
      <c r="H82" s="1299">
        <v>0</v>
      </c>
      <c r="I82" s="657"/>
      <c r="J82" s="721" t="str">
        <f>+'8.1_MP-INAC'!A76</f>
        <v>2.2.1.5.2</v>
      </c>
      <c r="K82" s="1110" t="s">
        <v>177</v>
      </c>
      <c r="L82" s="1552" t="s">
        <v>1624</v>
      </c>
      <c r="M82" s="1552" t="s">
        <v>1620</v>
      </c>
      <c r="N82" s="972" t="s">
        <v>1167</v>
      </c>
      <c r="Q82" s="42"/>
      <c r="R82" s="42"/>
    </row>
    <row r="83" spans="1:18" ht="51.75" customHeight="1">
      <c r="A83" s="706" t="s">
        <v>855</v>
      </c>
      <c r="B83" s="718" t="s">
        <v>1081</v>
      </c>
      <c r="C83" s="937" t="s">
        <v>861</v>
      </c>
      <c r="D83" s="929" t="s">
        <v>225</v>
      </c>
      <c r="E83" s="1552">
        <v>29</v>
      </c>
      <c r="F83" s="659">
        <f>+'8.1_MP-INAC'!AK77</f>
        <v>25000</v>
      </c>
      <c r="G83" s="1299">
        <v>1</v>
      </c>
      <c r="H83" s="1299">
        <v>0</v>
      </c>
      <c r="I83" s="657"/>
      <c r="J83" s="721" t="str">
        <f>+'8.1_MP-INAC'!A77</f>
        <v>2.2.1.5.3</v>
      </c>
      <c r="K83" s="1110" t="s">
        <v>177</v>
      </c>
      <c r="L83" s="1111" t="s">
        <v>1620</v>
      </c>
      <c r="M83" s="973" t="s">
        <v>1620</v>
      </c>
      <c r="N83" s="658"/>
      <c r="Q83" s="42"/>
      <c r="R83" s="42"/>
    </row>
    <row r="84" spans="1:18" s="1230" customFormat="1" ht="30" customHeight="1">
      <c r="A84" s="2039" t="s">
        <v>855</v>
      </c>
      <c r="B84" s="2042" t="s">
        <v>1332</v>
      </c>
      <c r="C84" s="2091" t="s">
        <v>1178</v>
      </c>
      <c r="D84" s="2033" t="s">
        <v>225</v>
      </c>
      <c r="E84" s="2033">
        <v>30</v>
      </c>
      <c r="F84" s="2138">
        <f>+'8.1_MP-INAC'!AK129+'8.1_MP-INAC'!AK131</f>
        <v>295000</v>
      </c>
      <c r="G84" s="2054">
        <v>1</v>
      </c>
      <c r="H84" s="2054">
        <v>0</v>
      </c>
      <c r="I84" s="2140"/>
      <c r="J84" s="711" t="str">
        <f>'8.1_MP-INAC'!A129</f>
        <v>2.3.7.1</v>
      </c>
      <c r="K84" s="2134" t="s">
        <v>177</v>
      </c>
      <c r="L84" s="2033" t="s">
        <v>1621</v>
      </c>
      <c r="M84" s="2033" t="s">
        <v>1621</v>
      </c>
      <c r="N84" s="658"/>
      <c r="Q84" s="42"/>
      <c r="R84" s="42"/>
    </row>
    <row r="85" spans="1:18" s="1230" customFormat="1" ht="30" customHeight="1">
      <c r="A85" s="2041"/>
      <c r="B85" s="2044"/>
      <c r="C85" s="2093"/>
      <c r="D85" s="2035"/>
      <c r="E85" s="2035"/>
      <c r="F85" s="2139"/>
      <c r="G85" s="2056"/>
      <c r="H85" s="2056"/>
      <c r="I85" s="2141"/>
      <c r="J85" s="711" t="str">
        <f>+'8.1_MP-INAC'!A131</f>
        <v>2.3.8.1</v>
      </c>
      <c r="K85" s="2135"/>
      <c r="L85" s="2035"/>
      <c r="M85" s="2035"/>
      <c r="N85" s="1420"/>
      <c r="Q85" s="42"/>
      <c r="R85" s="42"/>
    </row>
    <row r="86" spans="1:18" ht="42" customHeight="1">
      <c r="A86" s="706" t="s">
        <v>855</v>
      </c>
      <c r="B86" s="718" t="s">
        <v>863</v>
      </c>
      <c r="C86" s="32" t="s">
        <v>242</v>
      </c>
      <c r="D86" s="1592" t="str">
        <f>+'8.1_MP-INAC'!U137</f>
        <v>Sistema Nacional</v>
      </c>
      <c r="E86" s="1552">
        <v>31</v>
      </c>
      <c r="F86" s="659">
        <f>+'8.1_MP-INAC'!AK137</f>
        <v>240000</v>
      </c>
      <c r="G86" s="1299">
        <v>0</v>
      </c>
      <c r="H86" s="1586">
        <v>1</v>
      </c>
      <c r="I86" s="657"/>
      <c r="J86" s="711" t="str">
        <f>+'8.1_MP-INAC'!A137</f>
        <v>4.1.1</v>
      </c>
      <c r="K86" s="1110" t="s">
        <v>177</v>
      </c>
      <c r="L86" s="1111" t="s">
        <v>1600</v>
      </c>
      <c r="M86" s="1111" t="s">
        <v>1620</v>
      </c>
      <c r="N86" s="34"/>
      <c r="Q86" s="42"/>
      <c r="R86" s="42"/>
    </row>
    <row r="87" spans="1:18" ht="60" customHeight="1">
      <c r="A87" s="1179" t="s">
        <v>855</v>
      </c>
      <c r="B87" s="926" t="s">
        <v>1599</v>
      </c>
      <c r="C87" s="32" t="s">
        <v>242</v>
      </c>
      <c r="D87" s="1592" t="str">
        <f>+'8.1_MP-INAC'!U138</f>
        <v>Sistema Nacional</v>
      </c>
      <c r="E87" s="1552">
        <v>32</v>
      </c>
      <c r="F87" s="927">
        <f>+'8.1_MP-INAC'!AK138</f>
        <v>180000</v>
      </c>
      <c r="G87" s="1586">
        <v>0</v>
      </c>
      <c r="H87" s="1586">
        <v>1</v>
      </c>
      <c r="I87" s="925"/>
      <c r="J87" s="711" t="str">
        <f>+'8.1_MP-INAC'!A138</f>
        <v>4.1.2</v>
      </c>
      <c r="K87" s="1110" t="s">
        <v>177</v>
      </c>
      <c r="L87" s="1552" t="s">
        <v>1621</v>
      </c>
      <c r="M87" s="1552" t="s">
        <v>1614</v>
      </c>
      <c r="N87" s="34"/>
      <c r="Q87" s="42"/>
      <c r="R87" s="42" t="s">
        <v>208</v>
      </c>
    </row>
    <row r="88" spans="1:18" ht="31.5" customHeight="1">
      <c r="A88" s="706" t="s">
        <v>855</v>
      </c>
      <c r="B88" s="718" t="s">
        <v>1164</v>
      </c>
      <c r="C88" s="32" t="s">
        <v>242</v>
      </c>
      <c r="D88" s="1592" t="str">
        <f>+'8.1_MP-INAC'!U139</f>
        <v>Sistema Nacional</v>
      </c>
      <c r="E88" s="1552">
        <v>33</v>
      </c>
      <c r="F88" s="659">
        <f>+'8.1_MP-INAC'!AK139</f>
        <v>150000</v>
      </c>
      <c r="G88" s="1586">
        <v>0</v>
      </c>
      <c r="H88" s="1586">
        <v>1</v>
      </c>
      <c r="I88" s="657"/>
      <c r="J88" s="721" t="str">
        <f>+'8.1_MP-INAC'!A139</f>
        <v>4.1.3</v>
      </c>
      <c r="K88" s="1110" t="s">
        <v>177</v>
      </c>
      <c r="L88" s="1552" t="s">
        <v>1600</v>
      </c>
      <c r="M88" s="1552" t="s">
        <v>1620</v>
      </c>
      <c r="N88" s="658"/>
      <c r="Q88" s="42"/>
      <c r="R88" s="42"/>
    </row>
    <row r="89" spans="1:18" ht="30" customHeight="1">
      <c r="A89" s="706" t="s">
        <v>855</v>
      </c>
      <c r="B89" s="718" t="s">
        <v>862</v>
      </c>
      <c r="C89" s="32" t="s">
        <v>242</v>
      </c>
      <c r="D89" s="1592" t="str">
        <f>+'8.1_MP-INAC'!U140</f>
        <v>Sistema Nacional</v>
      </c>
      <c r="E89" s="1552">
        <v>34</v>
      </c>
      <c r="F89" s="659">
        <f>+'8.1_MP-INAC'!AK140</f>
        <v>150000</v>
      </c>
      <c r="G89" s="1586">
        <v>0</v>
      </c>
      <c r="H89" s="1586">
        <v>1</v>
      </c>
      <c r="I89" s="657"/>
      <c r="J89" s="721" t="str">
        <f>+'8.1_MP-INAC'!A140</f>
        <v>4.1.4</v>
      </c>
      <c r="K89" s="1110" t="s">
        <v>177</v>
      </c>
      <c r="L89" s="1552" t="s">
        <v>1600</v>
      </c>
      <c r="M89" s="1552" t="s">
        <v>1620</v>
      </c>
      <c r="N89" s="658"/>
      <c r="Q89" s="42"/>
      <c r="R89" s="42"/>
    </row>
    <row r="90" spans="1:18" ht="33" customHeight="1">
      <c r="A90" s="706" t="s">
        <v>855</v>
      </c>
      <c r="B90" s="718" t="s">
        <v>864</v>
      </c>
      <c r="C90" s="656" t="s">
        <v>244</v>
      </c>
      <c r="D90" s="710" t="s">
        <v>225</v>
      </c>
      <c r="E90" s="1552">
        <v>35</v>
      </c>
      <c r="F90" s="659">
        <f>+'8.1_MP-INAC'!AK153</f>
        <v>30000</v>
      </c>
      <c r="G90" s="1299">
        <v>1</v>
      </c>
      <c r="H90" s="1299">
        <v>0</v>
      </c>
      <c r="I90" s="657"/>
      <c r="J90" s="721" t="str">
        <f>+'8.1_MP-INAC'!A153</f>
        <v>4.3.1</v>
      </c>
      <c r="K90" s="1110" t="s">
        <v>177</v>
      </c>
      <c r="L90" s="973" t="s">
        <v>1604</v>
      </c>
      <c r="M90" s="1111" t="s">
        <v>1625</v>
      </c>
      <c r="N90" s="658"/>
      <c r="Q90" s="42"/>
      <c r="R90" s="42"/>
    </row>
    <row r="91" spans="1:18" ht="39" customHeight="1">
      <c r="A91" s="706" t="s">
        <v>855</v>
      </c>
      <c r="B91" s="718" t="s">
        <v>865</v>
      </c>
      <c r="C91" s="656" t="s">
        <v>244</v>
      </c>
      <c r="D91" s="710" t="s">
        <v>225</v>
      </c>
      <c r="E91" s="1552">
        <v>36</v>
      </c>
      <c r="F91" s="659">
        <f>+'8.1_MP-INAC'!AK154</f>
        <v>70000</v>
      </c>
      <c r="G91" s="1299">
        <v>1</v>
      </c>
      <c r="H91" s="1299">
        <v>0</v>
      </c>
      <c r="I91" s="657"/>
      <c r="J91" s="721" t="str">
        <f>+'8.1_MP-INAC'!A154</f>
        <v>4.3.2</v>
      </c>
      <c r="K91" s="1110" t="s">
        <v>177</v>
      </c>
      <c r="L91" s="973" t="s">
        <v>1612</v>
      </c>
      <c r="M91" s="1111" t="s">
        <v>1626</v>
      </c>
      <c r="N91" s="658"/>
      <c r="Q91" s="42"/>
      <c r="R91" s="42"/>
    </row>
    <row r="92" spans="1:18" ht="38.25" customHeight="1">
      <c r="A92" s="706" t="s">
        <v>855</v>
      </c>
      <c r="B92" s="718" t="s">
        <v>1083</v>
      </c>
      <c r="C92" s="656" t="s">
        <v>244</v>
      </c>
      <c r="D92" s="934" t="s">
        <v>225</v>
      </c>
      <c r="E92" s="1552">
        <v>37</v>
      </c>
      <c r="F92" s="659">
        <f>+'8.1_MP-INAC'!AK155</f>
        <v>100000</v>
      </c>
      <c r="G92" s="1299">
        <v>1</v>
      </c>
      <c r="H92" s="1299">
        <v>0</v>
      </c>
      <c r="I92" s="657"/>
      <c r="J92" s="721" t="str">
        <f>+'8.1_MP-INAC'!A155</f>
        <v>4.3.3</v>
      </c>
      <c r="K92" s="1110" t="s">
        <v>177</v>
      </c>
      <c r="L92" s="1552" t="s">
        <v>1612</v>
      </c>
      <c r="M92" s="1552" t="s">
        <v>1626</v>
      </c>
      <c r="N92" s="658"/>
      <c r="Q92" s="42"/>
      <c r="R92" s="42"/>
    </row>
    <row r="93" spans="1:18" ht="17.25" customHeight="1" thickBot="1">
      <c r="A93" s="701"/>
      <c r="B93" s="702"/>
      <c r="C93" s="702"/>
      <c r="D93" s="702"/>
      <c r="E93" s="702"/>
      <c r="F93" s="729">
        <f>SUM(F77:F92)</f>
        <v>2023000</v>
      </c>
      <c r="G93" s="703"/>
      <c r="H93" s="704"/>
      <c r="I93" s="704"/>
      <c r="J93" s="702"/>
      <c r="K93" s="702"/>
      <c r="L93" s="702"/>
      <c r="M93" s="702"/>
      <c r="N93" s="705"/>
      <c r="Q93" s="42" t="s">
        <v>209</v>
      </c>
      <c r="R93" s="42" t="s">
        <v>210</v>
      </c>
    </row>
    <row r="94" spans="1:18" s="1180" customFormat="1" ht="16.5" customHeight="1">
      <c r="E94" s="1181" t="s">
        <v>1063</v>
      </c>
      <c r="F94" s="1593">
        <f>+G22+G29+G39+F72+F93</f>
        <v>42937499.969999999</v>
      </c>
      <c r="G94" s="1182"/>
      <c r="H94" s="1183"/>
      <c r="I94" s="1183"/>
      <c r="Q94" s="42" t="s">
        <v>211</v>
      </c>
      <c r="R94" s="42" t="s">
        <v>210</v>
      </c>
    </row>
    <row r="95" spans="1:18" ht="15.75" thickBot="1">
      <c r="G95" s="43"/>
      <c r="H95" s="44"/>
      <c r="I95" s="45"/>
      <c r="J95" s="45"/>
      <c r="K95" s="43"/>
      <c r="L95" s="43"/>
      <c r="M95" s="43"/>
      <c r="N95" s="43"/>
      <c r="Q95" s="42"/>
      <c r="R95" s="42"/>
    </row>
    <row r="96" spans="1:18" ht="15.75" customHeight="1">
      <c r="A96" s="2061" t="s">
        <v>212</v>
      </c>
      <c r="B96" s="2062"/>
      <c r="C96" s="2062"/>
      <c r="D96" s="2062"/>
      <c r="E96" s="2062"/>
      <c r="F96" s="2062"/>
      <c r="G96" s="2062"/>
      <c r="H96" s="2062"/>
      <c r="I96" s="2062"/>
      <c r="J96" s="2062"/>
      <c r="K96" s="2062"/>
      <c r="L96" s="2062"/>
      <c r="M96" s="2062"/>
      <c r="N96" s="2063"/>
      <c r="Q96" s="42" t="s">
        <v>213</v>
      </c>
      <c r="R96" s="42" t="s">
        <v>210</v>
      </c>
    </row>
    <row r="97" spans="1:18" ht="15" customHeight="1">
      <c r="A97" s="2107" t="s">
        <v>161</v>
      </c>
      <c r="B97" s="2060" t="s">
        <v>162</v>
      </c>
      <c r="C97" s="2060" t="s">
        <v>163</v>
      </c>
      <c r="D97" s="2060" t="s">
        <v>182</v>
      </c>
      <c r="E97" s="2118"/>
      <c r="F97" s="2118"/>
      <c r="G97" s="2098" t="s">
        <v>166</v>
      </c>
      <c r="H97" s="2098"/>
      <c r="I97" s="2098"/>
      <c r="J97" s="2060" t="s">
        <v>167</v>
      </c>
      <c r="K97" s="2136" t="s">
        <v>1168</v>
      </c>
      <c r="L97" s="2060" t="s">
        <v>169</v>
      </c>
      <c r="M97" s="2060"/>
      <c r="N97" s="2126" t="s">
        <v>170</v>
      </c>
      <c r="Q97" s="42"/>
      <c r="R97" s="42" t="s">
        <v>214</v>
      </c>
    </row>
    <row r="98" spans="1:18" ht="33" customHeight="1">
      <c r="A98" s="2107"/>
      <c r="B98" s="2060"/>
      <c r="C98" s="2060"/>
      <c r="D98" s="2060"/>
      <c r="E98" s="2060" t="s">
        <v>165</v>
      </c>
      <c r="F98" s="2060"/>
      <c r="G98" s="662" t="s">
        <v>172</v>
      </c>
      <c r="H98" s="29" t="s">
        <v>173</v>
      </c>
      <c r="I98" s="663" t="s">
        <v>174</v>
      </c>
      <c r="J98" s="2060"/>
      <c r="K98" s="2136"/>
      <c r="L98" s="662" t="s">
        <v>195</v>
      </c>
      <c r="M98" s="662" t="s">
        <v>176</v>
      </c>
      <c r="N98" s="2126"/>
      <c r="Q98" s="42"/>
      <c r="R98" s="42" t="s">
        <v>214</v>
      </c>
    </row>
    <row r="99" spans="1:18" s="938" customFormat="1" ht="15" customHeight="1">
      <c r="A99" s="31"/>
      <c r="B99" s="707"/>
      <c r="C99" s="32"/>
      <c r="D99" s="32"/>
      <c r="E99" s="2119"/>
      <c r="F99" s="2120"/>
      <c r="G99" s="708"/>
      <c r="H99" s="717"/>
      <c r="I99" s="717"/>
      <c r="J99" s="711"/>
      <c r="K99" s="32"/>
      <c r="L99" s="32"/>
      <c r="M99" s="32"/>
      <c r="N99" s="34"/>
      <c r="Q99" s="939"/>
      <c r="R99" s="939"/>
    </row>
    <row r="100" spans="1:18" ht="15.75" thickBot="1">
      <c r="A100" s="701"/>
      <c r="B100" s="702"/>
      <c r="C100" s="702"/>
      <c r="D100" s="702"/>
      <c r="E100" s="2116"/>
      <c r="F100" s="2117"/>
      <c r="G100" s="722">
        <f>SUM(G99:G99)</f>
        <v>0</v>
      </c>
      <c r="H100" s="703"/>
      <c r="I100" s="704"/>
      <c r="J100" s="723"/>
      <c r="K100" s="702"/>
      <c r="L100" s="702"/>
      <c r="M100" s="702"/>
      <c r="N100" s="705"/>
      <c r="Q100" s="42" t="s">
        <v>215</v>
      </c>
      <c r="R100" s="42" t="s">
        <v>199</v>
      </c>
    </row>
    <row r="101" spans="1:18" ht="15.75" thickBot="1">
      <c r="A101" s="43"/>
      <c r="B101" s="43"/>
      <c r="C101" s="43"/>
      <c r="D101" s="43"/>
      <c r="E101" s="43"/>
      <c r="F101" s="43"/>
      <c r="G101" s="43"/>
      <c r="H101" s="44"/>
      <c r="I101" s="45"/>
      <c r="J101" s="45"/>
      <c r="K101" s="43"/>
      <c r="L101" s="43"/>
      <c r="M101" s="43"/>
      <c r="N101" s="43"/>
      <c r="Q101" s="42"/>
      <c r="R101" s="42"/>
    </row>
    <row r="102" spans="1:18" ht="15.75" customHeight="1">
      <c r="A102" s="2061" t="s">
        <v>216</v>
      </c>
      <c r="B102" s="2062"/>
      <c r="C102" s="2062"/>
      <c r="D102" s="2062"/>
      <c r="E102" s="2062"/>
      <c r="F102" s="2062"/>
      <c r="G102" s="2062"/>
      <c r="H102" s="2062"/>
      <c r="I102" s="2062"/>
      <c r="J102" s="2062"/>
      <c r="K102" s="2062"/>
      <c r="L102" s="2062"/>
      <c r="M102" s="2062"/>
      <c r="N102" s="2063"/>
      <c r="Q102" s="42" t="s">
        <v>32</v>
      </c>
      <c r="R102" s="42" t="s">
        <v>199</v>
      </c>
    </row>
    <row r="103" spans="1:18" ht="15" customHeight="1">
      <c r="A103" s="2107" t="s">
        <v>161</v>
      </c>
      <c r="B103" s="2060" t="s">
        <v>217</v>
      </c>
      <c r="C103" s="2060" t="s">
        <v>163</v>
      </c>
      <c r="D103" s="2060"/>
      <c r="E103" s="2060" t="s">
        <v>165</v>
      </c>
      <c r="F103" s="2060"/>
      <c r="G103" s="2098" t="s">
        <v>166</v>
      </c>
      <c r="H103" s="2098"/>
      <c r="I103" s="2098"/>
      <c r="J103" s="2060" t="s">
        <v>167</v>
      </c>
      <c r="K103" s="2137" t="s">
        <v>218</v>
      </c>
      <c r="L103" s="2060" t="s">
        <v>169</v>
      </c>
      <c r="M103" s="2060"/>
      <c r="N103" s="2114" t="s">
        <v>219</v>
      </c>
      <c r="Q103" s="42" t="s">
        <v>220</v>
      </c>
      <c r="R103" s="42" t="s">
        <v>199</v>
      </c>
    </row>
    <row r="104" spans="1:18" ht="48" customHeight="1">
      <c r="A104" s="2107"/>
      <c r="B104" s="2060"/>
      <c r="C104" s="2060"/>
      <c r="D104" s="2060"/>
      <c r="E104" s="2060"/>
      <c r="F104" s="2060"/>
      <c r="G104" s="662" t="s">
        <v>172</v>
      </c>
      <c r="H104" s="662" t="s">
        <v>173</v>
      </c>
      <c r="I104" s="29" t="s">
        <v>174</v>
      </c>
      <c r="J104" s="2060"/>
      <c r="K104" s="2137"/>
      <c r="L104" s="1029" t="s">
        <v>221</v>
      </c>
      <c r="M104" s="662" t="s">
        <v>222</v>
      </c>
      <c r="N104" s="2115"/>
      <c r="Q104" s="42" t="s">
        <v>223</v>
      </c>
      <c r="R104" s="42" t="s">
        <v>199</v>
      </c>
    </row>
    <row r="105" spans="1:18" ht="15.75" thickBot="1">
      <c r="A105" s="35"/>
      <c r="B105" s="36"/>
      <c r="C105" s="2147"/>
      <c r="D105" s="2147"/>
      <c r="E105" s="2147"/>
      <c r="F105" s="2147"/>
      <c r="G105" s="36"/>
      <c r="H105" s="36"/>
      <c r="I105" s="37"/>
      <c r="J105" s="38"/>
      <c r="K105" s="38"/>
      <c r="L105" s="36"/>
      <c r="M105" s="36"/>
      <c r="N105" s="39"/>
      <c r="Q105" s="42" t="s">
        <v>224</v>
      </c>
      <c r="R105" s="42" t="s">
        <v>204</v>
      </c>
    </row>
    <row r="106" spans="1:18">
      <c r="Q106" s="26"/>
      <c r="R106" s="42" t="s">
        <v>204</v>
      </c>
    </row>
    <row r="107" spans="1:18">
      <c r="B107" s="2142" t="s">
        <v>1062</v>
      </c>
      <c r="C107" s="2143"/>
      <c r="Q107" s="30"/>
      <c r="R107" s="30"/>
    </row>
    <row r="108" spans="1:18">
      <c r="B108" s="941" t="s">
        <v>62</v>
      </c>
      <c r="C108" s="940">
        <f>+F94</f>
        <v>42937499.969999999</v>
      </c>
      <c r="G108" s="871"/>
      <c r="Q108" s="28" t="s">
        <v>193</v>
      </c>
      <c r="R108" s="26"/>
    </row>
    <row r="109" spans="1:18">
      <c r="B109" s="941" t="s">
        <v>995</v>
      </c>
      <c r="C109" s="940">
        <f>+'8.1_MP-INAC'!AF47+'8.1_MP-INAC'!AF89+'8.1_MP-INAC'!AF90+'8.1_MP-INAC'!AF91+'8.1_MP-INAC'!AF143+'8.1_MP-INAC'!AK167+'8.1_MP-INAC'!AF144</f>
        <v>3262500</v>
      </c>
      <c r="G109" s="871"/>
      <c r="Q109" s="28" t="s">
        <v>185</v>
      </c>
      <c r="R109" s="26"/>
    </row>
    <row r="110" spans="1:18">
      <c r="B110" s="942" t="s">
        <v>110</v>
      </c>
      <c r="C110" s="943">
        <f>+C108+C109</f>
        <v>46199999.969999999</v>
      </c>
      <c r="Q110" s="28" t="s">
        <v>225</v>
      </c>
      <c r="R110" s="26"/>
    </row>
    <row r="111" spans="1:18">
      <c r="Q111" s="28" t="s">
        <v>160</v>
      </c>
      <c r="R111" s="30"/>
    </row>
    <row r="112" spans="1:18">
      <c r="C112" s="871"/>
    </row>
    <row r="113" spans="3:6">
      <c r="C113" s="739"/>
    </row>
    <row r="114" spans="3:6">
      <c r="C114" s="739"/>
    </row>
    <row r="116" spans="3:6">
      <c r="F116" s="739"/>
    </row>
  </sheetData>
  <autoFilter ref="C1:C114"/>
  <mergeCells count="213">
    <mergeCell ref="A4:O4"/>
    <mergeCell ref="J5:K6"/>
    <mergeCell ref="I42:J43"/>
    <mergeCell ref="A41:N41"/>
    <mergeCell ref="A32:A33"/>
    <mergeCell ref="B32:B33"/>
    <mergeCell ref="C32:C33"/>
    <mergeCell ref="D32:D33"/>
    <mergeCell ref="E32:E33"/>
    <mergeCell ref="F32:F33"/>
    <mergeCell ref="G32:I32"/>
    <mergeCell ref="L42:M42"/>
    <mergeCell ref="N42:N43"/>
    <mergeCell ref="O7:O10"/>
    <mergeCell ref="A11:A15"/>
    <mergeCell ref="G5:I5"/>
    <mergeCell ref="G17:G18"/>
    <mergeCell ref="H17:H18"/>
    <mergeCell ref="O5:O6"/>
    <mergeCell ref="L5:L6"/>
    <mergeCell ref="M19:M21"/>
    <mergeCell ref="N19:N21"/>
    <mergeCell ref="D26:D27"/>
    <mergeCell ref="E26:E27"/>
    <mergeCell ref="B107:C107"/>
    <mergeCell ref="N75:N76"/>
    <mergeCell ref="E103:F104"/>
    <mergeCell ref="G103:I103"/>
    <mergeCell ref="J103:J104"/>
    <mergeCell ref="N97:N98"/>
    <mergeCell ref="J32:J33"/>
    <mergeCell ref="L55:L56"/>
    <mergeCell ref="M55:M56"/>
    <mergeCell ref="M84:M85"/>
    <mergeCell ref="G57:G61"/>
    <mergeCell ref="N55:N56"/>
    <mergeCell ref="A74:N74"/>
    <mergeCell ref="K57:K61"/>
    <mergeCell ref="H55:H56"/>
    <mergeCell ref="B55:B56"/>
    <mergeCell ref="D75:D76"/>
    <mergeCell ref="C105:D105"/>
    <mergeCell ref="I63:I66"/>
    <mergeCell ref="J63:J66"/>
    <mergeCell ref="C63:C66"/>
    <mergeCell ref="E105:F105"/>
    <mergeCell ref="K103:K104"/>
    <mergeCell ref="L75:M75"/>
    <mergeCell ref="L103:M103"/>
    <mergeCell ref="E75:E76"/>
    <mergeCell ref="F75:H75"/>
    <mergeCell ref="A84:A85"/>
    <mergeCell ref="B84:B85"/>
    <mergeCell ref="C84:C85"/>
    <mergeCell ref="D84:D85"/>
    <mergeCell ref="E84:E85"/>
    <mergeCell ref="F84:F85"/>
    <mergeCell ref="G84:G85"/>
    <mergeCell ref="H84:H85"/>
    <mergeCell ref="I84:I85"/>
    <mergeCell ref="L57:L61"/>
    <mergeCell ref="M57:M61"/>
    <mergeCell ref="A97:A98"/>
    <mergeCell ref="B97:B98"/>
    <mergeCell ref="C97:C98"/>
    <mergeCell ref="D97:D98"/>
    <mergeCell ref="C53:C54"/>
    <mergeCell ref="G53:G54"/>
    <mergeCell ref="H53:H54"/>
    <mergeCell ref="K84:K85"/>
    <mergeCell ref="L84:L85"/>
    <mergeCell ref="J97:J98"/>
    <mergeCell ref="K97:K98"/>
    <mergeCell ref="L97:M97"/>
    <mergeCell ref="G97:I97"/>
    <mergeCell ref="I75:I76"/>
    <mergeCell ref="N57:N61"/>
    <mergeCell ref="F5:F6"/>
    <mergeCell ref="F7:F10"/>
    <mergeCell ref="A5:A6"/>
    <mergeCell ref="B5:B6"/>
    <mergeCell ref="C5:C6"/>
    <mergeCell ref="B7:B10"/>
    <mergeCell ref="C7:C10"/>
    <mergeCell ref="D7:D10"/>
    <mergeCell ref="A7:A10"/>
    <mergeCell ref="D5:D6"/>
    <mergeCell ref="E5:E6"/>
    <mergeCell ref="M5:N5"/>
    <mergeCell ref="G55:G56"/>
    <mergeCell ref="C55:C56"/>
    <mergeCell ref="D55:D56"/>
    <mergeCell ref="E55:E56"/>
    <mergeCell ref="F55:F56"/>
    <mergeCell ref="B45:B49"/>
    <mergeCell ref="K32:K33"/>
    <mergeCell ref="K42:K43"/>
    <mergeCell ref="C51:C52"/>
    <mergeCell ref="G7:G10"/>
    <mergeCell ref="L7:L10"/>
    <mergeCell ref="N103:N104"/>
    <mergeCell ref="A26:A27"/>
    <mergeCell ref="B26:B27"/>
    <mergeCell ref="C26:C27"/>
    <mergeCell ref="A75:A76"/>
    <mergeCell ref="B75:B76"/>
    <mergeCell ref="C75:C76"/>
    <mergeCell ref="A103:A104"/>
    <mergeCell ref="B103:B104"/>
    <mergeCell ref="C103:D104"/>
    <mergeCell ref="E100:F100"/>
    <mergeCell ref="E97:F97"/>
    <mergeCell ref="E98:F98"/>
    <mergeCell ref="E99:F99"/>
    <mergeCell ref="A96:N96"/>
    <mergeCell ref="J75:J76"/>
    <mergeCell ref="K75:K76"/>
    <mergeCell ref="A102:N102"/>
    <mergeCell ref="H57:H61"/>
    <mergeCell ref="C58:C61"/>
    <mergeCell ref="A55:A56"/>
    <mergeCell ref="K55:K56"/>
    <mergeCell ref="N26:N27"/>
    <mergeCell ref="N32:N33"/>
    <mergeCell ref="G51:G52"/>
    <mergeCell ref="G26:I26"/>
    <mergeCell ref="F26:F27"/>
    <mergeCell ref="A31:N31"/>
    <mergeCell ref="J26:J27"/>
    <mergeCell ref="K26:K27"/>
    <mergeCell ref="L26:M26"/>
    <mergeCell ref="L45:L49"/>
    <mergeCell ref="K45:K49"/>
    <mergeCell ref="N45:N49"/>
    <mergeCell ref="M45:M49"/>
    <mergeCell ref="C45:C46"/>
    <mergeCell ref="A42:A43"/>
    <mergeCell ref="C48:C49"/>
    <mergeCell ref="E45:E49"/>
    <mergeCell ref="D45:D49"/>
    <mergeCell ref="H45:H49"/>
    <mergeCell ref="B42:B43"/>
    <mergeCell ref="C42:C43"/>
    <mergeCell ref="F50:F54"/>
    <mergeCell ref="E50:E54"/>
    <mergeCell ref="A50:A54"/>
    <mergeCell ref="B50:B54"/>
    <mergeCell ref="D50:D54"/>
    <mergeCell ref="N11:N15"/>
    <mergeCell ref="E11:E15"/>
    <mergeCell ref="F11:F15"/>
    <mergeCell ref="H11:H15"/>
    <mergeCell ref="I11:I15"/>
    <mergeCell ref="L11:L15"/>
    <mergeCell ref="A19:A21"/>
    <mergeCell ref="B19:B21"/>
    <mergeCell ref="D19:D21"/>
    <mergeCell ref="E19:E21"/>
    <mergeCell ref="F19:F21"/>
    <mergeCell ref="G19:G21"/>
    <mergeCell ref="H19:H21"/>
    <mergeCell ref="I19:I21"/>
    <mergeCell ref="L19:L21"/>
    <mergeCell ref="I17:I18"/>
    <mergeCell ref="L17:L18"/>
    <mergeCell ref="G45:G49"/>
    <mergeCell ref="D42:D43"/>
    <mergeCell ref="A45:A49"/>
    <mergeCell ref="F45:F49"/>
    <mergeCell ref="H7:H10"/>
    <mergeCell ref="I7:I10"/>
    <mergeCell ref="O17:O18"/>
    <mergeCell ref="O11:O15"/>
    <mergeCell ref="N7:N10"/>
    <mergeCell ref="M7:M10"/>
    <mergeCell ref="A17:A18"/>
    <mergeCell ref="B17:B18"/>
    <mergeCell ref="C17:C18"/>
    <mergeCell ref="D17:D18"/>
    <mergeCell ref="E7:E10"/>
    <mergeCell ref="C11:C15"/>
    <mergeCell ref="D11:D15"/>
    <mergeCell ref="G11:G15"/>
    <mergeCell ref="E17:E18"/>
    <mergeCell ref="F17:F18"/>
    <mergeCell ref="B11:B15"/>
    <mergeCell ref="M17:M18"/>
    <mergeCell ref="N17:N18"/>
    <mergeCell ref="M11:M15"/>
    <mergeCell ref="N50:N54"/>
    <mergeCell ref="K50:K54"/>
    <mergeCell ref="L50:L54"/>
    <mergeCell ref="M50:M54"/>
    <mergeCell ref="O19:O21"/>
    <mergeCell ref="L63:L68"/>
    <mergeCell ref="M63:M68"/>
    <mergeCell ref="N63:N68"/>
    <mergeCell ref="A63:A68"/>
    <mergeCell ref="B63:B68"/>
    <mergeCell ref="D63:D68"/>
    <mergeCell ref="E63:E68"/>
    <mergeCell ref="F63:F68"/>
    <mergeCell ref="G63:G68"/>
    <mergeCell ref="H63:H68"/>
    <mergeCell ref="K63:K68"/>
    <mergeCell ref="L32:M32"/>
    <mergeCell ref="A25:N25"/>
    <mergeCell ref="A57:A61"/>
    <mergeCell ref="B57:B61"/>
    <mergeCell ref="D57:D61"/>
    <mergeCell ref="E57:E61"/>
    <mergeCell ref="F57:F61"/>
    <mergeCell ref="H51:H52"/>
  </mergeCells>
  <dataValidations count="5">
    <dataValidation type="list" allowBlank="1" showInputMessage="1" showErrorMessage="1" sqref="D22:D23 D29 D39">
      <formula1>$Q$28:$Q$33</formula1>
    </dataValidation>
    <dataValidation type="list" allowBlank="1" showInputMessage="1" showErrorMessage="1" sqref="D99:D101 D95">
      <formula1>$Q$40:$Q$45</formula1>
    </dataValidation>
    <dataValidation type="list" allowBlank="1" showInputMessage="1" showErrorMessage="1" sqref="K23 K72 K39 L22 L17 L11 K99:K101 K28:K29 K93 K95">
      <formula1>$Q$4:$Q$4</formula1>
    </dataValidation>
    <dataValidation type="list" allowBlank="1" showInputMessage="1" showErrorMessage="1" sqref="D72 D55">
      <formula1>$Q$39:$Q$45</formula1>
    </dataValidation>
    <dataValidation type="list" allowBlank="1" showInputMessage="1" showErrorMessage="1" sqref="D77:D84 D86:D93">
      <formula1>$Q$108:$Q$111</formula1>
    </dataValidation>
  </dataValidation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291"/>
  <sheetViews>
    <sheetView showGridLines="0" zoomScale="80" zoomScaleNormal="80" workbookViewId="0"/>
  </sheetViews>
  <sheetFormatPr baseColWidth="10" defaultColWidth="11.42578125" defaultRowHeight="12.75" outlineLevelRow="3"/>
  <cols>
    <col min="1" max="1" width="10.85546875" style="120" customWidth="1"/>
    <col min="2" max="2" width="74.42578125" style="1469" customWidth="1"/>
    <col min="3" max="5" width="13.85546875" style="75" customWidth="1"/>
    <col min="6" max="6" width="4.42578125" style="1461" customWidth="1"/>
    <col min="7" max="9" width="11.42578125" style="75"/>
    <col min="10" max="16384" width="11.42578125" style="1"/>
  </cols>
  <sheetData>
    <row r="1" spans="1:9" ht="15" outlineLevel="1">
      <c r="A1" s="1424" t="s">
        <v>1762</v>
      </c>
    </row>
    <row r="2" spans="1:9" s="1238" customFormat="1" ht="21">
      <c r="A2" s="1984" t="str">
        <f>+'8.1_MP-INAC'!A4</f>
        <v>Gestión de Alcance</v>
      </c>
      <c r="B2" s="1985">
        <f>+'8.1_MP-INAC'!B4</f>
        <v>0</v>
      </c>
      <c r="C2" s="1818" t="s">
        <v>13</v>
      </c>
      <c r="D2" s="1818" t="s">
        <v>265</v>
      </c>
      <c r="E2" s="1818" t="s">
        <v>104</v>
      </c>
      <c r="F2" s="1462"/>
      <c r="G2" s="1237"/>
      <c r="H2" s="1237"/>
      <c r="I2" s="1237"/>
    </row>
    <row r="3" spans="1:9">
      <c r="A3" s="1986" t="str">
        <f>+'8.1_MP-INAC'!A5</f>
        <v>EDT</v>
      </c>
      <c r="B3" s="1988" t="str">
        <f>+'8.1_MP-INAC'!B5</f>
        <v>Componente/ Producto/ Actividad</v>
      </c>
      <c r="C3" s="1971" t="str">
        <f>+'8.1_MP-INAC'!BH5</f>
        <v>Año 1*
2018</v>
      </c>
      <c r="D3" s="1971" t="str">
        <f>+'8.1_MP-INAC'!BP5</f>
        <v>Año 1*
2018</v>
      </c>
      <c r="E3" s="1971" t="str">
        <f>+'8.1_MP-INAC'!BX5</f>
        <v>Año 1*
2018</v>
      </c>
      <c r="F3" s="1536"/>
    </row>
    <row r="4" spans="1:9">
      <c r="A4" s="1987">
        <f>+'8.1_MP-INAC'!A6</f>
        <v>0</v>
      </c>
      <c r="B4" s="1989">
        <f>+'8.1_MP-INAC'!B6</f>
        <v>0</v>
      </c>
      <c r="C4" s="1972">
        <f>+'8.1_MP-INAC'!BH6</f>
        <v>0</v>
      </c>
      <c r="D4" s="1972">
        <f>+'8.1_MP-INAC'!BP6</f>
        <v>0</v>
      </c>
      <c r="E4" s="1972">
        <f>+'8.1_MP-INAC'!BX6</f>
        <v>0</v>
      </c>
      <c r="F4" s="1537"/>
    </row>
    <row r="5" spans="1:9" s="15" customFormat="1" ht="25.5">
      <c r="A5" s="77">
        <f>+'8.1_MP-INAC'!A7</f>
        <v>0</v>
      </c>
      <c r="B5" s="78" t="str">
        <f>+'8.1_MP-INAC'!B7</f>
        <v>Proyecto de Apoyo para la Conservación y Gestión del Patrimonio Cultural y Natural (PN-L1146)</v>
      </c>
      <c r="C5" s="81">
        <f>+'8.1_MP-INAC'!BH7</f>
        <v>829605</v>
      </c>
      <c r="D5" s="81">
        <f>+'8.1_MP-INAC'!BP7</f>
        <v>144000</v>
      </c>
      <c r="E5" s="81">
        <f>+'8.1_MP-INAC'!BX7</f>
        <v>973605</v>
      </c>
      <c r="F5" s="1538"/>
      <c r="G5" s="95"/>
      <c r="H5" s="95"/>
      <c r="I5" s="95"/>
    </row>
    <row r="6" spans="1:9" s="1043" customFormat="1">
      <c r="A6" s="82" t="str">
        <f>+'8.1_MP-INAC'!A8</f>
        <v>1</v>
      </c>
      <c r="B6" s="83" t="str">
        <f>+'8.1_MP-INAC'!B8</f>
        <v>Componente 1. Modernización de Instrumentos de Gestión Patrimonial</v>
      </c>
      <c r="C6" s="1247">
        <f>+'8.1_MP-INAC'!BH8</f>
        <v>10500</v>
      </c>
      <c r="D6" s="1247">
        <f>+'8.1_MP-INAC'!BP8</f>
        <v>0</v>
      </c>
      <c r="E6" s="1247">
        <f>+'8.1_MP-INAC'!BX8</f>
        <v>10500</v>
      </c>
      <c r="F6" s="1538"/>
    </row>
    <row r="7" spans="1:9" s="1043" customFormat="1">
      <c r="A7" s="961" t="str">
        <f>+'8.1_MP-INAC'!A9</f>
        <v>1.1</v>
      </c>
      <c r="B7" s="962" t="str">
        <f>+'8.1_MP-INAC'!B9</f>
        <v>Sub-Componente 1.a: Fortalecimiento Estratégico del INAC</v>
      </c>
      <c r="C7" s="1250">
        <f>+'8.1_MP-INAC'!BH9</f>
        <v>10500</v>
      </c>
      <c r="D7" s="1250">
        <f>+'8.1_MP-INAC'!BP9</f>
        <v>0</v>
      </c>
      <c r="E7" s="1250">
        <f>+'8.1_MP-INAC'!BX9</f>
        <v>10500</v>
      </c>
      <c r="F7" s="1538"/>
    </row>
    <row r="8" spans="1:9" s="93" customFormat="1">
      <c r="A8" s="1036" t="str">
        <f>+'8.1_MP-INAC'!A10</f>
        <v>1.1.1</v>
      </c>
      <c r="B8" s="1037" t="str">
        <f>+'8.1_MP-INAC'!B10</f>
        <v>Producto 1: Plan de Fortalecimiento estratégico del INAC implementado</v>
      </c>
      <c r="C8" s="1041">
        <f>+'8.1_MP-INAC'!BH10</f>
        <v>10500</v>
      </c>
      <c r="D8" s="1041">
        <f>+'8.1_MP-INAC'!BP10</f>
        <v>0</v>
      </c>
      <c r="E8" s="1041">
        <f>+'8.1_MP-INAC'!BX10</f>
        <v>10500</v>
      </c>
      <c r="F8" s="1538"/>
      <c r="G8" s="92"/>
      <c r="H8" s="92"/>
      <c r="I8" s="92"/>
    </row>
    <row r="9" spans="1:9" s="100" customFormat="1" ht="51" outlineLevel="1">
      <c r="A9" s="96" t="str">
        <f>+'8.1_MP-INAC'!A11</f>
        <v>1.1.1.1</v>
      </c>
      <c r="B9" s="97" t="str">
        <f>+'8.1_MP-INAC'!B11</f>
        <v>Elaboración de un Diagnóstico Organizacional, una propuesta de re-ingeniería organizacional, un diagnóstico de los RRHH existentes, planificación estratégica y desarrollo e implementación del Sistema de Planificación, Monitoreo y Evaluación para el INAC</v>
      </c>
      <c r="C9" s="112">
        <f>+'8.1_MP-INAC'!BH11</f>
        <v>0</v>
      </c>
      <c r="D9" s="112">
        <f>+'8.1_MP-INAC'!BP11</f>
        <v>0</v>
      </c>
      <c r="E9" s="112">
        <f>+'8.1_MP-INAC'!BX11</f>
        <v>0</v>
      </c>
      <c r="F9" s="1538"/>
      <c r="G9" s="95"/>
      <c r="H9" s="95"/>
      <c r="I9" s="95"/>
    </row>
    <row r="10" spans="1:9" s="100" customFormat="1" ht="25.5" outlineLevel="1">
      <c r="A10" s="96" t="str">
        <f>+'8.1_MP-INAC'!A12</f>
        <v>1.1.1.2</v>
      </c>
      <c r="B10" s="97" t="str">
        <f>+'8.1_MP-INAC'!B12</f>
        <v>Desarrollo e implementación de instrumentos según el nuevo modelo de gestión, re-diseño de procesos y la formulación de manuales de función a nivel de cargos y perfiles</v>
      </c>
      <c r="C10" s="112">
        <f>+'8.1_MP-INAC'!BH12</f>
        <v>0</v>
      </c>
      <c r="D10" s="112">
        <f>+'8.1_MP-INAC'!BP12</f>
        <v>0</v>
      </c>
      <c r="E10" s="112">
        <f>+'8.1_MP-INAC'!BX12</f>
        <v>0</v>
      </c>
      <c r="F10" s="1538"/>
      <c r="G10" s="95"/>
      <c r="H10" s="95"/>
      <c r="I10" s="95"/>
    </row>
    <row r="11" spans="1:9" s="100" customFormat="1" ht="25.5" outlineLevel="1">
      <c r="A11" s="96" t="str">
        <f>+'8.1_MP-INAC'!A13</f>
        <v>1.1.1.3</v>
      </c>
      <c r="B11" s="101" t="str">
        <f>+'8.1_MP-INAC'!B13</f>
        <v xml:space="preserve">Consultor-Experto en Fortalecimiento Institucional para la coordinación y supervisión del desarrollo de las actividades - Reingeniería del INAC </v>
      </c>
      <c r="C11" s="114">
        <f>+'8.1_MP-INAC'!BH13</f>
        <v>10500</v>
      </c>
      <c r="D11" s="114">
        <f>+'8.1_MP-INAC'!BP13</f>
        <v>0</v>
      </c>
      <c r="E11" s="114">
        <f>+'8.1_MP-INAC'!BX13</f>
        <v>10500</v>
      </c>
      <c r="F11" s="1538"/>
      <c r="G11" s="95"/>
      <c r="H11" s="95"/>
      <c r="I11" s="95"/>
    </row>
    <row r="12" spans="1:9" s="93" customFormat="1" ht="25.5">
      <c r="A12" s="1036" t="str">
        <f>+'8.1_MP-INAC'!A14</f>
        <v>1.1.2</v>
      </c>
      <c r="B12" s="1037" t="str">
        <f>+'8.1_MP-INAC'!B14</f>
        <v>Producto 2: Capacitación de personal del INAC en la implementación del nuevo modelo de gestión, realizada</v>
      </c>
      <c r="C12" s="1041">
        <f>+'8.1_MP-INAC'!BH14</f>
        <v>0</v>
      </c>
      <c r="D12" s="1041">
        <f>+'8.1_MP-INAC'!BP14</f>
        <v>0</v>
      </c>
      <c r="E12" s="1041">
        <f>+'8.1_MP-INAC'!BX14</f>
        <v>0</v>
      </c>
      <c r="F12" s="1538"/>
      <c r="G12" s="92"/>
      <c r="H12" s="92"/>
      <c r="I12" s="92"/>
    </row>
    <row r="13" spans="1:9" s="100" customFormat="1" outlineLevel="2">
      <c r="A13" s="96" t="str">
        <f>+'8.1_MP-INAC'!A15</f>
        <v>1.1.2.1</v>
      </c>
      <c r="B13" s="97" t="str">
        <f>+'8.1_MP-INAC'!B15</f>
        <v>Diseño e implementación del Programa de Capacitación del INAC</v>
      </c>
      <c r="C13" s="112">
        <f>+'8.1_MP-INAC'!BH15</f>
        <v>0</v>
      </c>
      <c r="D13" s="112">
        <f>+'8.1_MP-INAC'!BP15</f>
        <v>0</v>
      </c>
      <c r="E13" s="112">
        <f>+'8.1_MP-INAC'!BX15</f>
        <v>0</v>
      </c>
      <c r="F13" s="1538"/>
      <c r="G13" s="95"/>
      <c r="H13" s="95"/>
      <c r="I13" s="95"/>
    </row>
    <row r="14" spans="1:9" s="93" customFormat="1">
      <c r="A14" s="1036" t="str">
        <f>+'8.1_MP-INAC'!A16</f>
        <v>1.1.3</v>
      </c>
      <c r="B14" s="1037" t="str">
        <f>+'8.1_MP-INAC'!B16</f>
        <v xml:space="preserve">Producto 3: Sistema Informático Integrado de Gestión del INAC, creado </v>
      </c>
      <c r="C14" s="1041">
        <f>+'8.1_MP-INAC'!BH16</f>
        <v>0</v>
      </c>
      <c r="D14" s="1041">
        <f>+'8.1_MP-INAC'!BP16</f>
        <v>0</v>
      </c>
      <c r="E14" s="1041">
        <f>+'8.1_MP-INAC'!BX16</f>
        <v>0</v>
      </c>
      <c r="F14" s="1538"/>
      <c r="G14" s="92"/>
      <c r="H14" s="92"/>
      <c r="I14" s="92"/>
    </row>
    <row r="15" spans="1:9" s="100" customFormat="1" outlineLevel="2">
      <c r="A15" s="96" t="str">
        <f>+'8.1_MP-INAC'!A17</f>
        <v>1.1.3.1</v>
      </c>
      <c r="B15" s="101" t="str">
        <f>+'8.1_MP-INAC'!B17</f>
        <v>Diseño de un Sistema Informático Integrado de Gestión del INAC</v>
      </c>
      <c r="C15" s="114">
        <f>+'8.1_MP-INAC'!BH17</f>
        <v>0</v>
      </c>
      <c r="D15" s="114">
        <f>+'8.1_MP-INAC'!BP17</f>
        <v>0</v>
      </c>
      <c r="E15" s="114">
        <f>+'8.1_MP-INAC'!BX17</f>
        <v>0</v>
      </c>
      <c r="F15" s="1538"/>
      <c r="G15" s="95"/>
      <c r="H15" s="95"/>
      <c r="I15" s="95"/>
    </row>
    <row r="16" spans="1:9" s="100" customFormat="1" ht="25.5" outlineLevel="2">
      <c r="A16" s="96" t="str">
        <f>+'8.1_MP-INAC'!A18</f>
        <v>1.1.3.2</v>
      </c>
      <c r="B16" s="101" t="str">
        <f>+'8.1_MP-INAC'!B18</f>
        <v>Desarrollo e implementación en una 1° Etapa del Sistema Informático Integrado de Gestión para el INAC</v>
      </c>
      <c r="C16" s="114">
        <f>+'8.1_MP-INAC'!BH18</f>
        <v>0</v>
      </c>
      <c r="D16" s="114">
        <f>+'8.1_MP-INAC'!BP18</f>
        <v>0</v>
      </c>
      <c r="E16" s="114">
        <f>+'8.1_MP-INAC'!BX18</f>
        <v>0</v>
      </c>
      <c r="F16" s="1538"/>
      <c r="G16" s="95"/>
      <c r="H16" s="95"/>
      <c r="I16" s="95"/>
    </row>
    <row r="17" spans="1:9" s="93" customFormat="1">
      <c r="A17" s="1036" t="str">
        <f>+'8.1_MP-INAC'!A19</f>
        <v>1.1.4</v>
      </c>
      <c r="B17" s="1037" t="str">
        <f>+'8.1_MP-INAC'!B19</f>
        <v>Producto 4: Sistema de Información Cultural de Panamá - QueCultura, implementado</v>
      </c>
      <c r="C17" s="1041">
        <f>+'8.1_MP-INAC'!BH19</f>
        <v>0</v>
      </c>
      <c r="D17" s="1041">
        <f>+'8.1_MP-INAC'!BP19</f>
        <v>0</v>
      </c>
      <c r="E17" s="1041">
        <f>+'8.1_MP-INAC'!BX19</f>
        <v>0</v>
      </c>
      <c r="F17" s="1538"/>
      <c r="G17" s="92"/>
      <c r="H17" s="92"/>
      <c r="I17" s="92"/>
    </row>
    <row r="18" spans="1:9" s="105" customFormat="1" ht="25.5" outlineLevel="1">
      <c r="A18" s="96" t="str">
        <f>+'8.1_MP-INAC'!A20</f>
        <v>1.1.4.1</v>
      </c>
      <c r="B18" s="101" t="str">
        <f>+'8.1_MP-INAC'!B20</f>
        <v>Puesta en marcha e implementación del Sistema de Información Cultural de Panamá - QueCultura</v>
      </c>
      <c r="C18" s="114">
        <f>+'8.1_MP-INAC'!BH20</f>
        <v>0</v>
      </c>
      <c r="D18" s="114">
        <f>+'8.1_MP-INAC'!BP20</f>
        <v>0</v>
      </c>
      <c r="E18" s="114">
        <f>+'8.1_MP-INAC'!BX20</f>
        <v>0</v>
      </c>
      <c r="F18" s="1538"/>
      <c r="G18" s="75"/>
      <c r="H18" s="75"/>
      <c r="I18" s="75"/>
    </row>
    <row r="19" spans="1:9" s="93" customFormat="1">
      <c r="A19" s="1036" t="str">
        <f>+'8.1_MP-INAC'!A21</f>
        <v>1.1.5</v>
      </c>
      <c r="B19" s="1037" t="str">
        <f>+'8.1_MP-INAC'!B21</f>
        <v>Producto 5: Plan de Comunicación y Promoción del Patrimonio Cultural implementado</v>
      </c>
      <c r="C19" s="1041">
        <f>+'8.1_MP-INAC'!BH21</f>
        <v>0</v>
      </c>
      <c r="D19" s="1041">
        <f>+'8.1_MP-INAC'!BP21</f>
        <v>0</v>
      </c>
      <c r="E19" s="1041">
        <f>+'8.1_MP-INAC'!BX21</f>
        <v>0</v>
      </c>
      <c r="F19" s="1538"/>
      <c r="G19" s="92"/>
      <c r="H19" s="92"/>
      <c r="I19" s="92"/>
    </row>
    <row r="20" spans="1:9" s="95" customFormat="1" outlineLevel="2">
      <c r="A20" s="96" t="str">
        <f>+'8.1_MP-INAC'!A22</f>
        <v>1.1.5.1</v>
      </c>
      <c r="B20" s="101" t="str">
        <f>+'8.1_MP-INAC'!B22</f>
        <v xml:space="preserve">Diseño del Plan de Comunicación </v>
      </c>
      <c r="C20" s="114">
        <f>+'8.1_MP-INAC'!BH22</f>
        <v>0</v>
      </c>
      <c r="D20" s="114">
        <f>+'8.1_MP-INAC'!BP22</f>
        <v>0</v>
      </c>
      <c r="E20" s="114">
        <f>+'8.1_MP-INAC'!BX22</f>
        <v>0</v>
      </c>
      <c r="F20" s="1538"/>
    </row>
    <row r="21" spans="1:9" s="100" customFormat="1" outlineLevel="2">
      <c r="A21" s="96" t="str">
        <f>+'8.1_MP-INAC'!A23</f>
        <v>1.1.5.2</v>
      </c>
      <c r="B21" s="101" t="str">
        <f>+'8.1_MP-INAC'!B23</f>
        <v>Implementación del Plan de Comunicación</v>
      </c>
      <c r="C21" s="114">
        <f>+'8.1_MP-INAC'!BH23</f>
        <v>0</v>
      </c>
      <c r="D21" s="114">
        <f>+'8.1_MP-INAC'!BP23</f>
        <v>0</v>
      </c>
      <c r="E21" s="114">
        <f>+'8.1_MP-INAC'!BX23</f>
        <v>0</v>
      </c>
      <c r="F21" s="1538"/>
      <c r="G21" s="95"/>
      <c r="H21" s="95"/>
      <c r="I21" s="95"/>
    </row>
    <row r="22" spans="1:9" s="93" customFormat="1" ht="25.5">
      <c r="A22" s="1036" t="str">
        <f>+'8.1_MP-INAC'!A24</f>
        <v>1.1.6</v>
      </c>
      <c r="B22" s="1037" t="str">
        <f>+'8.1_MP-INAC'!B24</f>
        <v>Producto 6: Plan de Acción para Promoción de Industrias Creativas para los inmuebles patrimoniales implementado</v>
      </c>
      <c r="C22" s="1041">
        <f>+'8.1_MP-INAC'!BH24</f>
        <v>0</v>
      </c>
      <c r="D22" s="1041">
        <f>+'8.1_MP-INAC'!BP24</f>
        <v>0</v>
      </c>
      <c r="E22" s="1041">
        <f>+'8.1_MP-INAC'!BX24</f>
        <v>0</v>
      </c>
      <c r="F22" s="1538"/>
      <c r="G22" s="92"/>
      <c r="H22" s="92"/>
      <c r="I22" s="92"/>
    </row>
    <row r="23" spans="1:9" s="95" customFormat="1" outlineLevel="1">
      <c r="A23" s="1208" t="str">
        <f>+'8.1_MP-INAC'!A25</f>
        <v>1.1.6.1</v>
      </c>
      <c r="B23" s="101" t="str">
        <f>+'8.1_MP-INAC'!B25</f>
        <v>Elaboración de un Plan de Acción de Industrias Culturales y Creativas</v>
      </c>
      <c r="C23" s="691">
        <f>+'8.1_MP-INAC'!BH25</f>
        <v>0</v>
      </c>
      <c r="D23" s="691">
        <f>+'8.1_MP-INAC'!BP25</f>
        <v>0</v>
      </c>
      <c r="E23" s="691">
        <f>+'8.1_MP-INAC'!BX25</f>
        <v>0</v>
      </c>
      <c r="F23" s="1538"/>
    </row>
    <row r="24" spans="1:9" s="100" customFormat="1" outlineLevel="1">
      <c r="A24" s="1208" t="str">
        <f>+'8.1_MP-INAC'!A26</f>
        <v>1.1.6.2</v>
      </c>
      <c r="B24" s="101" t="str">
        <f>+'8.1_MP-INAC'!B26</f>
        <v>Especialista en Industrias Culturales y Creativas</v>
      </c>
      <c r="C24" s="112">
        <f>+'8.1_MP-INAC'!BH26</f>
        <v>0</v>
      </c>
      <c r="D24" s="112">
        <f>+'8.1_MP-INAC'!BP26</f>
        <v>0</v>
      </c>
      <c r="E24" s="112">
        <f>+'8.1_MP-INAC'!BX26</f>
        <v>0</v>
      </c>
      <c r="F24" s="1538"/>
      <c r="G24" s="95"/>
      <c r="H24" s="95"/>
      <c r="I24" s="95"/>
    </row>
    <row r="25" spans="1:9" s="92" customFormat="1" outlineLevel="1">
      <c r="A25" s="1083" t="str">
        <f>+'8.1_MP-INAC'!A27</f>
        <v>1.1.6.3</v>
      </c>
      <c r="B25" s="989" t="str">
        <f>+'8.1_MP-INAC'!B27</f>
        <v xml:space="preserve">Actividades de Promoción de Industrias Creativas </v>
      </c>
      <c r="C25" s="978">
        <f>+'8.1_MP-INAC'!BH27</f>
        <v>0</v>
      </c>
      <c r="D25" s="978">
        <f>+'8.1_MP-INAC'!BP27</f>
        <v>0</v>
      </c>
      <c r="E25" s="978">
        <f>+'8.1_MP-INAC'!BX27</f>
        <v>0</v>
      </c>
      <c r="F25" s="1538"/>
    </row>
    <row r="26" spans="1:9" s="105" customFormat="1" outlineLevel="2">
      <c r="A26" s="96" t="str">
        <f>+'8.1_MP-INAC'!A28</f>
        <v>1.1.6.3.1</v>
      </c>
      <c r="B26" s="101" t="str">
        <f>+'8.1_MP-INAC'!B28</f>
        <v>Concurso Hackatones para diseño de APP del MARTA, TNP y Fuertes PBSL</v>
      </c>
      <c r="C26" s="114">
        <f>+'8.1_MP-INAC'!BH28</f>
        <v>0</v>
      </c>
      <c r="D26" s="114">
        <f>+'8.1_MP-INAC'!BP28</f>
        <v>0</v>
      </c>
      <c r="E26" s="114">
        <f>+'8.1_MP-INAC'!BX28</f>
        <v>0</v>
      </c>
      <c r="F26" s="1538"/>
      <c r="G26" s="75"/>
      <c r="H26" s="75"/>
      <c r="I26" s="75"/>
    </row>
    <row r="27" spans="1:9" s="105" customFormat="1" outlineLevel="2">
      <c r="A27" s="96" t="str">
        <f>+'8.1_MP-INAC'!A29</f>
        <v>1.1.6.3.2</v>
      </c>
      <c r="B27" s="101" t="str">
        <f>+'8.1_MP-INAC'!B29</f>
        <v>Organización de un Festival de Empresarios Creativos del Ecosistema MARTA</v>
      </c>
      <c r="C27" s="114">
        <f>+'8.1_MP-INAC'!BH29</f>
        <v>0</v>
      </c>
      <c r="D27" s="114">
        <f>+'8.1_MP-INAC'!BP29</f>
        <v>0</v>
      </c>
      <c r="E27" s="114">
        <f>+'8.1_MP-INAC'!BX29</f>
        <v>0</v>
      </c>
      <c r="F27" s="1538"/>
      <c r="G27" s="75"/>
      <c r="H27" s="75"/>
      <c r="I27" s="75"/>
    </row>
    <row r="28" spans="1:9" s="105" customFormat="1" outlineLevel="2">
      <c r="A28" s="96" t="str">
        <f>+'8.1_MP-INAC'!A30</f>
        <v>1.1.6.3.3</v>
      </c>
      <c r="B28" s="101" t="str">
        <f>+'8.1_MP-INAC'!B30</f>
        <v>Organización de un Festival de Empresarios Creativos del Ecosistema TPN</v>
      </c>
      <c r="C28" s="114">
        <f>+'8.1_MP-INAC'!BH30</f>
        <v>0</v>
      </c>
      <c r="D28" s="114">
        <f>+'8.1_MP-INAC'!BP30</f>
        <v>0</v>
      </c>
      <c r="E28" s="114">
        <f>+'8.1_MP-INAC'!BX30</f>
        <v>0</v>
      </c>
      <c r="F28" s="1538"/>
      <c r="G28" s="75"/>
      <c r="H28" s="75"/>
      <c r="I28" s="75"/>
    </row>
    <row r="29" spans="1:9" s="105" customFormat="1" outlineLevel="2">
      <c r="A29" s="96" t="str">
        <f>+'8.1_MP-INAC'!A31</f>
        <v>1.1.6.3.4</v>
      </c>
      <c r="B29" s="101" t="str">
        <f>+'8.1_MP-INAC'!B31</f>
        <v>Organización de un Festival de Empresarios Creativos del Ecosistema PBSL</v>
      </c>
      <c r="C29" s="114">
        <f>+'8.1_MP-INAC'!BH31</f>
        <v>0</v>
      </c>
      <c r="D29" s="114">
        <f>+'8.1_MP-INAC'!BP31</f>
        <v>0</v>
      </c>
      <c r="E29" s="114">
        <f>+'8.1_MP-INAC'!BX31</f>
        <v>0</v>
      </c>
      <c r="F29" s="1538"/>
      <c r="G29" s="75"/>
      <c r="H29" s="75"/>
      <c r="I29" s="75"/>
    </row>
    <row r="30" spans="1:9" s="105" customFormat="1" outlineLevel="2">
      <c r="A30" s="96" t="str">
        <f>+'8.1_MP-INAC'!A32</f>
        <v>1.1.6.3.5</v>
      </c>
      <c r="B30" s="101" t="str">
        <f>+'8.1_MP-INAC'!B32</f>
        <v>Difusión de los casos exitosos de los Proyectos Pilotos en Industrias Creativas</v>
      </c>
      <c r="C30" s="114">
        <f>+'8.1_MP-INAC'!BH32</f>
        <v>0</v>
      </c>
      <c r="D30" s="114">
        <f>+'8.1_MP-INAC'!BP32</f>
        <v>0</v>
      </c>
      <c r="E30" s="114">
        <f>+'8.1_MP-INAC'!BX32</f>
        <v>0</v>
      </c>
      <c r="F30" s="1538"/>
      <c r="G30" s="75"/>
      <c r="H30" s="75"/>
      <c r="I30" s="75"/>
    </row>
    <row r="31" spans="1:9" s="100" customFormat="1" outlineLevel="1">
      <c r="A31" s="1208" t="str">
        <f>+'8.1_MP-INAC'!A33</f>
        <v>1.1.6.4</v>
      </c>
      <c r="B31" s="101" t="str">
        <f>+'8.1_MP-INAC'!B33</f>
        <v>Evaluación del Proyecto Piloto</v>
      </c>
      <c r="C31" s="114">
        <f>+'8.1_MP-INAC'!BH33</f>
        <v>0</v>
      </c>
      <c r="D31" s="114">
        <f>+'8.1_MP-INAC'!BP33</f>
        <v>0</v>
      </c>
      <c r="E31" s="114">
        <f>+'8.1_MP-INAC'!BX33</f>
        <v>0</v>
      </c>
      <c r="F31" s="1538"/>
      <c r="G31" s="95"/>
      <c r="H31" s="95"/>
      <c r="I31" s="95"/>
    </row>
    <row r="32" spans="1:9" s="93" customFormat="1" ht="25.5">
      <c r="A32" s="1036" t="str">
        <f>+'8.1_MP-INAC'!A34</f>
        <v>1.1.7</v>
      </c>
      <c r="B32" s="1037" t="str">
        <f>+'8.1_MP-INAC'!B34</f>
        <v>Producto 7: Capacitación de emprendedores en habilidades empresariales y especializadas por patrimonio intervenido,  realizada</v>
      </c>
      <c r="C32" s="1041">
        <f>+'8.1_MP-INAC'!BH34</f>
        <v>0</v>
      </c>
      <c r="D32" s="1041">
        <f>+'8.1_MP-INAC'!BP34</f>
        <v>0</v>
      </c>
      <c r="E32" s="1041">
        <f>+'8.1_MP-INAC'!BX34</f>
        <v>0</v>
      </c>
      <c r="F32" s="1538"/>
      <c r="G32" s="92"/>
      <c r="H32" s="92"/>
      <c r="I32" s="92"/>
    </row>
    <row r="33" spans="1:9" s="105" customFormat="1" ht="25.5" outlineLevel="2">
      <c r="A33" s="96" t="str">
        <f>+'8.1_MP-INAC'!A35</f>
        <v>1.1.7.1</v>
      </c>
      <c r="B33" s="101" t="str">
        <f>+'8.1_MP-INAC'!B35</f>
        <v xml:space="preserve">Diseño e Implementación del Programa de Capacitación a emprendedores para fomento de industrias creativas, que incluye desarrollo de habilidades empresariales </v>
      </c>
      <c r="C33" s="114">
        <f>+'8.1_MP-INAC'!BH35</f>
        <v>0</v>
      </c>
      <c r="D33" s="114">
        <f>+'8.1_MP-INAC'!BP35</f>
        <v>0</v>
      </c>
      <c r="E33" s="114">
        <f>+'8.1_MP-INAC'!BX35</f>
        <v>0</v>
      </c>
      <c r="F33" s="1538"/>
      <c r="G33" s="75"/>
      <c r="H33" s="75"/>
      <c r="I33" s="75"/>
    </row>
    <row r="34" spans="1:9" s="105" customFormat="1" ht="25.5" outlineLevel="2">
      <c r="A34" s="96" t="str">
        <f>+'8.1_MP-INAC'!A36</f>
        <v>1.1.7.2</v>
      </c>
      <c r="B34" s="101" t="str">
        <f>+'8.1_MP-INAC'!B36</f>
        <v>Diseño e Implementación del Programa de Capacitación a emprendedores para fomento de industrias creativas, que incluye desarrollo de habilidades especializadas por sector</v>
      </c>
      <c r="C34" s="114">
        <f>+'8.1_MP-INAC'!BH36</f>
        <v>0</v>
      </c>
      <c r="D34" s="114">
        <f>+'8.1_MP-INAC'!BP36</f>
        <v>0</v>
      </c>
      <c r="E34" s="114">
        <f>+'8.1_MP-INAC'!BX36</f>
        <v>0</v>
      </c>
      <c r="F34" s="1538"/>
      <c r="G34" s="75"/>
      <c r="H34" s="75"/>
      <c r="I34" s="75"/>
    </row>
    <row r="35" spans="1:9" s="93" customFormat="1">
      <c r="A35" s="1036" t="str">
        <f>+'8.1_MP-INAC'!A37</f>
        <v>1.1.8</v>
      </c>
      <c r="B35" s="1037" t="str">
        <f>+'8.1_MP-INAC'!B37</f>
        <v>Producto 8: Micro-pequeñas y medianas empresas financiadas</v>
      </c>
      <c r="C35" s="1041">
        <f>+'8.1_MP-INAC'!BH37</f>
        <v>0</v>
      </c>
      <c r="D35" s="1041">
        <f>+'8.1_MP-INAC'!BP37</f>
        <v>0</v>
      </c>
      <c r="E35" s="1041">
        <f>+'8.1_MP-INAC'!BX37</f>
        <v>0</v>
      </c>
      <c r="F35" s="1538"/>
      <c r="G35" s="92"/>
      <c r="H35" s="92"/>
      <c r="I35" s="92"/>
    </row>
    <row r="36" spans="1:9" s="105" customFormat="1" outlineLevel="2">
      <c r="A36" s="96" t="str">
        <f>+'8.1_MP-INAC'!A38</f>
        <v>1.1.8.1</v>
      </c>
      <c r="B36" s="101" t="str">
        <f>+'8.1_MP-INAC'!B38</f>
        <v>Gestión y Acompañamiento Técnico del Proy. Piloto de Industrias Culturales Creativas</v>
      </c>
      <c r="C36" s="114">
        <f>+'8.1_MP-INAC'!BH38</f>
        <v>0</v>
      </c>
      <c r="D36" s="114">
        <f>+'8.1_MP-INAC'!BP38</f>
        <v>0</v>
      </c>
      <c r="E36" s="114">
        <f>+'8.1_MP-INAC'!BX38</f>
        <v>0</v>
      </c>
      <c r="F36" s="1538"/>
      <c r="G36" s="75"/>
      <c r="H36" s="75"/>
      <c r="I36" s="75"/>
    </row>
    <row r="37" spans="1:9" s="105" customFormat="1" ht="51" outlineLevel="2">
      <c r="A37" s="96" t="str">
        <f>+'8.1_MP-INAC'!A39</f>
        <v>1.1.8.2</v>
      </c>
      <c r="B37" s="101" t="str">
        <f>+'8.1_MP-INAC'!B39</f>
        <v>Financiamiento Piloto de emprendimientos de Industrias Culturales Creativas: Promover la danza, música, gastronomía y arte en Portobelo con el apoyo de organizaciones tales como Fundación Olga Sinclair, Fundación Danilo Perez, Fundación Encuentro, y Fundación Espacio Creativo</v>
      </c>
      <c r="C37" s="114">
        <f>+'8.1_MP-INAC'!BH39</f>
        <v>0</v>
      </c>
      <c r="D37" s="114">
        <f>+'8.1_MP-INAC'!BP39</f>
        <v>0</v>
      </c>
      <c r="E37" s="114">
        <f>+'8.1_MP-INAC'!BX39</f>
        <v>0</v>
      </c>
      <c r="F37" s="1538"/>
      <c r="G37" s="75"/>
      <c r="H37" s="75"/>
      <c r="I37" s="75"/>
    </row>
    <row r="38" spans="1:9" s="1620" customFormat="1" outlineLevel="2">
      <c r="A38" s="1596" t="str">
        <f>+'8.1_MP-INAC'!A40</f>
        <v>1.1.8.2.1</v>
      </c>
      <c r="B38" s="1621" t="str">
        <f>+'8.1_MP-INAC'!B40</f>
        <v>Hito 1: Micro-pequeñas empresas lideradas por mujeres financiadas</v>
      </c>
      <c r="C38" s="1615">
        <f>+'8.1_MP-INAC'!BH40</f>
        <v>0</v>
      </c>
      <c r="D38" s="1615">
        <f>+'8.1_MP-INAC'!BP40</f>
        <v>0</v>
      </c>
      <c r="E38" s="1615">
        <f>+'8.1_MP-INAC'!BX40</f>
        <v>0</v>
      </c>
      <c r="F38" s="1538"/>
      <c r="G38" s="1619"/>
      <c r="H38" s="1619"/>
      <c r="I38" s="1619"/>
    </row>
    <row r="39" spans="1:9" s="1620" customFormat="1" outlineLevel="2">
      <c r="A39" s="1596" t="str">
        <f>+'8.1_MP-INAC'!A41</f>
        <v>1.1.8.2.2</v>
      </c>
      <c r="B39" s="1621" t="str">
        <f>+'8.1_MP-INAC'!B41</f>
        <v>Hito 2: Micro-pequeñas empresas lideradas por hombres financiadas</v>
      </c>
      <c r="C39" s="1615">
        <f>+'8.1_MP-INAC'!BH41</f>
        <v>0</v>
      </c>
      <c r="D39" s="1615">
        <f>+'8.1_MP-INAC'!BP41</f>
        <v>0</v>
      </c>
      <c r="E39" s="1615">
        <f>+'8.1_MP-INAC'!BX41</f>
        <v>0</v>
      </c>
      <c r="F39" s="1538"/>
      <c r="G39" s="1619"/>
      <c r="H39" s="1619"/>
      <c r="I39" s="1619"/>
    </row>
    <row r="40" spans="1:9" s="1043" customFormat="1">
      <c r="A40" s="82" t="str">
        <f>+'8.1_MP-INAC'!A42</f>
        <v>2</v>
      </c>
      <c r="B40" s="83" t="str">
        <f>+'8.1_MP-INAC'!B42</f>
        <v>Componente 2. Rehabilitación y Puesta en Valor de Bienes Culturales</v>
      </c>
      <c r="C40" s="1247">
        <f>+'8.1_MP-INAC'!BH42</f>
        <v>633600</v>
      </c>
      <c r="D40" s="1247">
        <f>+'8.1_MP-INAC'!BP42</f>
        <v>0</v>
      </c>
      <c r="E40" s="1247">
        <f>+'8.1_MP-INAC'!BX42</f>
        <v>633600</v>
      </c>
      <c r="F40" s="1538"/>
    </row>
    <row r="41" spans="1:9" s="1043" customFormat="1">
      <c r="A41" s="1035" t="str">
        <f>+'8.1_MP-INAC'!A43</f>
        <v>2.1</v>
      </c>
      <c r="B41" s="1034" t="str">
        <f>+'8.1_MP-INAC'!B43</f>
        <v>Sub-Componente II.a) Teatro Nacional de Panamá</v>
      </c>
      <c r="C41" s="1044">
        <f>+'8.1_MP-INAC'!BH43</f>
        <v>593600</v>
      </c>
      <c r="D41" s="1044">
        <f>+'8.1_MP-INAC'!BP43</f>
        <v>0</v>
      </c>
      <c r="E41" s="1044">
        <f>+'8.1_MP-INAC'!BX43</f>
        <v>593600</v>
      </c>
      <c r="F41" s="1538"/>
    </row>
    <row r="42" spans="1:9" s="93" customFormat="1">
      <c r="A42" s="1036" t="str">
        <f>+'8.1_MP-INAC'!A44</f>
        <v>2.1.1</v>
      </c>
      <c r="B42" s="1037" t="str">
        <f>+'8.1_MP-INAC'!B44</f>
        <v xml:space="preserve">Producto 9: Plan de gestión del teatro implementado </v>
      </c>
      <c r="C42" s="1041">
        <f>+'8.1_MP-INAC'!BH44</f>
        <v>593600</v>
      </c>
      <c r="D42" s="1041">
        <f>+'8.1_MP-INAC'!BP44</f>
        <v>0</v>
      </c>
      <c r="E42" s="1041">
        <f>+'8.1_MP-INAC'!BX44</f>
        <v>593600</v>
      </c>
      <c r="F42" s="1538"/>
      <c r="G42" s="92"/>
      <c r="H42" s="92"/>
      <c r="I42" s="92"/>
    </row>
    <row r="43" spans="1:9" s="15" customFormat="1" outlineLevel="1">
      <c r="A43" s="96" t="str">
        <f>+'8.1_MP-INAC'!A45</f>
        <v>2.1.1.1</v>
      </c>
      <c r="B43" s="890" t="str">
        <f>+'8.1_MP-INAC'!B45</f>
        <v>Elaboración del Plan de Desarrollo y de Gestión para el TNP</v>
      </c>
      <c r="C43" s="112">
        <f>+'8.1_MP-INAC'!BH45</f>
        <v>0</v>
      </c>
      <c r="D43" s="112">
        <f>+'8.1_MP-INAC'!BP45</f>
        <v>0</v>
      </c>
      <c r="E43" s="112">
        <f>+'8.1_MP-INAC'!BX45</f>
        <v>0</v>
      </c>
      <c r="F43" s="1538"/>
      <c r="G43" s="95"/>
      <c r="H43" s="95"/>
      <c r="I43" s="95"/>
    </row>
    <row r="44" spans="1:9" s="15" customFormat="1" outlineLevel="1">
      <c r="A44" s="96" t="str">
        <f>+'8.1_MP-INAC'!A46</f>
        <v>2.1.1.2</v>
      </c>
      <c r="B44" s="890" t="str">
        <f>+'8.1_MP-INAC'!B46</f>
        <v>Acompañamiento en implementación del Plan de Desarrollo y de Gestión para el TNP</v>
      </c>
      <c r="C44" s="112">
        <f>+'8.1_MP-INAC'!BH46</f>
        <v>0</v>
      </c>
      <c r="D44" s="112">
        <f>+'8.1_MP-INAC'!BP46</f>
        <v>0</v>
      </c>
      <c r="E44" s="112">
        <f>+'8.1_MP-INAC'!BX46</f>
        <v>0</v>
      </c>
      <c r="F44" s="1538"/>
      <c r="G44" s="95"/>
      <c r="H44" s="95"/>
      <c r="I44" s="95"/>
    </row>
    <row r="45" spans="1:9" s="93" customFormat="1" outlineLevel="1">
      <c r="A45" s="887" t="str">
        <f>+'8.1_MP-INAC'!A47</f>
        <v>2.1.1.2</v>
      </c>
      <c r="B45" s="922" t="str">
        <f>+'8.1_MP-INAC'!B47</f>
        <v>Operación del Patronato del TNP</v>
      </c>
      <c r="C45" s="924">
        <f>+'8.1_MP-INAC'!BH47</f>
        <v>593600</v>
      </c>
      <c r="D45" s="924">
        <f>+'8.1_MP-INAC'!BP47</f>
        <v>0</v>
      </c>
      <c r="E45" s="924">
        <f>+'8.1_MP-INAC'!BX47</f>
        <v>593600</v>
      </c>
      <c r="F45" s="1538"/>
      <c r="G45" s="92"/>
      <c r="H45" s="92"/>
      <c r="I45" s="92"/>
    </row>
    <row r="46" spans="1:9" s="15" customFormat="1" outlineLevel="1">
      <c r="A46" s="96" t="str">
        <f>+'8.1_MP-INAC'!A48</f>
        <v>2.1.1.2.1</v>
      </c>
      <c r="B46" s="106" t="str">
        <f>+'8.1_MP-INAC'!B48</f>
        <v>Director seleccionado por la JD del Patronato para la Dirección Ejecutiva  del TNP</v>
      </c>
      <c r="C46" s="114">
        <f>+'8.1_MP-INAC'!BH48</f>
        <v>36000</v>
      </c>
      <c r="D46" s="114">
        <f>+'8.1_MP-INAC'!BP48</f>
        <v>0</v>
      </c>
      <c r="E46" s="114">
        <f>+'8.1_MP-INAC'!BX48</f>
        <v>36000</v>
      </c>
      <c r="F46" s="1538"/>
      <c r="G46" s="95"/>
      <c r="H46" s="95"/>
      <c r="I46" s="95"/>
    </row>
    <row r="47" spans="1:9" s="15" customFormat="1" outlineLevel="1">
      <c r="A47" s="96" t="str">
        <f>+'8.1_MP-INAC'!A49</f>
        <v>2.1.1.2.2</v>
      </c>
      <c r="B47" s="106" t="str">
        <f>+'8.1_MP-INAC'!B49</f>
        <v>Director seleccionado por la JD del Patronato para la Dirección de Programación del TNP</v>
      </c>
      <c r="C47" s="114">
        <f>+'8.1_MP-INAC'!BH49</f>
        <v>28800</v>
      </c>
      <c r="D47" s="114">
        <f>+'8.1_MP-INAC'!BP49</f>
        <v>0</v>
      </c>
      <c r="E47" s="114">
        <f>+'8.1_MP-INAC'!BX49</f>
        <v>28800</v>
      </c>
      <c r="F47" s="1538"/>
      <c r="G47" s="95"/>
      <c r="H47" s="95"/>
      <c r="I47" s="95"/>
    </row>
    <row r="48" spans="1:9" s="15" customFormat="1" ht="25.5" outlineLevel="1">
      <c r="A48" s="96" t="str">
        <f>+'8.1_MP-INAC'!A50</f>
        <v>2.1.1.2.3</v>
      </c>
      <c r="B48" s="106" t="str">
        <f>+'8.1_MP-INAC'!B50</f>
        <v xml:space="preserve">Director seleccionado por la JD del Patronato para la Dirección de Administración y Finanzas </v>
      </c>
      <c r="C48" s="114">
        <f>+'8.1_MP-INAC'!BH50</f>
        <v>28800</v>
      </c>
      <c r="D48" s="114">
        <f>+'8.1_MP-INAC'!BP50</f>
        <v>0</v>
      </c>
      <c r="E48" s="114">
        <f>+'8.1_MP-INAC'!BX50</f>
        <v>28800</v>
      </c>
      <c r="F48" s="1538"/>
      <c r="G48" s="95"/>
      <c r="H48" s="95"/>
      <c r="I48" s="95"/>
    </row>
    <row r="49" spans="1:9" s="15" customFormat="1" outlineLevel="1">
      <c r="A49" s="96" t="str">
        <f>+'8.1_MP-INAC'!A51</f>
        <v>2.1.1.2.4</v>
      </c>
      <c r="B49" s="890" t="str">
        <f>+'8.1_MP-INAC'!B51</f>
        <v>Actividades priorizadas de implementació del Plan de Desarrollo y de Gestión del TNP</v>
      </c>
      <c r="C49" s="114">
        <f>+'8.1_MP-INAC'!BH51</f>
        <v>500000</v>
      </c>
      <c r="D49" s="114">
        <f>+'8.1_MP-INAC'!BP51</f>
        <v>0</v>
      </c>
      <c r="E49" s="114">
        <f>+'8.1_MP-INAC'!BX51</f>
        <v>500000</v>
      </c>
      <c r="F49" s="1538"/>
      <c r="G49" s="95"/>
      <c r="H49" s="95"/>
      <c r="I49" s="95"/>
    </row>
    <row r="50" spans="1:9" s="1043" customFormat="1">
      <c r="A50" s="1035" t="str">
        <f>+'8.1_MP-INAC'!A52</f>
        <v>2.2</v>
      </c>
      <c r="B50" s="1034" t="str">
        <f>+'8.1_MP-INAC'!B52</f>
        <v>Sub-Componente II.b) MARTA</v>
      </c>
      <c r="C50" s="1044">
        <f>+'8.1_MP-INAC'!BH52</f>
        <v>0</v>
      </c>
      <c r="D50" s="1044">
        <f>+'8.1_MP-INAC'!BP52</f>
        <v>0</v>
      </c>
      <c r="E50" s="1044">
        <f>+'8.1_MP-INAC'!BX52</f>
        <v>0</v>
      </c>
      <c r="F50" s="1538"/>
    </row>
    <row r="51" spans="1:9" s="93" customFormat="1">
      <c r="A51" s="1036" t="str">
        <f>+'8.1_MP-INAC'!A53</f>
        <v>2.2.1</v>
      </c>
      <c r="B51" s="1037" t="str">
        <f>+'8.1_MP-INAC'!B53</f>
        <v>Producto 10: Museo rehabilitado, ampliado, equipado e instalado</v>
      </c>
      <c r="C51" s="1041">
        <f>+'8.1_MP-INAC'!BH53</f>
        <v>0</v>
      </c>
      <c r="D51" s="1041">
        <f>+'8.1_MP-INAC'!BP53</f>
        <v>0</v>
      </c>
      <c r="E51" s="1041">
        <f>+'8.1_MP-INAC'!BX53</f>
        <v>0</v>
      </c>
      <c r="F51" s="1538"/>
      <c r="G51" s="92"/>
      <c r="H51" s="92"/>
      <c r="I51" s="92"/>
    </row>
    <row r="52" spans="1:9" s="73" customFormat="1" outlineLevel="1" collapsed="1">
      <c r="A52" s="979" t="str">
        <f>+'8.1_MP-INAC'!A54</f>
        <v>2.2.1.1</v>
      </c>
      <c r="B52" s="989" t="str">
        <f>+'8.1_MP-INAC'!B54</f>
        <v>Conservación y Adecuaciones al Edificio Original</v>
      </c>
      <c r="C52" s="978">
        <f>+'8.1_MP-INAC'!BH54</f>
        <v>0</v>
      </c>
      <c r="D52" s="978">
        <f>+'8.1_MP-INAC'!BP54</f>
        <v>0</v>
      </c>
      <c r="E52" s="978">
        <f>+'8.1_MP-INAC'!BX54</f>
        <v>0</v>
      </c>
      <c r="F52" s="1538"/>
    </row>
    <row r="53" spans="1:9" s="92" customFormat="1" outlineLevel="2">
      <c r="A53" s="96" t="str">
        <f>+'8.1_MP-INAC'!A55</f>
        <v>2.2.1.1.1</v>
      </c>
      <c r="B53" s="1764" t="str">
        <f>+'8.1_MP-INAC'!B55</f>
        <v>Levantamiento del edificio y áreas anexas</v>
      </c>
      <c r="C53" s="865">
        <f>+'8.1_MP-INAC'!BH55</f>
        <v>0</v>
      </c>
      <c r="D53" s="865">
        <f>+'8.1_MP-INAC'!BP55</f>
        <v>0</v>
      </c>
      <c r="E53" s="865">
        <f>+'8.1_MP-INAC'!BX55</f>
        <v>0</v>
      </c>
      <c r="F53" s="1538"/>
    </row>
    <row r="54" spans="1:9" s="92" customFormat="1" outlineLevel="2">
      <c r="A54" s="96" t="str">
        <f>+'8.1_MP-INAC'!A56</f>
        <v>2.2.1.1.2</v>
      </c>
      <c r="B54" s="1764" t="str">
        <f>+'8.1_MP-INAC'!B56</f>
        <v>Estudio Estructural del edificio</v>
      </c>
      <c r="C54" s="865">
        <f>+'8.1_MP-INAC'!BH56</f>
        <v>0</v>
      </c>
      <c r="D54" s="865">
        <f>+'8.1_MP-INAC'!BP56</f>
        <v>0</v>
      </c>
      <c r="E54" s="865">
        <f>+'8.1_MP-INAC'!BX56</f>
        <v>0</v>
      </c>
      <c r="F54" s="1538"/>
    </row>
    <row r="55" spans="1:9" s="92" customFormat="1" outlineLevel="2">
      <c r="A55" s="96" t="str">
        <f>+'8.1_MP-INAC'!A57</f>
        <v>2.2.1.1.3</v>
      </c>
      <c r="B55" s="1764" t="str">
        <f>+'8.1_MP-INAC'!B57</f>
        <v>Limpieza y remoción de estructuras sobrantes</v>
      </c>
      <c r="C55" s="865">
        <f>+'8.1_MP-INAC'!BH57</f>
        <v>0</v>
      </c>
      <c r="D55" s="865">
        <f>+'8.1_MP-INAC'!BP57</f>
        <v>0</v>
      </c>
      <c r="E55" s="865">
        <f>+'8.1_MP-INAC'!BX57</f>
        <v>0</v>
      </c>
      <c r="F55" s="1538"/>
    </row>
    <row r="56" spans="1:9" s="92" customFormat="1" outlineLevel="2">
      <c r="A56" s="96" t="str">
        <f>+'8.1_MP-INAC'!A58</f>
        <v>2.2.1.1.4</v>
      </c>
      <c r="B56" s="1764" t="str">
        <f>+'8.1_MP-INAC'!B58</f>
        <v>Impermeabilización complementaria del edificio</v>
      </c>
      <c r="C56" s="865">
        <f>+'8.1_MP-INAC'!BH58</f>
        <v>0</v>
      </c>
      <c r="D56" s="865">
        <f>+'8.1_MP-INAC'!BP58</f>
        <v>0</v>
      </c>
      <c r="E56" s="865">
        <f>+'8.1_MP-INAC'!BX58</f>
        <v>0</v>
      </c>
      <c r="F56" s="1538"/>
    </row>
    <row r="57" spans="1:9" s="92" customFormat="1" outlineLevel="2">
      <c r="A57" s="96" t="str">
        <f>+'8.1_MP-INAC'!A59</f>
        <v>2.2.1.1.5</v>
      </c>
      <c r="B57" s="1764" t="str">
        <f>+'8.1_MP-INAC'!B59</f>
        <v>Pintura y repello general del edificio</v>
      </c>
      <c r="C57" s="865">
        <f>+'8.1_MP-INAC'!BH59</f>
        <v>0</v>
      </c>
      <c r="D57" s="865">
        <f>+'8.1_MP-INAC'!BP59</f>
        <v>0</v>
      </c>
      <c r="E57" s="865">
        <f>+'8.1_MP-INAC'!BX59</f>
        <v>0</v>
      </c>
      <c r="F57" s="1538"/>
    </row>
    <row r="58" spans="1:9" s="92" customFormat="1" outlineLevel="2">
      <c r="A58" s="96" t="str">
        <f>+'8.1_MP-INAC'!A60</f>
        <v>2.2.1.1.6</v>
      </c>
      <c r="B58" s="1764" t="str">
        <f>+'8.1_MP-INAC'!B60</f>
        <v>Construcción interior de Tienda del Museo, Restaurante, Taquillas y Baños</v>
      </c>
      <c r="C58" s="865">
        <f>+'8.1_MP-INAC'!BH60</f>
        <v>0</v>
      </c>
      <c r="D58" s="865">
        <f>+'8.1_MP-INAC'!BP60</f>
        <v>0</v>
      </c>
      <c r="E58" s="865">
        <f>+'8.1_MP-INAC'!BX60</f>
        <v>0</v>
      </c>
      <c r="F58" s="1538"/>
    </row>
    <row r="59" spans="1:9" s="92" customFormat="1" outlineLevel="2">
      <c r="A59" s="96" t="str">
        <f>+'8.1_MP-INAC'!A61</f>
        <v>2.2.1.1.7</v>
      </c>
      <c r="B59" s="1764" t="str">
        <f>+'8.1_MP-INAC'!B61</f>
        <v>Construcción de áreas públicas exteriores</v>
      </c>
      <c r="C59" s="865">
        <f>+'8.1_MP-INAC'!BH61</f>
        <v>0</v>
      </c>
      <c r="D59" s="865">
        <f>+'8.1_MP-INAC'!BP61</f>
        <v>0</v>
      </c>
      <c r="E59" s="865">
        <f>+'8.1_MP-INAC'!BX61</f>
        <v>0</v>
      </c>
      <c r="F59" s="1538"/>
    </row>
    <row r="60" spans="1:9" s="92" customFormat="1" outlineLevel="2">
      <c r="A60" s="96" t="str">
        <f>+'8.1_MP-INAC'!A62</f>
        <v>2.2.1.1.8</v>
      </c>
      <c r="B60" s="1764" t="str">
        <f>+'8.1_MP-INAC'!B62</f>
        <v>Equipamiento del Auditorio</v>
      </c>
      <c r="C60" s="865">
        <f>+'8.1_MP-INAC'!BH62</f>
        <v>0</v>
      </c>
      <c r="D60" s="865">
        <f>+'8.1_MP-INAC'!BP62</f>
        <v>0</v>
      </c>
      <c r="E60" s="865">
        <f>+'8.1_MP-INAC'!BX62</f>
        <v>0</v>
      </c>
      <c r="F60" s="1538"/>
    </row>
    <row r="61" spans="1:9" s="92" customFormat="1" ht="25.5" outlineLevel="1">
      <c r="A61" s="1705" t="str">
        <f>+'8.1_MP-INAC'!A63</f>
        <v>2.2.1.2</v>
      </c>
      <c r="B61" s="1640" t="str">
        <f>+'8.1_MP-INAC'!B63</f>
        <v>Condición contractual especial de ejecución: Evaluación de Impacto Ambiental (EIA) y de las Licencias Ambientales (Patrimonio Cultural y Municipal)</v>
      </c>
      <c r="C61" s="1722">
        <f>+'8.1_MP-INAC'!BH63</f>
        <v>0</v>
      </c>
      <c r="D61" s="1722">
        <f>+'8.1_MP-INAC'!BP63</f>
        <v>0</v>
      </c>
      <c r="E61" s="1722">
        <f>+'8.1_MP-INAC'!BX63</f>
        <v>0</v>
      </c>
      <c r="F61" s="1538"/>
    </row>
    <row r="62" spans="1:9" s="92" customFormat="1" outlineLevel="1">
      <c r="A62" s="979" t="str">
        <f>+'8.1_MP-INAC'!A64</f>
        <v>2.2.1.3</v>
      </c>
      <c r="B62" s="989" t="str">
        <f>+'8.1_MP-INAC'!B64</f>
        <v>Infraestructura del Inmueble Original del Museo</v>
      </c>
      <c r="C62" s="978">
        <f>+'8.1_MP-INAC'!BH64</f>
        <v>0</v>
      </c>
      <c r="D62" s="978">
        <f>+'8.1_MP-INAC'!BP64</f>
        <v>0</v>
      </c>
      <c r="E62" s="978">
        <f>+'8.1_MP-INAC'!BX64</f>
        <v>0</v>
      </c>
      <c r="F62" s="1538"/>
    </row>
    <row r="63" spans="1:9" s="92" customFormat="1" outlineLevel="3">
      <c r="A63" s="96" t="str">
        <f>+'8.1_MP-INAC'!A65</f>
        <v>2.2.1.3.1</v>
      </c>
      <c r="B63" s="101" t="str">
        <f>+'8.1_MP-INAC'!B65</f>
        <v>Infraestructura eléctrica y plomería</v>
      </c>
      <c r="C63" s="865">
        <f>+'8.1_MP-INAC'!BH65</f>
        <v>0</v>
      </c>
      <c r="D63" s="865">
        <f>+'8.1_MP-INAC'!BP65</f>
        <v>0</v>
      </c>
      <c r="E63" s="865">
        <f>+'8.1_MP-INAC'!BX65</f>
        <v>0</v>
      </c>
      <c r="F63" s="1538"/>
    </row>
    <row r="64" spans="1:9" s="92" customFormat="1" outlineLevel="3">
      <c r="A64" s="96" t="str">
        <f>+'8.1_MP-INAC'!A66</f>
        <v>2.2.1.3.2</v>
      </c>
      <c r="B64" s="1764" t="str">
        <f>+'8.1_MP-INAC'!B66</f>
        <v>Infraestructura Mecánica</v>
      </c>
      <c r="C64" s="865">
        <f>+'8.1_MP-INAC'!BH66</f>
        <v>0</v>
      </c>
      <c r="D64" s="865">
        <f>+'8.1_MP-INAC'!BP66</f>
        <v>0</v>
      </c>
      <c r="E64" s="865">
        <f>+'8.1_MP-INAC'!BX66</f>
        <v>0</v>
      </c>
      <c r="F64" s="1538"/>
    </row>
    <row r="65" spans="1:6" s="92" customFormat="1" outlineLevel="3">
      <c r="A65" s="96" t="str">
        <f>+'8.1_MP-INAC'!A67</f>
        <v>2.2.1.3.3</v>
      </c>
      <c r="B65" s="101" t="str">
        <f>+'8.1_MP-INAC'!B67</f>
        <v>Infraestructura Informática</v>
      </c>
      <c r="C65" s="865">
        <f>+'8.1_MP-INAC'!BH67</f>
        <v>0</v>
      </c>
      <c r="D65" s="865">
        <f>+'8.1_MP-INAC'!BP67</f>
        <v>0</v>
      </c>
      <c r="E65" s="865">
        <f>+'8.1_MP-INAC'!BX67</f>
        <v>0</v>
      </c>
      <c r="F65" s="1538"/>
    </row>
    <row r="66" spans="1:6" s="92" customFormat="1" outlineLevel="3">
      <c r="A66" s="96" t="str">
        <f>+'8.1_MP-INAC'!A68</f>
        <v>2.2.1.3.4</v>
      </c>
      <c r="B66" s="101" t="str">
        <f>+'8.1_MP-INAC'!B68</f>
        <v>Sistema de Seguridad</v>
      </c>
      <c r="C66" s="865">
        <f>+'8.1_MP-INAC'!BH68</f>
        <v>0</v>
      </c>
      <c r="D66" s="865">
        <f>+'8.1_MP-INAC'!BP68</f>
        <v>0</v>
      </c>
      <c r="E66" s="865">
        <f>+'8.1_MP-INAC'!BX68</f>
        <v>0</v>
      </c>
      <c r="F66" s="1538"/>
    </row>
    <row r="67" spans="1:6" s="92" customFormat="1" outlineLevel="3">
      <c r="A67" s="96" t="str">
        <f>+'8.1_MP-INAC'!A69</f>
        <v>2.2.1.3.5</v>
      </c>
      <c r="B67" s="101" t="str">
        <f>+'8.1_MP-INAC'!B69</f>
        <v>Iluminación Interna y Externa del edificio</v>
      </c>
      <c r="C67" s="865">
        <f>+'8.1_MP-INAC'!BH69</f>
        <v>0</v>
      </c>
      <c r="D67" s="865">
        <f>+'8.1_MP-INAC'!BP69</f>
        <v>0</v>
      </c>
      <c r="E67" s="865">
        <f>+'8.1_MP-INAC'!BX69</f>
        <v>0</v>
      </c>
      <c r="F67" s="1538"/>
    </row>
    <row r="68" spans="1:6" s="92" customFormat="1" outlineLevel="1">
      <c r="A68" s="979" t="str">
        <f>+'8.1_MP-INAC'!A70</f>
        <v>2.2.1.4</v>
      </c>
      <c r="B68" s="989" t="str">
        <f>+'8.1_MP-INAC'!B70</f>
        <v xml:space="preserve">Resguardo Patrimonial de la Colección del MARTA </v>
      </c>
      <c r="C68" s="978">
        <f>+'8.1_MP-INAC'!BH70</f>
        <v>0</v>
      </c>
      <c r="D68" s="978">
        <f>+'8.1_MP-INAC'!BP70</f>
        <v>0</v>
      </c>
      <c r="E68" s="978">
        <f>+'8.1_MP-INAC'!BX70</f>
        <v>0</v>
      </c>
      <c r="F68" s="1538"/>
    </row>
    <row r="69" spans="1:6" s="92" customFormat="1" ht="25.5" outlineLevel="3">
      <c r="A69" s="96" t="str">
        <f>+'8.1_MP-INAC'!A71</f>
        <v>2.2.1.4.1</v>
      </c>
      <c r="B69" s="101" t="str">
        <f>+'8.1_MP-INAC'!B71</f>
        <v>Proyecto Ejecutivo para el Diseño y Construcción del   Resguardo de la Colección Patrimonial del MARTA</v>
      </c>
      <c r="C69" s="865">
        <f>+'8.1_MP-INAC'!BH71</f>
        <v>0</v>
      </c>
      <c r="D69" s="865">
        <f>+'8.1_MP-INAC'!BP71</f>
        <v>0</v>
      </c>
      <c r="E69" s="865">
        <f>+'8.1_MP-INAC'!BX71</f>
        <v>0</v>
      </c>
      <c r="F69" s="1538"/>
    </row>
    <row r="70" spans="1:6" s="92" customFormat="1" outlineLevel="3">
      <c r="A70" s="96" t="str">
        <f>+'8.1_MP-INAC'!A72</f>
        <v>2.2.1.4.2</v>
      </c>
      <c r="B70" s="101" t="str">
        <f>+'8.1_MP-INAC'!B72</f>
        <v xml:space="preserve">Construcción del Nuevo Edificio de Resguardo Patrimonial del MARTA </v>
      </c>
      <c r="C70" s="865">
        <f>+'8.1_MP-INAC'!BH72</f>
        <v>0</v>
      </c>
      <c r="D70" s="865">
        <f>+'8.1_MP-INAC'!BP72</f>
        <v>0</v>
      </c>
      <c r="E70" s="865">
        <f>+'8.1_MP-INAC'!BX72</f>
        <v>0</v>
      </c>
      <c r="F70" s="1538"/>
    </row>
    <row r="71" spans="1:6" s="92" customFormat="1" outlineLevel="3">
      <c r="A71" s="96" t="str">
        <f>+'8.1_MP-INAC'!A73</f>
        <v>2.2.1.4.3</v>
      </c>
      <c r="B71" s="101" t="str">
        <f>+'8.1_MP-INAC'!B73</f>
        <v xml:space="preserve">Equipamiento del Nuevo Edificio de Resguardo Patrimonial del MARTA </v>
      </c>
      <c r="C71" s="865">
        <f>+'8.1_MP-INAC'!BH73</f>
        <v>0</v>
      </c>
      <c r="D71" s="865">
        <f>+'8.1_MP-INAC'!BP73</f>
        <v>0</v>
      </c>
      <c r="E71" s="865">
        <f>+'8.1_MP-INAC'!BX73</f>
        <v>0</v>
      </c>
      <c r="F71" s="1538"/>
    </row>
    <row r="72" spans="1:6" s="92" customFormat="1" outlineLevel="1">
      <c r="A72" s="979" t="str">
        <f>+'8.1_MP-INAC'!A74</f>
        <v>2.2.1.5</v>
      </c>
      <c r="B72" s="989" t="str">
        <f>+'8.1_MP-INAC'!B74</f>
        <v>Curaduría y Restauración</v>
      </c>
      <c r="C72" s="978">
        <f>+'8.1_MP-INAC'!BH74</f>
        <v>0</v>
      </c>
      <c r="D72" s="978">
        <f>+'8.1_MP-INAC'!BP74</f>
        <v>0</v>
      </c>
      <c r="E72" s="978">
        <f>+'8.1_MP-INAC'!BX74</f>
        <v>0</v>
      </c>
      <c r="F72" s="1538"/>
    </row>
    <row r="73" spans="1:6" s="92" customFormat="1" outlineLevel="3">
      <c r="A73" s="1045" t="str">
        <f>+'8.1_MP-INAC'!A75</f>
        <v>2.2.1.5.1</v>
      </c>
      <c r="B73" s="1764" t="str">
        <f>+'8.1_MP-INAC'!B75</f>
        <v xml:space="preserve">Catalogación de la Colección Permanente </v>
      </c>
      <c r="C73" s="865">
        <f>+'8.1_MP-INAC'!BH75</f>
        <v>0</v>
      </c>
      <c r="D73" s="865">
        <f>+'8.1_MP-INAC'!BP75</f>
        <v>0</v>
      </c>
      <c r="E73" s="865">
        <f>+'8.1_MP-INAC'!BX75</f>
        <v>0</v>
      </c>
      <c r="F73" s="1538"/>
    </row>
    <row r="74" spans="1:6" s="92" customFormat="1" outlineLevel="3">
      <c r="A74" s="1045" t="str">
        <f>+'8.1_MP-INAC'!A76</f>
        <v>2.2.1.5.2</v>
      </c>
      <c r="B74" s="1764" t="str">
        <f>+'8.1_MP-INAC'!B76</f>
        <v>Restauración de la Colección</v>
      </c>
      <c r="C74" s="865">
        <f>+'8.1_MP-INAC'!BH76</f>
        <v>0</v>
      </c>
      <c r="D74" s="865">
        <f>+'8.1_MP-INAC'!BP76</f>
        <v>0</v>
      </c>
      <c r="E74" s="865">
        <f>+'8.1_MP-INAC'!BX76</f>
        <v>0</v>
      </c>
      <c r="F74" s="1538"/>
    </row>
    <row r="75" spans="1:6" s="92" customFormat="1" outlineLevel="3">
      <c r="A75" s="1045" t="str">
        <f>+'8.1_MP-INAC'!A77</f>
        <v>2.2.1.5.3</v>
      </c>
      <c r="B75" s="1764" t="str">
        <f>+'8.1_MP-INAC'!B77</f>
        <v>Restauración de Elementos Patrimoniales no estructurales</v>
      </c>
      <c r="C75" s="865">
        <f>+'8.1_MP-INAC'!BH77</f>
        <v>0</v>
      </c>
      <c r="D75" s="865">
        <f>+'8.1_MP-INAC'!BP77</f>
        <v>0</v>
      </c>
      <c r="E75" s="865">
        <f>+'8.1_MP-INAC'!BX77</f>
        <v>0</v>
      </c>
      <c r="F75" s="1538"/>
    </row>
    <row r="76" spans="1:6" s="92" customFormat="1" outlineLevel="1">
      <c r="A76" s="979" t="str">
        <f>+'8.1_MP-INAC'!A78</f>
        <v>2.2.1.6</v>
      </c>
      <c r="B76" s="989" t="str">
        <f>+'8.1_MP-INAC'!B78</f>
        <v>Museografía y Equipamiento</v>
      </c>
      <c r="C76" s="978">
        <f>+'8.1_MP-INAC'!BH78</f>
        <v>0</v>
      </c>
      <c r="D76" s="978">
        <f>+'8.1_MP-INAC'!BP78</f>
        <v>0</v>
      </c>
      <c r="E76" s="978">
        <f>+'8.1_MP-INAC'!BX78</f>
        <v>0</v>
      </c>
      <c r="F76" s="1538"/>
    </row>
    <row r="77" spans="1:6" s="92" customFormat="1" outlineLevel="2">
      <c r="A77" s="1045" t="str">
        <f>+'8.1_MP-INAC'!A79</f>
        <v>2.2.1.6.1</v>
      </c>
      <c r="B77" s="1764" t="str">
        <f>+'8.1_MP-INAC'!B79</f>
        <v xml:space="preserve">Plan Maestro del Museo MARTA </v>
      </c>
      <c r="C77" s="865">
        <f>+'8.1_MP-INAC'!BH79</f>
        <v>0</v>
      </c>
      <c r="D77" s="865">
        <f>+'8.1_MP-INAC'!BP79</f>
        <v>0</v>
      </c>
      <c r="E77" s="865">
        <f>+'8.1_MP-INAC'!BX79</f>
        <v>0</v>
      </c>
      <c r="F77" s="1538"/>
    </row>
    <row r="78" spans="1:6" s="92" customFormat="1" ht="25.5" outlineLevel="2">
      <c r="A78" s="1045" t="str">
        <f>+'8.1_MP-INAC'!A80</f>
        <v>2.2.1.6.2</v>
      </c>
      <c r="B78" s="1764" t="str">
        <f>+'8.1_MP-INAC'!B80</f>
        <v>Equipamiento de Salas del Museo  correspondiente a la Fase I del Plan Maestro  (inclure áreas de Lobby)  (Inaugurar en mayo 2019)</v>
      </c>
      <c r="C78" s="865">
        <f>+'8.1_MP-INAC'!BH80</f>
        <v>0</v>
      </c>
      <c r="D78" s="865">
        <f>+'8.1_MP-INAC'!BP80</f>
        <v>0</v>
      </c>
      <c r="E78" s="865">
        <f>+'8.1_MP-INAC'!BX80</f>
        <v>0</v>
      </c>
      <c r="F78" s="1538"/>
    </row>
    <row r="79" spans="1:6" s="92" customFormat="1" ht="25.5" outlineLevel="2">
      <c r="A79" s="1045" t="str">
        <f>+'8.1_MP-INAC'!A81</f>
        <v>2.2.1.6.3</v>
      </c>
      <c r="B79" s="1764" t="str">
        <f>+'8.1_MP-INAC'!B81</f>
        <v>Equipamiento de Salas del Museo  correspondientes a la Fase II del Plan Maestro (Totalidad del Museo a entregar Sep 2020)</v>
      </c>
      <c r="C79" s="865">
        <f>+'8.1_MP-INAC'!BH81</f>
        <v>0</v>
      </c>
      <c r="D79" s="865">
        <f>+'8.1_MP-INAC'!BP81</f>
        <v>0</v>
      </c>
      <c r="E79" s="865">
        <f>+'8.1_MP-INAC'!BX81</f>
        <v>0</v>
      </c>
      <c r="F79" s="1538"/>
    </row>
    <row r="80" spans="1:6" s="92" customFormat="1" outlineLevel="1">
      <c r="A80" s="96">
        <f>+'8.1_MP-INAC'!A82</f>
        <v>0</v>
      </c>
      <c r="B80" s="1764">
        <f>+'8.1_MP-INAC'!B82</f>
        <v>0</v>
      </c>
      <c r="C80" s="865">
        <f>+'8.1_MP-INAC'!BH82</f>
        <v>0</v>
      </c>
      <c r="D80" s="865">
        <f>+'8.1_MP-INAC'!BP82</f>
        <v>0</v>
      </c>
      <c r="E80" s="865">
        <f>+'8.1_MP-INAC'!BX82</f>
        <v>0</v>
      </c>
      <c r="F80" s="1538"/>
    </row>
    <row r="81" spans="1:9" s="93" customFormat="1">
      <c r="A81" s="1036" t="str">
        <f>+'8.1_MP-INAC'!A83</f>
        <v>2.2.2</v>
      </c>
      <c r="B81" s="1037" t="str">
        <f>+'8.1_MP-INAC'!B83</f>
        <v>Producto 11: Instrumentos de gestión del museo implementados</v>
      </c>
      <c r="C81" s="1041">
        <f>+'8.1_MP-INAC'!BH83</f>
        <v>0</v>
      </c>
      <c r="D81" s="1041">
        <f>+'8.1_MP-INAC'!BP83</f>
        <v>0</v>
      </c>
      <c r="E81" s="1041">
        <f>+'8.1_MP-INAC'!BX83</f>
        <v>0</v>
      </c>
      <c r="F81" s="1538"/>
      <c r="G81" s="92"/>
      <c r="H81" s="92"/>
      <c r="I81" s="92"/>
    </row>
    <row r="82" spans="1:9" s="92" customFormat="1" outlineLevel="1">
      <c r="A82" s="96" t="str">
        <f>+'8.1_MP-INAC'!A84</f>
        <v>2.2.2.1</v>
      </c>
      <c r="B82" s="1764" t="str">
        <f>+'8.1_MP-INAC'!B84</f>
        <v>Elaboración del Manual Institucional</v>
      </c>
      <c r="C82" s="865">
        <f>+'8.1_MP-INAC'!BH84</f>
        <v>0</v>
      </c>
      <c r="D82" s="865">
        <f>+'8.1_MP-INAC'!BP84</f>
        <v>0</v>
      </c>
      <c r="E82" s="865">
        <f>+'8.1_MP-INAC'!BX84</f>
        <v>0</v>
      </c>
      <c r="F82" s="1538"/>
    </row>
    <row r="83" spans="1:9" s="92" customFormat="1" outlineLevel="1">
      <c r="A83" s="96" t="str">
        <f>+'8.1_MP-INAC'!A85</f>
        <v>2.2.2.2</v>
      </c>
      <c r="B83" s="1764" t="str">
        <f>+'8.1_MP-INAC'!B85</f>
        <v>Elaboración del Manual de Marca</v>
      </c>
      <c r="C83" s="865">
        <f>+'8.1_MP-INAC'!BH85</f>
        <v>0</v>
      </c>
      <c r="D83" s="865">
        <f>+'8.1_MP-INAC'!BP85</f>
        <v>0</v>
      </c>
      <c r="E83" s="865">
        <f>+'8.1_MP-INAC'!BX85</f>
        <v>0</v>
      </c>
      <c r="F83" s="1538"/>
    </row>
    <row r="84" spans="1:9" s="92" customFormat="1" outlineLevel="1">
      <c r="A84" s="96" t="str">
        <f>+'8.1_MP-INAC'!A86</f>
        <v>2.2.2.3</v>
      </c>
      <c r="B84" s="1764" t="str">
        <f>+'8.1_MP-INAC'!B86</f>
        <v>Elaboración del Manual de Comunicación</v>
      </c>
      <c r="C84" s="865">
        <f>+'8.1_MP-INAC'!BH86</f>
        <v>0</v>
      </c>
      <c r="D84" s="865">
        <f>+'8.1_MP-INAC'!BP86</f>
        <v>0</v>
      </c>
      <c r="E84" s="865">
        <f>+'8.1_MP-INAC'!BX86</f>
        <v>0</v>
      </c>
      <c r="F84" s="1538"/>
    </row>
    <row r="85" spans="1:9" s="92" customFormat="1" outlineLevel="1">
      <c r="A85" s="96" t="str">
        <f>+'8.1_MP-INAC'!A87</f>
        <v>2.2.2.4</v>
      </c>
      <c r="B85" s="1764" t="str">
        <f>+'8.1_MP-INAC'!B87</f>
        <v>Actividades de funcionamiento del Museo</v>
      </c>
      <c r="C85" s="865">
        <f>+'8.1_MP-INAC'!BH87</f>
        <v>0</v>
      </c>
      <c r="D85" s="865">
        <f>+'8.1_MP-INAC'!BP87</f>
        <v>0</v>
      </c>
      <c r="E85" s="865">
        <f>+'8.1_MP-INAC'!BX87</f>
        <v>0</v>
      </c>
      <c r="F85" s="1538"/>
    </row>
    <row r="86" spans="1:9" s="92" customFormat="1" outlineLevel="1">
      <c r="A86" s="887" t="str">
        <f>+'8.1_MP-INAC'!A88</f>
        <v>2.2.2.5</v>
      </c>
      <c r="B86" s="990" t="str">
        <f>+'8.1_MP-INAC'!B88</f>
        <v>Operación del museo</v>
      </c>
      <c r="C86" s="982">
        <f>+'8.1_MP-INAC'!BH88</f>
        <v>0</v>
      </c>
      <c r="D86" s="982">
        <f>+'8.1_MP-INAC'!BP88</f>
        <v>0</v>
      </c>
      <c r="E86" s="982">
        <f>+'8.1_MP-INAC'!BX88</f>
        <v>0</v>
      </c>
      <c r="F86" s="1538"/>
    </row>
    <row r="87" spans="1:9" s="92" customFormat="1" outlineLevel="2">
      <c r="A87" s="96" t="str">
        <f>+'8.1_MP-INAC'!A89</f>
        <v>2.2.2.5.1</v>
      </c>
      <c r="B87" s="1764" t="str">
        <f>+'8.1_MP-INAC'!B89</f>
        <v>Equipamiento Oficinas Administrativas del Museo</v>
      </c>
      <c r="C87" s="865">
        <f>+'8.1_MP-INAC'!BH89</f>
        <v>0</v>
      </c>
      <c r="D87" s="865">
        <f>+'8.1_MP-INAC'!BP89</f>
        <v>0</v>
      </c>
      <c r="E87" s="865">
        <f>+'8.1_MP-INAC'!BX89</f>
        <v>0</v>
      </c>
      <c r="F87" s="1538"/>
    </row>
    <row r="88" spans="1:9" s="92" customFormat="1" outlineLevel="2">
      <c r="A88" s="96" t="str">
        <f>+'8.1_MP-INAC'!A90</f>
        <v>2.2.2.5.2</v>
      </c>
      <c r="B88" s="1764" t="str">
        <f>+'8.1_MP-INAC'!B90</f>
        <v>Personal de Operación (Gasto Recurrente)</v>
      </c>
      <c r="C88" s="865">
        <f>+'8.1_MP-INAC'!BH90</f>
        <v>0</v>
      </c>
      <c r="D88" s="865">
        <f>+'8.1_MP-INAC'!BP90</f>
        <v>0</v>
      </c>
      <c r="E88" s="865">
        <f>+'8.1_MP-INAC'!BX90</f>
        <v>0</v>
      </c>
      <c r="F88" s="1538"/>
    </row>
    <row r="89" spans="1:9" s="92" customFormat="1" outlineLevel="1">
      <c r="A89" s="887" t="str">
        <f>+'8.1_MP-INAC'!A91</f>
        <v>2.2.2.6</v>
      </c>
      <c r="B89" s="990" t="str">
        <f>+'8.1_MP-INAC'!B91</f>
        <v>Operación del Patronato del MARTA</v>
      </c>
      <c r="C89" s="1405">
        <f>+'8.1_MP-INAC'!BH91</f>
        <v>0</v>
      </c>
      <c r="D89" s="1405">
        <f>+'8.1_MP-INAC'!BP91</f>
        <v>0</v>
      </c>
      <c r="E89" s="1405">
        <f>+'8.1_MP-INAC'!BX91</f>
        <v>0</v>
      </c>
      <c r="F89" s="1538"/>
    </row>
    <row r="90" spans="1:9" s="92" customFormat="1" outlineLevel="2">
      <c r="A90" s="96" t="str">
        <f>+'8.1_MP-INAC'!A92</f>
        <v>2.2.2.6.1</v>
      </c>
      <c r="B90" s="890" t="str">
        <f>+'8.1_MP-INAC'!B92</f>
        <v xml:space="preserve">Director seleccionado por la JD del Patronato para la Dirección Ejecutiva </v>
      </c>
      <c r="C90" s="865">
        <f>+'8.1_MP-INAC'!BH92</f>
        <v>0</v>
      </c>
      <c r="D90" s="865">
        <f>+'8.1_MP-INAC'!BP92</f>
        <v>0</v>
      </c>
      <c r="E90" s="865">
        <f>+'8.1_MP-INAC'!BX92</f>
        <v>0</v>
      </c>
      <c r="F90" s="1538"/>
    </row>
    <row r="91" spans="1:9" s="92" customFormat="1" outlineLevel="2">
      <c r="A91" s="96" t="str">
        <f>+'8.1_MP-INAC'!A93</f>
        <v>2.2.2.6.2</v>
      </c>
      <c r="B91" s="890" t="str">
        <f>+'8.1_MP-INAC'!B93</f>
        <v>Director seleccionado por la JD del Patronato para la Curaduria del MARTA</v>
      </c>
      <c r="C91" s="865">
        <f>+'8.1_MP-INAC'!BH93</f>
        <v>0</v>
      </c>
      <c r="D91" s="865">
        <f>+'8.1_MP-INAC'!BP93</f>
        <v>0</v>
      </c>
      <c r="E91" s="865">
        <f>+'8.1_MP-INAC'!BX93</f>
        <v>0</v>
      </c>
      <c r="F91" s="1538"/>
    </row>
    <row r="92" spans="1:9" s="92" customFormat="1" outlineLevel="2">
      <c r="A92" s="96" t="str">
        <f>+'8.1_MP-INAC'!A94</f>
        <v>2.2.2.6.3</v>
      </c>
      <c r="B92" s="890" t="str">
        <f>+'8.1_MP-INAC'!B94</f>
        <v>Dirección de Educación</v>
      </c>
      <c r="C92" s="865">
        <f>+'8.1_MP-INAC'!BH94</f>
        <v>0</v>
      </c>
      <c r="D92" s="865">
        <f>+'8.1_MP-INAC'!BP94</f>
        <v>0</v>
      </c>
      <c r="E92" s="865">
        <f>+'8.1_MP-INAC'!BX94</f>
        <v>0</v>
      </c>
      <c r="F92" s="1538"/>
    </row>
    <row r="93" spans="1:9" s="92" customFormat="1" outlineLevel="2">
      <c r="A93" s="96" t="str">
        <f>+'8.1_MP-INAC'!A95</f>
        <v>2.2.2.6.4</v>
      </c>
      <c r="B93" s="890" t="str">
        <f>+'8.1_MP-INAC'!B95</f>
        <v>Director Administrativo</v>
      </c>
      <c r="C93" s="865">
        <f>+'8.1_MP-INAC'!BH95</f>
        <v>0</v>
      </c>
      <c r="D93" s="865">
        <f>+'8.1_MP-INAC'!BP95</f>
        <v>0</v>
      </c>
      <c r="E93" s="865">
        <f>+'8.1_MP-INAC'!BX95</f>
        <v>0</v>
      </c>
      <c r="F93" s="1538"/>
    </row>
    <row r="94" spans="1:9" s="1256" customFormat="1">
      <c r="A94" s="1035" t="str">
        <f>+'8.1_MP-INAC'!A96</f>
        <v>2.3</v>
      </c>
      <c r="B94" s="1034" t="str">
        <f>+'8.1_MP-INAC'!B96</f>
        <v>Sub-Componente II.c) Fortificaciones de Portobelo y San Lorenzo</v>
      </c>
      <c r="C94" s="1255">
        <f>+'8.1_MP-INAC'!BH96</f>
        <v>40000</v>
      </c>
      <c r="D94" s="1255">
        <f>+'8.1_MP-INAC'!BP96</f>
        <v>0</v>
      </c>
      <c r="E94" s="1255">
        <f>+'8.1_MP-INAC'!BX96</f>
        <v>40000</v>
      </c>
      <c r="F94" s="1538"/>
    </row>
    <row r="95" spans="1:9" s="1068" customFormat="1">
      <c r="A95" s="1036" t="str">
        <f>+'8.1_MP-INAC'!A97</f>
        <v>2.3.1</v>
      </c>
      <c r="B95" s="1037" t="str">
        <f>+'8.1_MP-INAC'!B97</f>
        <v>Producto 12: Obras de contención en Portobelo realizadas</v>
      </c>
      <c r="C95" s="1041">
        <f>+'8.1_MP-INAC'!BH97</f>
        <v>40000</v>
      </c>
      <c r="D95" s="1041">
        <f>+'8.1_MP-INAC'!BP97</f>
        <v>0</v>
      </c>
      <c r="E95" s="1041">
        <f>+'8.1_MP-INAC'!BX97</f>
        <v>40000</v>
      </c>
      <c r="F95" s="1538"/>
      <c r="G95" s="1257"/>
      <c r="H95" s="1257"/>
      <c r="I95" s="1257"/>
    </row>
    <row r="96" spans="1:9" s="1265" customFormat="1" outlineLevel="1">
      <c r="A96" s="96" t="str">
        <f>+'8.1_MP-INAC'!A98</f>
        <v>2.3.1.1</v>
      </c>
      <c r="B96" s="652" t="str">
        <f>+'8.1_MP-INAC'!B98</f>
        <v>Actualización de Estudios y Diagnósticos</v>
      </c>
      <c r="C96" s="1263">
        <f>+'8.1_MP-INAC'!BH98</f>
        <v>40000</v>
      </c>
      <c r="D96" s="1263">
        <f>+'8.1_MP-INAC'!BP98</f>
        <v>0</v>
      </c>
      <c r="E96" s="1263">
        <f>+'8.1_MP-INAC'!BX98</f>
        <v>40000</v>
      </c>
      <c r="F96" s="1538"/>
      <c r="G96" s="1264"/>
      <c r="H96" s="1264"/>
      <c r="I96" s="1264"/>
    </row>
    <row r="97" spans="1:9" s="92" customFormat="1" ht="25.5" outlineLevel="1" collapsed="1">
      <c r="A97" s="1724" t="str">
        <f>+'8.1_MP-INAC'!A99</f>
        <v>2.3.1.2</v>
      </c>
      <c r="B97" s="1640" t="str">
        <f>+'8.1_MP-INAC'!B99</f>
        <v>Condición contractual especial de ejecución: Evaluación de Impacto Ambiental (EIA) y de las Licencias Ambientales (Patrimonio Cultural y Municipal)</v>
      </c>
      <c r="C97" s="1722">
        <f>+'8.1_MP-INAC'!BH99</f>
        <v>0</v>
      </c>
      <c r="D97" s="1722">
        <f>+'8.1_MP-INAC'!BP99</f>
        <v>0</v>
      </c>
      <c r="E97" s="1722">
        <f>+'8.1_MP-INAC'!BX99</f>
        <v>0</v>
      </c>
      <c r="F97" s="1538"/>
    </row>
    <row r="98" spans="1:9" s="1274" customFormat="1" outlineLevel="1">
      <c r="A98" s="96" t="str">
        <f>+'8.1_MP-INAC'!A100</f>
        <v>2.3.1.3</v>
      </c>
      <c r="B98" s="652" t="str">
        <f>+'8.1_MP-INAC'!B100</f>
        <v>Diseño y construcción de obras de contención en Portobelo</v>
      </c>
      <c r="C98" s="1263">
        <f>+'8.1_MP-INAC'!BH100</f>
        <v>0</v>
      </c>
      <c r="D98" s="1263">
        <f>+'8.1_MP-INAC'!BP100</f>
        <v>0</v>
      </c>
      <c r="E98" s="1263">
        <f>+'8.1_MP-INAC'!BX100</f>
        <v>0</v>
      </c>
      <c r="F98" s="1538"/>
      <c r="G98" s="1273"/>
      <c r="H98" s="1273"/>
      <c r="I98" s="1273"/>
    </row>
    <row r="99" spans="1:9" s="1068" customFormat="1">
      <c r="A99" s="1036" t="str">
        <f>+'8.1_MP-INAC'!A101</f>
        <v>2.3.2</v>
      </c>
      <c r="B99" s="1037" t="str">
        <f>+'8.1_MP-INAC'!B101</f>
        <v xml:space="preserve">Producto 13: Fuertes en Portobelo restaurados y rehabilitados </v>
      </c>
      <c r="C99" s="1041">
        <f>+'8.1_MP-INAC'!BH101</f>
        <v>0</v>
      </c>
      <c r="D99" s="1041">
        <f>+'8.1_MP-INAC'!BP101</f>
        <v>0</v>
      </c>
      <c r="E99" s="1041">
        <f>+'8.1_MP-INAC'!BX101</f>
        <v>0</v>
      </c>
      <c r="F99" s="1538"/>
      <c r="G99" s="1257"/>
      <c r="H99" s="1257"/>
      <c r="I99" s="1257"/>
    </row>
    <row r="100" spans="1:9" s="92" customFormat="1" ht="25.5" outlineLevel="1" collapsed="1">
      <c r="A100" s="1725" t="str">
        <f>+'8.1_MP-INAC'!A102</f>
        <v>2.3.2.1</v>
      </c>
      <c r="B100" s="1640" t="str">
        <f>+'8.1_MP-INAC'!B102</f>
        <v>Condición contractual especial de ejecución: Evaluación de Impacto Ambiental (EIA) y de las Licencias Ambientales (Patrimonio Cultural y Municipal)</v>
      </c>
      <c r="C100" s="1722">
        <f>+'8.1_MP-INAC'!BH102</f>
        <v>0</v>
      </c>
      <c r="D100" s="1722">
        <f>+'8.1_MP-INAC'!BP102</f>
        <v>0</v>
      </c>
      <c r="E100" s="1722">
        <f>+'8.1_MP-INAC'!BX102</f>
        <v>0</v>
      </c>
      <c r="F100" s="1538"/>
    </row>
    <row r="101" spans="1:9" s="1276" customFormat="1" outlineLevel="1">
      <c r="A101" s="1363" t="str">
        <f>+'8.1_MP-INAC'!A103</f>
        <v>2.3.2.2</v>
      </c>
      <c r="B101" s="1266" t="str">
        <f>+'8.1_MP-INAC'!B103</f>
        <v>Santiago el Nuevo</v>
      </c>
      <c r="C101" s="991">
        <f>+'8.1_MP-INAC'!BH103</f>
        <v>0</v>
      </c>
      <c r="D101" s="991">
        <f>+'8.1_MP-INAC'!BP103</f>
        <v>0</v>
      </c>
      <c r="E101" s="991">
        <f>+'8.1_MP-INAC'!BX103</f>
        <v>0</v>
      </c>
      <c r="F101" s="1538"/>
      <c r="G101" s="1257"/>
      <c r="H101" s="1257"/>
      <c r="I101" s="1257"/>
    </row>
    <row r="102" spans="1:9" s="1274" customFormat="1" outlineLevel="2">
      <c r="A102" s="1364" t="str">
        <f>+'8.1_MP-INAC'!A104</f>
        <v>2.3.2.2.1</v>
      </c>
      <c r="B102" s="652" t="str">
        <f>+'8.1_MP-INAC'!B104</f>
        <v>Obras s/Plan de Emergencia - Fuerte Santiago el Nuevo</v>
      </c>
      <c r="C102" s="867">
        <f>+'8.1_MP-INAC'!BH104</f>
        <v>0</v>
      </c>
      <c r="D102" s="867">
        <f>+'8.1_MP-INAC'!BP104</f>
        <v>0</v>
      </c>
      <c r="E102" s="867">
        <f>+'8.1_MP-INAC'!BX104</f>
        <v>0</v>
      </c>
      <c r="F102" s="1538"/>
      <c r="G102" s="1273"/>
      <c r="H102" s="1273"/>
      <c r="I102" s="1273"/>
    </row>
    <row r="103" spans="1:9" s="1274" customFormat="1" ht="25.5" outlineLevel="2">
      <c r="A103" s="1364" t="str">
        <f>+'8.1_MP-INAC'!A105</f>
        <v>2.3.2.2.2</v>
      </c>
      <c r="B103" s="101" t="str">
        <f>+'8.1_MP-INAC'!B105</f>
        <v xml:space="preserve">Construccción y/o rehabilitación de  Módulos de Servicios Básicos en Fuerte de Santiago el Nuevo </v>
      </c>
      <c r="C103" s="867">
        <f>+'8.1_MP-INAC'!BH105</f>
        <v>0</v>
      </c>
      <c r="D103" s="867">
        <f>+'8.1_MP-INAC'!BP105</f>
        <v>0</v>
      </c>
      <c r="E103" s="867">
        <f>+'8.1_MP-INAC'!BX105</f>
        <v>0</v>
      </c>
      <c r="F103" s="1538"/>
      <c r="G103" s="1273"/>
      <c r="H103" s="1273"/>
      <c r="I103" s="1273"/>
    </row>
    <row r="104" spans="1:9" s="1276" customFormat="1" outlineLevel="1">
      <c r="A104" s="1363" t="str">
        <f>+'8.1_MP-INAC'!A106</f>
        <v>2.3.2.3</v>
      </c>
      <c r="B104" s="1266" t="str">
        <f>+'8.1_MP-INAC'!B106</f>
        <v>San Jerónimo</v>
      </c>
      <c r="C104" s="991">
        <f>+'8.1_MP-INAC'!BH106</f>
        <v>0</v>
      </c>
      <c r="D104" s="991">
        <f>+'8.1_MP-INAC'!BP106</f>
        <v>0</v>
      </c>
      <c r="E104" s="991">
        <f>+'8.1_MP-INAC'!BX106</f>
        <v>0</v>
      </c>
      <c r="F104" s="1538"/>
      <c r="G104" s="1257"/>
      <c r="H104" s="1257"/>
      <c r="I104" s="1257"/>
    </row>
    <row r="105" spans="1:9" s="1274" customFormat="1" outlineLevel="2">
      <c r="A105" s="1364" t="str">
        <f>+'8.1_MP-INAC'!A107</f>
        <v>2.3.2.3.1</v>
      </c>
      <c r="B105" s="652" t="str">
        <f>+'8.1_MP-INAC'!B107</f>
        <v xml:space="preserve">Obras s/Plan de Emergencia - Fuerte San Jerónimo </v>
      </c>
      <c r="C105" s="867">
        <f>+'8.1_MP-INAC'!BH107</f>
        <v>0</v>
      </c>
      <c r="D105" s="867">
        <f>+'8.1_MP-INAC'!BP107</f>
        <v>0</v>
      </c>
      <c r="E105" s="867">
        <f>+'8.1_MP-INAC'!BX107</f>
        <v>0</v>
      </c>
      <c r="F105" s="1538"/>
      <c r="G105" s="1273"/>
      <c r="H105" s="1273"/>
      <c r="I105" s="1273"/>
    </row>
    <row r="106" spans="1:9" s="1276" customFormat="1" outlineLevel="1">
      <c r="A106" s="1363" t="str">
        <f>+'8.1_MP-INAC'!A108</f>
        <v>2.3.2.4</v>
      </c>
      <c r="B106" s="1266" t="str">
        <f>+'8.1_MP-INAC'!B108</f>
        <v>San Fernando</v>
      </c>
      <c r="C106" s="991">
        <f>+'8.1_MP-INAC'!BH108</f>
        <v>0</v>
      </c>
      <c r="D106" s="991">
        <f>+'8.1_MP-INAC'!BP108</f>
        <v>0</v>
      </c>
      <c r="E106" s="991">
        <f>+'8.1_MP-INAC'!BX108</f>
        <v>0</v>
      </c>
      <c r="F106" s="1538"/>
      <c r="G106" s="1257"/>
      <c r="H106" s="1257"/>
      <c r="I106" s="1257"/>
    </row>
    <row r="107" spans="1:9" s="1274" customFormat="1" outlineLevel="2">
      <c r="A107" s="1364" t="str">
        <f>+'8.1_MP-INAC'!A109</f>
        <v>2.3.2.4.1</v>
      </c>
      <c r="B107" s="652" t="str">
        <f>+'8.1_MP-INAC'!B109</f>
        <v xml:space="preserve">Obras s/Plan de Emergencia - Fuerte San Fernando </v>
      </c>
      <c r="C107" s="867">
        <f>+'8.1_MP-INAC'!BH109</f>
        <v>0</v>
      </c>
      <c r="D107" s="867">
        <f>+'8.1_MP-INAC'!BP109</f>
        <v>0</v>
      </c>
      <c r="E107" s="867">
        <f>+'8.1_MP-INAC'!BX109</f>
        <v>0</v>
      </c>
      <c r="F107" s="1538"/>
      <c r="G107" s="1273"/>
      <c r="H107" s="1273"/>
      <c r="I107" s="1273"/>
    </row>
    <row r="108" spans="1:9" s="1274" customFormat="1" ht="25.5" outlineLevel="2">
      <c r="A108" s="1364" t="str">
        <f>+'8.1_MP-INAC'!A110</f>
        <v>2.3.2.4.2</v>
      </c>
      <c r="B108" s="97" t="str">
        <f>+'8.1_MP-INAC'!B110</f>
        <v>Construccción y/o rehabilitación de  Módulos de Servicios Básicos en los Fuerte de San Fernando</v>
      </c>
      <c r="C108" s="867">
        <f>+'8.1_MP-INAC'!BH110</f>
        <v>0</v>
      </c>
      <c r="D108" s="867">
        <f>+'8.1_MP-INAC'!BP110</f>
        <v>0</v>
      </c>
      <c r="E108" s="867">
        <f>+'8.1_MP-INAC'!BX110</f>
        <v>0</v>
      </c>
      <c r="F108" s="1538"/>
      <c r="G108" s="1273"/>
      <c r="H108" s="1273"/>
      <c r="I108" s="1273"/>
    </row>
    <row r="109" spans="1:9" s="1276" customFormat="1" outlineLevel="1">
      <c r="A109" s="1363" t="str">
        <f>+'8.1_MP-INAC'!A111</f>
        <v>2.3.2.4</v>
      </c>
      <c r="B109" s="990" t="str">
        <f>+'8.1_MP-INAC'!B111</f>
        <v>Santiago el Viejo</v>
      </c>
      <c r="C109" s="1271">
        <f>+'8.1_MP-INAC'!BH111</f>
        <v>0</v>
      </c>
      <c r="D109" s="1271">
        <f>+'8.1_MP-INAC'!BP111</f>
        <v>0</v>
      </c>
      <c r="E109" s="1271">
        <f>+'8.1_MP-INAC'!BX111</f>
        <v>0</v>
      </c>
      <c r="F109" s="1538"/>
      <c r="G109" s="1257"/>
      <c r="H109" s="1257"/>
      <c r="I109" s="1257"/>
    </row>
    <row r="110" spans="1:9" s="1265" customFormat="1" outlineLevel="2">
      <c r="A110" s="1364" t="str">
        <f>+'8.1_MP-INAC'!A112</f>
        <v>2.3.2.4.1</v>
      </c>
      <c r="B110" s="652" t="str">
        <f>+'8.1_MP-INAC'!B112</f>
        <v>Obras s/Plan de Emergencia - Fuerte Santiago el Viejo</v>
      </c>
      <c r="C110" s="867">
        <f>+'8.1_MP-INAC'!BH112</f>
        <v>0</v>
      </c>
      <c r="D110" s="867">
        <f>+'8.1_MP-INAC'!BP112</f>
        <v>0</v>
      </c>
      <c r="E110" s="867">
        <f>+'8.1_MP-INAC'!BX112</f>
        <v>0</v>
      </c>
      <c r="F110" s="1538"/>
      <c r="G110" s="1264"/>
      <c r="H110" s="1264"/>
      <c r="I110" s="1264"/>
    </row>
    <row r="111" spans="1:9" s="1265" customFormat="1" outlineLevel="2">
      <c r="A111" s="1364" t="str">
        <f>+'8.1_MP-INAC'!A113</f>
        <v>2.3.2.4.2</v>
      </c>
      <c r="B111" s="97" t="str">
        <f>+'8.1_MP-INAC'!B113</f>
        <v>Rehabilitación - Puesta en valor de Santiago el Viejo</v>
      </c>
      <c r="C111" s="867">
        <f>+'8.1_MP-INAC'!BH113</f>
        <v>0</v>
      </c>
      <c r="D111" s="867">
        <f>+'8.1_MP-INAC'!BP113</f>
        <v>0</v>
      </c>
      <c r="E111" s="867">
        <f>+'8.1_MP-INAC'!BX113</f>
        <v>0</v>
      </c>
      <c r="F111" s="1538"/>
      <c r="G111" s="1264"/>
      <c r="H111" s="1264"/>
      <c r="I111" s="1264"/>
    </row>
    <row r="112" spans="1:9" s="1274" customFormat="1" outlineLevel="1">
      <c r="A112" s="1308">
        <f>+'8.1_MP-INAC'!A114</f>
        <v>0</v>
      </c>
      <c r="B112" s="1309" t="str">
        <f>+'8.1_MP-INAC'!B114</f>
        <v>Recursos para el Patronato</v>
      </c>
      <c r="C112" s="1329">
        <f>+'8.1_MP-INAC'!BH114</f>
        <v>0</v>
      </c>
      <c r="D112" s="1329">
        <f>+'8.1_MP-INAC'!BP114</f>
        <v>0</v>
      </c>
      <c r="E112" s="1329">
        <f>+'8.1_MP-INAC'!BX114</f>
        <v>0</v>
      </c>
      <c r="F112" s="1538"/>
      <c r="G112" s="1273"/>
      <c r="H112" s="1273"/>
      <c r="I112" s="1273"/>
    </row>
    <row r="113" spans="1:9" s="1068" customFormat="1" ht="25.5">
      <c r="A113" s="1036" t="str">
        <f>+'8.1_MP-INAC'!A115</f>
        <v>2.3.3</v>
      </c>
      <c r="B113" s="1037" t="str">
        <f>+'8.1_MP-INAC'!B115</f>
        <v>Producto 14: Estación de servicios múltiples (baños, oficinas administrativas, de migración y aduanas, taquillas), construída y/o rehabilitada</v>
      </c>
      <c r="C113" s="1041">
        <f>+'8.1_MP-INAC'!BH115</f>
        <v>0</v>
      </c>
      <c r="D113" s="1041">
        <f>+'8.1_MP-INAC'!BP115</f>
        <v>0</v>
      </c>
      <c r="E113" s="1041">
        <f>+'8.1_MP-INAC'!BX115</f>
        <v>0</v>
      </c>
      <c r="F113" s="1538"/>
      <c r="G113" s="1257"/>
      <c r="H113" s="1257"/>
      <c r="I113" s="1257"/>
    </row>
    <row r="114" spans="1:9" s="92" customFormat="1" ht="25.5" outlineLevel="1" collapsed="1">
      <c r="A114" s="1724" t="str">
        <f>+'8.1_MP-INAC'!A116</f>
        <v>2.3.3.1</v>
      </c>
      <c r="B114" s="1640" t="str">
        <f>+'8.1_MP-INAC'!B116</f>
        <v>Condición contractual especial de ejecución: Evaluación de Impacto Ambiental (EIA) y de las Licencias Ambientales (Patrimonio Cultural y Municipal)</v>
      </c>
      <c r="C114" s="1722">
        <f>+'8.1_MP-INAC'!BH116</f>
        <v>0</v>
      </c>
      <c r="D114" s="1722">
        <f>+'8.1_MP-INAC'!BP116</f>
        <v>0</v>
      </c>
      <c r="E114" s="1722">
        <f>+'8.1_MP-INAC'!BX116</f>
        <v>0</v>
      </c>
      <c r="F114" s="1538"/>
    </row>
    <row r="115" spans="1:9" s="1273" customFormat="1" outlineLevel="1">
      <c r="A115" s="96" t="str">
        <f>+'8.1_MP-INAC'!A117</f>
        <v>2.3.3.2</v>
      </c>
      <c r="B115" s="101" t="str">
        <f>+'8.1_MP-INAC'!B117</f>
        <v>Diseño y construcción de estación de servicios múltiples</v>
      </c>
      <c r="C115" s="867">
        <f>+'8.1_MP-INAC'!BH117</f>
        <v>0</v>
      </c>
      <c r="D115" s="867">
        <f>+'8.1_MP-INAC'!BP117</f>
        <v>0</v>
      </c>
      <c r="E115" s="867">
        <f>+'8.1_MP-INAC'!BX117</f>
        <v>0</v>
      </c>
      <c r="F115" s="1538"/>
    </row>
    <row r="116" spans="1:9" s="1273" customFormat="1" outlineLevel="1">
      <c r="A116" s="96" t="str">
        <f>+'8.1_MP-INAC'!A118</f>
        <v>2.3.3.3</v>
      </c>
      <c r="B116" s="101" t="str">
        <f>+'8.1_MP-INAC'!B118</f>
        <v>Supervisión de obras</v>
      </c>
      <c r="C116" s="867">
        <f>+'8.1_MP-INAC'!BH118</f>
        <v>0</v>
      </c>
      <c r="D116" s="867">
        <f>+'8.1_MP-INAC'!BP118</f>
        <v>0</v>
      </c>
      <c r="E116" s="867">
        <f>+'8.1_MP-INAC'!BX118</f>
        <v>0</v>
      </c>
      <c r="F116" s="1538"/>
    </row>
    <row r="117" spans="1:9" s="1068" customFormat="1">
      <c r="A117" s="1036" t="str">
        <f>+'8.1_MP-INAC'!A119</f>
        <v>2.3.4</v>
      </c>
      <c r="B117" s="1037" t="str">
        <f>+'8.1_MP-INAC'!B119</f>
        <v xml:space="preserve">Producto 15: Muelles construidos y/o rehabilitados  </v>
      </c>
      <c r="C117" s="1041">
        <f>+'8.1_MP-INAC'!BH119</f>
        <v>0</v>
      </c>
      <c r="D117" s="1041">
        <f>+'8.1_MP-INAC'!BP119</f>
        <v>0</v>
      </c>
      <c r="E117" s="1041">
        <f>+'8.1_MP-INAC'!BX119</f>
        <v>0</v>
      </c>
      <c r="F117" s="1538"/>
      <c r="G117" s="1257"/>
      <c r="H117" s="1257"/>
      <c r="I117" s="1257"/>
    </row>
    <row r="118" spans="1:9" s="1273" customFormat="1" outlineLevel="1">
      <c r="A118" s="96" t="str">
        <f>+'8.1_MP-INAC'!A120</f>
        <v>2.3.4.1</v>
      </c>
      <c r="B118" s="101" t="str">
        <f>+'8.1_MP-INAC'!B120</f>
        <v>Diseño y construcción de muelles</v>
      </c>
      <c r="C118" s="867">
        <f>+'8.1_MP-INAC'!BH120</f>
        <v>0</v>
      </c>
      <c r="D118" s="867">
        <f>+'8.1_MP-INAC'!BP120</f>
        <v>0</v>
      </c>
      <c r="E118" s="867">
        <f>+'8.1_MP-INAC'!BX120</f>
        <v>0</v>
      </c>
      <c r="F118" s="1538"/>
    </row>
    <row r="119" spans="1:9" s="1273" customFormat="1" outlineLevel="1">
      <c r="A119" s="96" t="str">
        <f>+'8.1_MP-INAC'!A121</f>
        <v>2.3.4.2</v>
      </c>
      <c r="B119" s="101" t="str">
        <f>+'8.1_MP-INAC'!B121</f>
        <v>Supervisión de obras</v>
      </c>
      <c r="C119" s="867">
        <f>+'8.1_MP-INAC'!BH121</f>
        <v>0</v>
      </c>
      <c r="D119" s="867">
        <f>+'8.1_MP-INAC'!BP121</f>
        <v>0</v>
      </c>
      <c r="E119" s="867">
        <f>+'8.1_MP-INAC'!BX121</f>
        <v>0</v>
      </c>
      <c r="F119" s="1538"/>
    </row>
    <row r="120" spans="1:9" s="93" customFormat="1">
      <c r="A120" s="1036" t="str">
        <f>+'8.1_MP-INAC'!A122</f>
        <v>2.3.5</v>
      </c>
      <c r="B120" s="1037" t="str">
        <f>+'8.1_MP-INAC'!B122</f>
        <v>Producto 16: Fuerte de San Lorenzo restaurado y rehabilitado</v>
      </c>
      <c r="C120" s="1041">
        <f>+'8.1_MP-INAC'!BH122</f>
        <v>0</v>
      </c>
      <c r="D120" s="1041">
        <f>+'8.1_MP-INAC'!BP122</f>
        <v>0</v>
      </c>
      <c r="E120" s="1041">
        <f>+'8.1_MP-INAC'!BX122</f>
        <v>0</v>
      </c>
      <c r="F120" s="1538"/>
      <c r="G120" s="92"/>
      <c r="H120" s="92"/>
      <c r="I120" s="92"/>
    </row>
    <row r="121" spans="1:9" s="92" customFormat="1" ht="25.5" outlineLevel="1" collapsed="1">
      <c r="A121" s="1724" t="str">
        <f>+'8.1_MP-INAC'!A123</f>
        <v>2.3.5.1</v>
      </c>
      <c r="B121" s="1640" t="str">
        <f>+'8.1_MP-INAC'!B123</f>
        <v>Condición contractual especial de ejecución: Evaluación de Impacto Ambiental (EIA) y de las Licencias Ambientales (Patrimonio Cultural y Municipal)</v>
      </c>
      <c r="C121" s="1722">
        <f>+'8.1_MP-INAC'!BH123</f>
        <v>0</v>
      </c>
      <c r="D121" s="1722">
        <f>+'8.1_MP-INAC'!BP123</f>
        <v>0</v>
      </c>
      <c r="E121" s="1722">
        <f>+'8.1_MP-INAC'!BX123</f>
        <v>0</v>
      </c>
      <c r="F121" s="1538"/>
    </row>
    <row r="122" spans="1:9" s="100" customFormat="1" outlineLevel="1">
      <c r="A122" s="96" t="str">
        <f>+'8.1_MP-INAC'!A124</f>
        <v>2.3.5.2</v>
      </c>
      <c r="B122" s="1764" t="str">
        <f>+'8.1_MP-INAC'!B124</f>
        <v>Obras s/Plan de Emergencia - Castillo de San Lorenzo</v>
      </c>
      <c r="C122" s="867">
        <f>+'8.1_MP-INAC'!BH124</f>
        <v>0</v>
      </c>
      <c r="D122" s="867">
        <f>+'8.1_MP-INAC'!BP124</f>
        <v>0</v>
      </c>
      <c r="E122" s="867">
        <f>+'8.1_MP-INAC'!BX124</f>
        <v>0</v>
      </c>
      <c r="F122" s="1538"/>
      <c r="G122" s="95"/>
      <c r="H122" s="95"/>
      <c r="I122" s="95"/>
    </row>
    <row r="123" spans="1:9" s="100" customFormat="1" outlineLevel="1">
      <c r="A123" s="96" t="str">
        <f>+'8.1_MP-INAC'!A125</f>
        <v>2.3.5.3</v>
      </c>
      <c r="B123" s="101" t="str">
        <f>+'8.1_MP-INAC'!B125</f>
        <v>Renovación del Castillo de San Lorenzo (instalación de museo dentro de unas bóvedas)</v>
      </c>
      <c r="C123" s="867">
        <f>+'8.1_MP-INAC'!BH125</f>
        <v>0</v>
      </c>
      <c r="D123" s="867">
        <f>+'8.1_MP-INAC'!BP125</f>
        <v>0</v>
      </c>
      <c r="E123" s="867">
        <f>+'8.1_MP-INAC'!BX125</f>
        <v>0</v>
      </c>
      <c r="F123" s="1538"/>
      <c r="G123" s="95"/>
      <c r="H123" s="95"/>
      <c r="I123" s="95"/>
    </row>
    <row r="124" spans="1:9" s="93" customFormat="1" ht="25.5">
      <c r="A124" s="1036" t="str">
        <f>+'8.1_MP-INAC'!A126</f>
        <v>2.3.6</v>
      </c>
      <c r="B124" s="1037" t="str">
        <f>+'8.1_MP-INAC'!B126</f>
        <v>Producto 17: Planes integrales de gestión para las fortificaciones de San Lorenzo y Portobelo, elaborados</v>
      </c>
      <c r="C124" s="1041">
        <f>+'8.1_MP-INAC'!BH126</f>
        <v>0</v>
      </c>
      <c r="D124" s="1041">
        <f>+'8.1_MP-INAC'!BP126</f>
        <v>0</v>
      </c>
      <c r="E124" s="1041">
        <f>+'8.1_MP-INAC'!BX126</f>
        <v>0</v>
      </c>
      <c r="F124" s="1538"/>
      <c r="G124" s="92"/>
      <c r="H124" s="92"/>
      <c r="I124" s="92"/>
    </row>
    <row r="125" spans="1:9" s="100" customFormat="1" ht="38.25" outlineLevel="1">
      <c r="A125" s="96" t="str">
        <f>+'8.1_MP-INAC'!A127</f>
        <v>2.3.6.1</v>
      </c>
      <c r="B125" s="101" t="str">
        <f>+'8.1_MP-INAC'!B127</f>
        <v>Elaboración de planes de uso público y capacidad de carga, de gestión turística - promoción, difusión y señalización, diagnóstico y plan de servicios sociales, ordenamineto territorial y regularización de la tenencia de la tierra, otros.</v>
      </c>
      <c r="C125" s="112">
        <f>+'8.1_MP-INAC'!BH127</f>
        <v>0</v>
      </c>
      <c r="D125" s="112">
        <f>+'8.1_MP-INAC'!BP127</f>
        <v>0</v>
      </c>
      <c r="E125" s="112">
        <f>+'8.1_MP-INAC'!BX127</f>
        <v>0</v>
      </c>
      <c r="F125" s="1538"/>
      <c r="G125" s="95"/>
      <c r="H125" s="95"/>
      <c r="I125" s="95"/>
    </row>
    <row r="126" spans="1:9" s="93" customFormat="1">
      <c r="A126" s="1036" t="str">
        <f>+'8.1_MP-INAC'!A128</f>
        <v>2.3.7</v>
      </c>
      <c r="B126" s="1037" t="str">
        <f>+'8.1_MP-INAC'!B128</f>
        <v>Producto 18: Capacitación técnica a los funcionarios del PPSL realizada</v>
      </c>
      <c r="C126" s="1041">
        <f>+'8.1_MP-INAC'!BH128</f>
        <v>0</v>
      </c>
      <c r="D126" s="1041">
        <f>+'8.1_MP-INAC'!BP128</f>
        <v>0</v>
      </c>
      <c r="E126" s="1041">
        <f>+'8.1_MP-INAC'!BX128</f>
        <v>0</v>
      </c>
      <c r="F126" s="1538"/>
      <c r="G126" s="92"/>
      <c r="H126" s="92"/>
      <c r="I126" s="92"/>
    </row>
    <row r="127" spans="1:9" s="105" customFormat="1" outlineLevel="1">
      <c r="A127" s="96" t="str">
        <f>+'8.1_MP-INAC'!A129</f>
        <v>2.3.7.1</v>
      </c>
      <c r="B127" s="101" t="str">
        <f>+'8.1_MP-INAC'!B129</f>
        <v>Estimación de costos</v>
      </c>
      <c r="C127" s="112">
        <f>+'8.1_MP-INAC'!BH129</f>
        <v>0</v>
      </c>
      <c r="D127" s="112">
        <f>+'8.1_MP-INAC'!BP129</f>
        <v>0</v>
      </c>
      <c r="E127" s="112">
        <f>+'8.1_MP-INAC'!BX129</f>
        <v>0</v>
      </c>
      <c r="F127" s="1538"/>
      <c r="G127" s="75"/>
      <c r="H127" s="75"/>
      <c r="I127" s="75"/>
    </row>
    <row r="128" spans="1:9" s="93" customFormat="1">
      <c r="A128" s="1036" t="str">
        <f>+'8.1_MP-INAC'!A130</f>
        <v>2.3.8</v>
      </c>
      <c r="B128" s="1037" t="str">
        <f>+'8.1_MP-INAC'!B130</f>
        <v>Producto 19: Capacitación en restauración de conservación de fuertes realizada</v>
      </c>
      <c r="C128" s="1041">
        <f>+'8.1_MP-INAC'!BH130</f>
        <v>0</v>
      </c>
      <c r="D128" s="1041">
        <f>+'8.1_MP-INAC'!BP130</f>
        <v>0</v>
      </c>
      <c r="E128" s="1041">
        <f>+'8.1_MP-INAC'!BX130</f>
        <v>0</v>
      </c>
      <c r="F128" s="1538"/>
      <c r="G128" s="92"/>
      <c r="H128" s="92"/>
      <c r="I128" s="92"/>
    </row>
    <row r="129" spans="1:9" s="105" customFormat="1" outlineLevel="1">
      <c r="A129" s="96" t="str">
        <f>+'8.1_MP-INAC'!A131</f>
        <v>2.3.8.1</v>
      </c>
      <c r="B129" s="97" t="str">
        <f>+'8.1_MP-INAC'!B131</f>
        <v>Formación de mano de obra de Portobelo y San Lorenzo especializada en restauración</v>
      </c>
      <c r="C129" s="112">
        <f>+'8.1_MP-INAC'!BH131</f>
        <v>0</v>
      </c>
      <c r="D129" s="112">
        <f>+'8.1_MP-INAC'!BP131</f>
        <v>0</v>
      </c>
      <c r="E129" s="112">
        <f>+'8.1_MP-INAC'!BX131</f>
        <v>0</v>
      </c>
      <c r="F129" s="1538"/>
      <c r="G129" s="75"/>
      <c r="H129" s="75"/>
      <c r="I129" s="75"/>
    </row>
    <row r="130" spans="1:9" s="93" customFormat="1">
      <c r="A130" s="1036" t="str">
        <f>+'8.1_MP-INAC'!A132</f>
        <v>2.3.9</v>
      </c>
      <c r="B130" s="1037" t="str">
        <f>+'8.1_MP-INAC'!B132</f>
        <v>Producto 20: Edificio de la Aduana rehabilitado</v>
      </c>
      <c r="C130" s="1041">
        <f>+'8.1_MP-INAC'!BH132</f>
        <v>0</v>
      </c>
      <c r="D130" s="1041">
        <f>+'8.1_MP-INAC'!BP132</f>
        <v>0</v>
      </c>
      <c r="E130" s="1041">
        <f>+'8.1_MP-INAC'!BX132</f>
        <v>0</v>
      </c>
      <c r="F130" s="1538"/>
      <c r="G130" s="92"/>
      <c r="H130" s="92"/>
      <c r="I130" s="92"/>
    </row>
    <row r="131" spans="1:9" s="105" customFormat="1" ht="25.5" outlineLevel="1">
      <c r="A131" s="96" t="str">
        <f>+'8.1_MP-INAC'!A133</f>
        <v>2.3.9.1</v>
      </c>
      <c r="B131" s="97" t="str">
        <f>+'8.1_MP-INAC'!B133</f>
        <v>Diseño y construcción del edificio de la Aduana, incluye museografía y mobiliario en el 2° piso del edificio</v>
      </c>
      <c r="C131" s="112">
        <f>+'8.1_MP-INAC'!BH133</f>
        <v>0</v>
      </c>
      <c r="D131" s="112">
        <f>+'8.1_MP-INAC'!BP133</f>
        <v>0</v>
      </c>
      <c r="E131" s="112">
        <f>+'8.1_MP-INAC'!BX133</f>
        <v>0</v>
      </c>
      <c r="F131" s="1538"/>
      <c r="G131" s="75"/>
      <c r="H131" s="75"/>
      <c r="I131" s="75"/>
    </row>
    <row r="132" spans="1:9" s="105" customFormat="1" outlineLevel="1">
      <c r="A132" s="96" t="str">
        <f>+'8.1_MP-INAC'!A134</f>
        <v>2.3.9.2</v>
      </c>
      <c r="B132" s="97" t="str">
        <f>+'8.1_MP-INAC'!B134</f>
        <v>Supervisión de obras</v>
      </c>
      <c r="C132" s="112">
        <f>+'8.1_MP-INAC'!BH134</f>
        <v>0</v>
      </c>
      <c r="D132" s="112">
        <f>+'8.1_MP-INAC'!BP134</f>
        <v>0</v>
      </c>
      <c r="E132" s="112">
        <f>+'8.1_MP-INAC'!BX134</f>
        <v>0</v>
      </c>
      <c r="F132" s="1538"/>
      <c r="G132" s="75"/>
      <c r="H132" s="75"/>
      <c r="I132" s="75"/>
    </row>
    <row r="133" spans="1:9" s="1043" customFormat="1">
      <c r="A133" s="82">
        <f>+'8.1_MP-INAC'!A135</f>
        <v>4</v>
      </c>
      <c r="B133" s="83" t="str">
        <f>+'8.1_MP-INAC'!B135</f>
        <v>Administración del Proyecto</v>
      </c>
      <c r="C133" s="1247">
        <f>+'8.1_MP-INAC'!BH135</f>
        <v>185505</v>
      </c>
      <c r="D133" s="1247">
        <f>+'8.1_MP-INAC'!BP135</f>
        <v>144000</v>
      </c>
      <c r="E133" s="1247">
        <f>+'8.1_MP-INAC'!BX135</f>
        <v>329505</v>
      </c>
      <c r="F133" s="1538"/>
    </row>
    <row r="134" spans="1:9" s="93" customFormat="1" collapsed="1">
      <c r="A134" s="88" t="str">
        <f>+'8.1_MP-INAC'!A136</f>
        <v>4.1</v>
      </c>
      <c r="B134" s="89" t="str">
        <f>+'8.1_MP-INAC'!B136</f>
        <v>Equipo de la UEP-INAC</v>
      </c>
      <c r="C134" s="1279">
        <f>+'8.1_MP-INAC'!BH136</f>
        <v>185505</v>
      </c>
      <c r="D134" s="1279">
        <f>+'8.1_MP-INAC'!BP136</f>
        <v>144000</v>
      </c>
      <c r="E134" s="1279">
        <f>+'8.1_MP-INAC'!BX136</f>
        <v>329505</v>
      </c>
      <c r="F134" s="1538"/>
      <c r="G134" s="92"/>
      <c r="H134" s="92"/>
      <c r="I134" s="92"/>
    </row>
    <row r="135" spans="1:9" s="75" customFormat="1" outlineLevel="1">
      <c r="A135" s="96" t="str">
        <f>+'8.1_MP-INAC'!A137</f>
        <v>4.1.1</v>
      </c>
      <c r="B135" s="101" t="str">
        <f>+'8.1_MP-INAC'!B137</f>
        <v>Coordinador General de la UEP INAC</v>
      </c>
      <c r="C135" s="112">
        <f>+'8.1_MP-INAC'!BH137</f>
        <v>0</v>
      </c>
      <c r="D135" s="112">
        <f>+'8.1_MP-INAC'!BP137</f>
        <v>16000</v>
      </c>
      <c r="E135" s="112">
        <f>+'8.1_MP-INAC'!BX137</f>
        <v>16000</v>
      </c>
      <c r="F135" s="1538"/>
    </row>
    <row r="136" spans="1:9" s="669" customFormat="1" outlineLevel="1">
      <c r="A136" s="96" t="str">
        <f>+'8.1_MP-INAC'!A138</f>
        <v>4.1.2</v>
      </c>
      <c r="B136" s="664" t="str">
        <f>+'8.1_MP-INAC'!B138</f>
        <v>Especialista en Planes de Gestión</v>
      </c>
      <c r="C136" s="112">
        <f>+'8.1_MP-INAC'!BH138</f>
        <v>0</v>
      </c>
      <c r="D136" s="112">
        <f>+'8.1_MP-INAC'!BP138</f>
        <v>12000</v>
      </c>
      <c r="E136" s="112">
        <f>+'8.1_MP-INAC'!BX138</f>
        <v>12000</v>
      </c>
      <c r="F136" s="1538"/>
    </row>
    <row r="137" spans="1:9" s="75" customFormat="1" outlineLevel="1">
      <c r="A137" s="96" t="str">
        <f>+'8.1_MP-INAC'!A139</f>
        <v>4.1.3</v>
      </c>
      <c r="B137" s="101" t="str">
        <f>+'8.1_MP-INAC'!B139</f>
        <v>Especialista Legal-Adquisiciones</v>
      </c>
      <c r="C137" s="112">
        <f>+'8.1_MP-INAC'!BH139</f>
        <v>0</v>
      </c>
      <c r="D137" s="112">
        <f>+'8.1_MP-INAC'!BP139</f>
        <v>10000</v>
      </c>
      <c r="E137" s="112">
        <f>+'8.1_MP-INAC'!BX139</f>
        <v>10000</v>
      </c>
      <c r="F137" s="1538"/>
    </row>
    <row r="138" spans="1:9" s="95" customFormat="1" outlineLevel="1">
      <c r="A138" s="96" t="str">
        <f>+'8.1_MP-INAC'!A140</f>
        <v>4.1.4</v>
      </c>
      <c r="B138" s="101" t="str">
        <f>+'8.1_MP-INAC'!B140</f>
        <v>Especialista Administrativo Financiero</v>
      </c>
      <c r="C138" s="112">
        <f>+'8.1_MP-INAC'!BH140</f>
        <v>0</v>
      </c>
      <c r="D138" s="112">
        <f>+'8.1_MP-INAC'!BP140</f>
        <v>10000</v>
      </c>
      <c r="E138" s="112">
        <f>+'8.1_MP-INAC'!BX140</f>
        <v>10000</v>
      </c>
      <c r="F138" s="1538"/>
    </row>
    <row r="139" spans="1:9" s="95" customFormat="1" outlineLevel="1">
      <c r="A139" s="96" t="str">
        <f>+'8.1_MP-INAC'!A141</f>
        <v>4.1.5</v>
      </c>
      <c r="B139" s="101" t="str">
        <f>+'8.1_MP-INAC'!B141</f>
        <v>Ente de Gestión</v>
      </c>
      <c r="C139" s="112">
        <f>+'8.1_MP-INAC'!BH141</f>
        <v>185505</v>
      </c>
      <c r="D139" s="112">
        <f>+'8.1_MP-INAC'!BP141</f>
        <v>0</v>
      </c>
      <c r="E139" s="112">
        <f>+'8.1_MP-INAC'!BX141</f>
        <v>185505</v>
      </c>
      <c r="F139" s="1538"/>
    </row>
    <row r="140" spans="1:9" s="95" customFormat="1" outlineLevel="1">
      <c r="A140" s="96" t="str">
        <f>+'8.1_MP-INAC'!A142</f>
        <v>4.1.6</v>
      </c>
      <c r="B140" s="101" t="str">
        <f>+'8.1_MP-INAC'!B142</f>
        <v>Sistema Informático de Gestión</v>
      </c>
      <c r="C140" s="112">
        <f>+'8.1_MP-INAC'!BH142</f>
        <v>0</v>
      </c>
      <c r="D140" s="112">
        <f>+'8.1_MP-INAC'!BP142</f>
        <v>0</v>
      </c>
      <c r="E140" s="112">
        <f>+'8.1_MP-INAC'!BX142</f>
        <v>0</v>
      </c>
      <c r="F140" s="1538"/>
    </row>
    <row r="141" spans="1:9" s="95" customFormat="1" outlineLevel="1">
      <c r="A141" s="1421" t="str">
        <f>+'8.1_MP-INAC'!A143</f>
        <v>4.1.7</v>
      </c>
      <c r="B141" s="1422" t="str">
        <f>+'8.1_MP-INAC'!B143</f>
        <v>Implementación del Plan de Fortalecimiento del INAC para la ejecución del Proyecto</v>
      </c>
      <c r="C141" s="112">
        <f>+'8.1_MP-INAC'!BH143</f>
        <v>0</v>
      </c>
      <c r="D141" s="112">
        <f>+'8.1_MP-INAC'!BP143</f>
        <v>0</v>
      </c>
      <c r="E141" s="112">
        <f>+'8.1_MP-INAC'!BX143</f>
        <v>0</v>
      </c>
      <c r="F141" s="1538"/>
    </row>
    <row r="142" spans="1:9" s="95" customFormat="1" outlineLevel="1">
      <c r="A142" s="1421" t="str">
        <f>+'8.1_MP-INAC'!A144</f>
        <v>4.1.8</v>
      </c>
      <c r="B142" s="1422" t="str">
        <f>+'8.1_MP-INAC'!B144</f>
        <v>Equipo de Apoyo y otros sin programar</v>
      </c>
      <c r="C142" s="112">
        <f>+'8.1_MP-INAC'!BH144</f>
        <v>0</v>
      </c>
      <c r="D142" s="112">
        <f>+'8.1_MP-INAC'!BP144</f>
        <v>96000</v>
      </c>
      <c r="E142" s="112">
        <f>+'8.1_MP-INAC'!BX144</f>
        <v>96000</v>
      </c>
      <c r="F142" s="1538"/>
    </row>
    <row r="143" spans="1:9" s="93" customFormat="1">
      <c r="A143" s="88" t="str">
        <f>+'8.1_MP-INAC'!A150</f>
        <v>4.2</v>
      </c>
      <c r="B143" s="89" t="str">
        <f>+'8.1_MP-INAC'!B150</f>
        <v>Auditoría del Proyecto</v>
      </c>
      <c r="C143" s="1279">
        <f>+'8.1_MP-INAC'!BH150</f>
        <v>0</v>
      </c>
      <c r="D143" s="1279">
        <f>+'8.1_MP-INAC'!BP150</f>
        <v>0</v>
      </c>
      <c r="E143" s="1279">
        <f>+'8.1_MP-INAC'!BX150</f>
        <v>0</v>
      </c>
      <c r="F143" s="1538"/>
      <c r="G143" s="92"/>
      <c r="H143" s="92"/>
      <c r="I143" s="92"/>
    </row>
    <row r="144" spans="1:9" s="1283" customFormat="1" outlineLevel="1">
      <c r="A144" s="96" t="str">
        <f>+'8.1_MP-INAC'!A151</f>
        <v>4.2.1</v>
      </c>
      <c r="B144" s="890" t="str">
        <f>+'8.1_MP-INAC'!B151</f>
        <v>Servicios de Auditoría Externa</v>
      </c>
      <c r="C144" s="112">
        <f>+'8.1_MP-INAC'!BH151</f>
        <v>0</v>
      </c>
      <c r="D144" s="112">
        <f>+'8.1_MP-INAC'!BP151</f>
        <v>0</v>
      </c>
      <c r="E144" s="112">
        <f>+'8.1_MP-INAC'!BX151</f>
        <v>0</v>
      </c>
      <c r="F144" s="1538"/>
      <c r="G144" s="1282"/>
      <c r="H144" s="1282"/>
      <c r="I144" s="1282"/>
    </row>
    <row r="145" spans="1:9" s="93" customFormat="1">
      <c r="A145" s="88" t="str">
        <f>+'8.1_MP-INAC'!A152</f>
        <v>4.3</v>
      </c>
      <c r="B145" s="89" t="str">
        <f>+'8.1_MP-INAC'!B152</f>
        <v>Evaluaciones del Proyecto</v>
      </c>
      <c r="C145" s="1279">
        <f>+'8.1_MP-INAC'!BH152</f>
        <v>0</v>
      </c>
      <c r="D145" s="1279">
        <f>+'8.1_MP-INAC'!BP152</f>
        <v>0</v>
      </c>
      <c r="E145" s="1279">
        <f>+'8.1_MP-INAC'!BX152</f>
        <v>0</v>
      </c>
      <c r="F145" s="1538"/>
      <c r="G145" s="92"/>
      <c r="H145" s="92"/>
      <c r="I145" s="92"/>
    </row>
    <row r="146" spans="1:9" s="1283" customFormat="1" outlineLevel="1">
      <c r="A146" s="96" t="str">
        <f>+'8.1_MP-INAC'!A153</f>
        <v>4.3.1</v>
      </c>
      <c r="B146" s="1223" t="str">
        <f>+'8.1_MP-INAC'!B153</f>
        <v>Evaluación intermedia del Proyecto</v>
      </c>
      <c r="C146" s="112">
        <f>+'8.1_MP-INAC'!BH153</f>
        <v>0</v>
      </c>
      <c r="D146" s="112">
        <f>+'8.1_MP-INAC'!BP153</f>
        <v>0</v>
      </c>
      <c r="E146" s="112">
        <f>+'8.1_MP-INAC'!BX153</f>
        <v>0</v>
      </c>
      <c r="F146" s="1538"/>
      <c r="G146" s="1282"/>
      <c r="H146" s="1282"/>
      <c r="I146" s="1282"/>
    </row>
    <row r="147" spans="1:9" s="1283" customFormat="1" outlineLevel="1">
      <c r="A147" s="96" t="str">
        <f>+'8.1_MP-INAC'!A154</f>
        <v>4.3.2</v>
      </c>
      <c r="B147" s="1223" t="str">
        <f>+'8.1_MP-INAC'!B154</f>
        <v>Evaluación final del Proyecto</v>
      </c>
      <c r="C147" s="112">
        <f>+'8.1_MP-INAC'!BH154</f>
        <v>0</v>
      </c>
      <c r="D147" s="112">
        <f>+'8.1_MP-INAC'!BP154</f>
        <v>0</v>
      </c>
      <c r="E147" s="112">
        <f>+'8.1_MP-INAC'!BX154</f>
        <v>0</v>
      </c>
      <c r="F147" s="1538"/>
      <c r="G147" s="1282"/>
      <c r="H147" s="1282"/>
      <c r="I147" s="1282"/>
    </row>
    <row r="148" spans="1:9" s="1283" customFormat="1" outlineLevel="1">
      <c r="A148" s="96" t="str">
        <f>+'8.1_MP-INAC'!A155</f>
        <v>4.3.3</v>
      </c>
      <c r="B148" s="1223" t="str">
        <f>+'8.1_MP-INAC'!B155</f>
        <v>Análisis Costo-Beneficio ExPost del Proyecto</v>
      </c>
      <c r="C148" s="112">
        <f>+'8.1_MP-INAC'!BH155</f>
        <v>0</v>
      </c>
      <c r="D148" s="112">
        <f>+'8.1_MP-INAC'!BP155</f>
        <v>0</v>
      </c>
      <c r="E148" s="112">
        <f>+'8.1_MP-INAC'!BX155</f>
        <v>0</v>
      </c>
      <c r="F148" s="1538"/>
      <c r="G148" s="1282"/>
      <c r="H148" s="1282"/>
      <c r="I148" s="1282"/>
    </row>
    <row r="149" spans="1:9" s="93" customFormat="1">
      <c r="A149" s="88" t="str">
        <f>+'8.1_MP-INAC'!A156</f>
        <v>4.4</v>
      </c>
      <c r="B149" s="89" t="str">
        <f>+'8.1_MP-INAC'!B156</f>
        <v>Gestión de Riesgos del Proyecto</v>
      </c>
      <c r="C149" s="1279">
        <f>+'8.1_MP-INAC'!BH156</f>
        <v>0</v>
      </c>
      <c r="D149" s="1279">
        <f>+'8.1_MP-INAC'!BP156</f>
        <v>0</v>
      </c>
      <c r="E149" s="1279">
        <f>+'8.1_MP-INAC'!BX156</f>
        <v>0</v>
      </c>
      <c r="F149" s="1538"/>
      <c r="G149" s="92"/>
      <c r="H149" s="92"/>
      <c r="I149" s="92"/>
    </row>
    <row r="150" spans="1:9" s="118" customFormat="1" ht="38.25" outlineLevel="1">
      <c r="A150" s="96" t="str">
        <f>+'8.1_MP-INAC'!A157</f>
        <v>4.4.1</v>
      </c>
      <c r="B150" s="1223" t="str">
        <f>+'8.1_MP-INAC'!B157</f>
        <v>Como mecanismo de ejecución se prevé la conformación en el INAC de un Equipo de Coordinación con Especialistas que coordinarán la ejecución del proyecto, con el apoyo de un Ente de Gestión especializado para la Dirección de Proyectos, la ejecución de lo</v>
      </c>
      <c r="C150" s="112">
        <f>+'8.1_MP-INAC'!BH157</f>
        <v>0</v>
      </c>
      <c r="D150" s="112">
        <f>+'8.1_MP-INAC'!BP157</f>
        <v>0</v>
      </c>
      <c r="E150" s="112">
        <f>+'8.1_MP-INAC'!BX157</f>
        <v>0</v>
      </c>
      <c r="F150" s="1538"/>
      <c r="G150" s="117"/>
      <c r="H150" s="117"/>
      <c r="I150" s="117"/>
    </row>
    <row r="151" spans="1:9" s="118" customFormat="1" ht="38.25" outlineLevel="1">
      <c r="A151" s="96" t="str">
        <f>+'8.1_MP-INAC'!A158</f>
        <v>4.4.2</v>
      </c>
      <c r="B151" s="1223" t="str">
        <f>+'8.1_MP-INAC'!B158</f>
        <v>Toma de decisión al más alto nivel institucional para la definición clara en los ROPs respectivos del Proyecto a cerca de las funciones y competencias de las instancias internas institucionales (en lo posible a nivel de cargos) y la definición de procedi</v>
      </c>
      <c r="C151" s="112">
        <f>+'8.1_MP-INAC'!BH158</f>
        <v>0</v>
      </c>
      <c r="D151" s="112">
        <f>+'8.1_MP-INAC'!BP158</f>
        <v>0</v>
      </c>
      <c r="E151" s="112">
        <f>+'8.1_MP-INAC'!BX158</f>
        <v>0</v>
      </c>
      <c r="F151" s="1538"/>
      <c r="G151" s="117"/>
      <c r="H151" s="117"/>
      <c r="I151" s="117"/>
    </row>
    <row r="152" spans="1:9" s="118" customFormat="1" ht="25.5" outlineLevel="1">
      <c r="A152" s="96" t="str">
        <f>+'8.1_MP-INAC'!A159</f>
        <v>4.4.3</v>
      </c>
      <c r="B152" s="1223" t="str">
        <f>+'8.1_MP-INAC'!B159</f>
        <v>Establecimiento de procedimientos de supervisión/inspección técnico - administrativa adecuados para el proyecto</v>
      </c>
      <c r="C152" s="112">
        <f>+'8.1_MP-INAC'!BH159</f>
        <v>0</v>
      </c>
      <c r="D152" s="112">
        <f>+'8.1_MP-INAC'!BP159</f>
        <v>0</v>
      </c>
      <c r="E152" s="112">
        <f>+'8.1_MP-INAC'!BX159</f>
        <v>0</v>
      </c>
      <c r="F152" s="1538"/>
      <c r="G152" s="117"/>
      <c r="H152" s="117"/>
      <c r="I152" s="117"/>
    </row>
    <row r="153" spans="1:9" s="118" customFormat="1" ht="38.25" outlineLevel="1">
      <c r="A153" s="96" t="str">
        <f>+'8.1_MP-INAC'!A160</f>
        <v>4.4.4</v>
      </c>
      <c r="B153" s="1223" t="str">
        <f>+'8.1_MP-INAC'!B160</f>
        <v>Conformación de un Comité Técnico de Coordinación del Proyecto, integrado por representantes de ambas instituciones que en constituirá en forma Ad Hoc para atender necesidades puntales que se presenten en el marco de la ejecución.</v>
      </c>
      <c r="C153" s="112">
        <f>+'8.1_MP-INAC'!BH160</f>
        <v>0</v>
      </c>
      <c r="D153" s="112">
        <f>+'8.1_MP-INAC'!BP160</f>
        <v>0</v>
      </c>
      <c r="E153" s="112">
        <f>+'8.1_MP-INAC'!BX160</f>
        <v>0</v>
      </c>
      <c r="F153" s="1538"/>
      <c r="G153" s="117"/>
      <c r="H153" s="117"/>
      <c r="I153" s="117"/>
    </row>
    <row r="154" spans="1:9" s="118" customFormat="1" ht="25.5" outlineLevel="1">
      <c r="A154" s="96" t="str">
        <f>+'8.1_MP-INAC'!A161</f>
        <v>4.4.5</v>
      </c>
      <c r="B154" s="1223" t="str">
        <f>+'8.1_MP-INAC'!B161</f>
        <v>Las Unidades Ejecutoras del Proyecto, contarán con capacidad para la gestión en forma autónoma de los procesos de adquisiciones del proyecto</v>
      </c>
      <c r="C154" s="112">
        <f>+'8.1_MP-INAC'!BH161</f>
        <v>0</v>
      </c>
      <c r="D154" s="112">
        <f>+'8.1_MP-INAC'!BP161</f>
        <v>0</v>
      </c>
      <c r="E154" s="112">
        <f>+'8.1_MP-INAC'!BX161</f>
        <v>0</v>
      </c>
      <c r="F154" s="1538"/>
      <c r="G154" s="117"/>
      <c r="H154" s="117"/>
      <c r="I154" s="117"/>
    </row>
    <row r="155" spans="1:9" s="118" customFormat="1" ht="25.5" outlineLevel="1">
      <c r="A155" s="96" t="str">
        <f>+'8.1_MP-INAC'!A162</f>
        <v>4.4.6</v>
      </c>
      <c r="B155" s="1223" t="str">
        <f>+'8.1_MP-INAC'!B162</f>
        <v>Capacitación, asistencia técnica contínua y asesoramiento a ambos organismos ejecutores para la gestión de las adquisiciones del proyecto</v>
      </c>
      <c r="C155" s="112">
        <f>+'8.1_MP-INAC'!BH162</f>
        <v>0</v>
      </c>
      <c r="D155" s="112">
        <f>+'8.1_MP-INAC'!BP162</f>
        <v>0</v>
      </c>
      <c r="E155" s="112">
        <f>+'8.1_MP-INAC'!BX162</f>
        <v>0</v>
      </c>
      <c r="F155" s="1538"/>
      <c r="G155" s="117"/>
      <c r="H155" s="117"/>
      <c r="I155" s="117"/>
    </row>
    <row r="156" spans="1:9" s="118" customFormat="1" ht="38.25" outlineLevel="1">
      <c r="A156" s="96" t="str">
        <f>+'8.1_MP-INAC'!A163</f>
        <v>4.4.7</v>
      </c>
      <c r="B156" s="1223" t="str">
        <f>+'8.1_MP-INAC'!B163</f>
        <v>Apoyo a ambas instituciones ejecutoras para la preparación de los Documentos de Licitaciones principales para la ejeución del proyecto, con antelación al inicio de la ejecución del mismo</v>
      </c>
      <c r="C156" s="112">
        <f>+'8.1_MP-INAC'!BH163</f>
        <v>0</v>
      </c>
      <c r="D156" s="112">
        <f>+'8.1_MP-INAC'!BP163</f>
        <v>0</v>
      </c>
      <c r="E156" s="112">
        <f>+'8.1_MP-INAC'!BX163</f>
        <v>0</v>
      </c>
      <c r="F156" s="1538"/>
      <c r="G156" s="117"/>
      <c r="H156" s="117"/>
      <c r="I156" s="117"/>
    </row>
    <row r="157" spans="1:9" s="118" customFormat="1" ht="38.25" outlineLevel="1">
      <c r="A157" s="96" t="str">
        <f>+'8.1_MP-INAC'!A164</f>
        <v>4.4.8</v>
      </c>
      <c r="B157" s="1223" t="str">
        <f>+'8.1_MP-INAC'!B164</f>
        <v>Definición e implementación de una Estrategia de Gestión del Cambio a cargo de una empresa especializada para gestionar adecuadamente para el establecimiento de un nuevo modelo de gestión.</v>
      </c>
      <c r="C157" s="112">
        <f>+'8.1_MP-INAC'!BH164</f>
        <v>0</v>
      </c>
      <c r="D157" s="112">
        <f>+'8.1_MP-INAC'!BP164</f>
        <v>0</v>
      </c>
      <c r="E157" s="112">
        <f>+'8.1_MP-INAC'!BX164</f>
        <v>0</v>
      </c>
      <c r="F157" s="1538"/>
      <c r="G157" s="117"/>
      <c r="H157" s="117"/>
      <c r="I157" s="117"/>
    </row>
    <row r="158" spans="1:9" s="118" customFormat="1" ht="25.5" outlineLevel="1">
      <c r="A158" s="96" t="str">
        <f>+'8.1_MP-INAC'!A165</f>
        <v>4.4.9</v>
      </c>
      <c r="B158" s="1223" t="str">
        <f>+'8.1_MP-INAC'!B165</f>
        <v>Alto nivel de involucramiento de la máxima autoridad institucional para la toma de decisiones oportuna que dé fluidez al proceso de reforma</v>
      </c>
      <c r="C158" s="112">
        <f>+'8.1_MP-INAC'!BH165</f>
        <v>0</v>
      </c>
      <c r="D158" s="112">
        <f>+'8.1_MP-INAC'!BP165</f>
        <v>0</v>
      </c>
      <c r="E158" s="112">
        <f>+'8.1_MP-INAC'!BX165</f>
        <v>0</v>
      </c>
      <c r="F158" s="1538"/>
      <c r="G158" s="117"/>
      <c r="H158" s="117"/>
      <c r="I158" s="117"/>
    </row>
    <row r="159" spans="1:9" s="118" customFormat="1" outlineLevel="1">
      <c r="A159" s="96" t="str">
        <f>+'8.1_MP-INAC'!A166</f>
        <v>4.4.10</v>
      </c>
      <c r="B159" s="1223" t="str">
        <f>+'8.1_MP-INAC'!B166</f>
        <v>Fortalecimiento con RRHH especializados para la gestión ambiental y social del proyecto</v>
      </c>
      <c r="C159" s="112">
        <f>+'8.1_MP-INAC'!BH166</f>
        <v>0</v>
      </c>
      <c r="D159" s="112">
        <f>+'8.1_MP-INAC'!BP166</f>
        <v>0</v>
      </c>
      <c r="E159" s="112">
        <f>+'8.1_MP-INAC'!BX166</f>
        <v>0</v>
      </c>
      <c r="F159" s="1538"/>
      <c r="G159" s="117"/>
      <c r="H159" s="117"/>
      <c r="I159" s="117"/>
    </row>
    <row r="160" spans="1:9" s="87" customFormat="1">
      <c r="A160" s="1641" t="str">
        <f>+'8.1_MP-INAC'!A167</f>
        <v>5</v>
      </c>
      <c r="B160" s="1642" t="str">
        <f>+'8.1_MP-INAC'!B167</f>
        <v>Imprevistos</v>
      </c>
      <c r="C160" s="1651">
        <f>+'8.1_MP-INAC'!BH167</f>
        <v>0</v>
      </c>
      <c r="D160" s="1651">
        <f>+'8.1_MP-INAC'!BP167</f>
        <v>0</v>
      </c>
      <c r="E160" s="1651">
        <f>+'8.1_MP-INAC'!BX167</f>
        <v>0</v>
      </c>
      <c r="F160" s="1538"/>
    </row>
    <row r="161" spans="3:5">
      <c r="C161" s="1307"/>
      <c r="D161" s="1307"/>
      <c r="E161" s="1307"/>
    </row>
    <row r="162" spans="3:5">
      <c r="C162" s="1307"/>
      <c r="D162" s="1307"/>
      <c r="E162" s="1307"/>
    </row>
    <row r="163" spans="3:5">
      <c r="C163" s="1307"/>
      <c r="D163" s="1307"/>
      <c r="E163" s="1307"/>
    </row>
    <row r="164" spans="3:5">
      <c r="C164" s="1307"/>
      <c r="D164" s="1307"/>
      <c r="E164" s="1307"/>
    </row>
    <row r="165" spans="3:5">
      <c r="C165" s="1307"/>
      <c r="D165" s="1307"/>
      <c r="E165" s="1307"/>
    </row>
    <row r="166" spans="3:5">
      <c r="C166" s="1307"/>
      <c r="D166" s="1307"/>
      <c r="E166" s="1307"/>
    </row>
    <row r="167" spans="3:5">
      <c r="C167" s="1307"/>
      <c r="D167" s="1307"/>
      <c r="E167" s="1307"/>
    </row>
    <row r="168" spans="3:5">
      <c r="C168" s="1307"/>
      <c r="D168" s="1307"/>
      <c r="E168" s="1307"/>
    </row>
    <row r="169" spans="3:5">
      <c r="C169" s="1307"/>
      <c r="D169" s="1307"/>
      <c r="E169" s="1307"/>
    </row>
    <row r="170" spans="3:5">
      <c r="C170" s="1307"/>
      <c r="D170" s="1307"/>
      <c r="E170" s="1307"/>
    </row>
    <row r="171" spans="3:5">
      <c r="C171" s="1307"/>
      <c r="D171" s="1307"/>
      <c r="E171" s="1307"/>
    </row>
    <row r="172" spans="3:5">
      <c r="C172" s="1307"/>
      <c r="D172" s="1307"/>
      <c r="E172" s="1307"/>
    </row>
    <row r="173" spans="3:5">
      <c r="C173" s="1307"/>
      <c r="D173" s="1307"/>
      <c r="E173" s="1307"/>
    </row>
    <row r="174" spans="3:5">
      <c r="C174" s="1307"/>
      <c r="D174" s="1307"/>
      <c r="E174" s="1307"/>
    </row>
    <row r="175" spans="3:5">
      <c r="C175" s="1307"/>
      <c r="D175" s="1307"/>
      <c r="E175" s="1307"/>
    </row>
    <row r="176" spans="3:5">
      <c r="C176" s="1307"/>
      <c r="D176" s="1307"/>
      <c r="E176" s="1307"/>
    </row>
    <row r="177" spans="3:5">
      <c r="C177" s="1307"/>
      <c r="D177" s="1307"/>
      <c r="E177" s="1307"/>
    </row>
    <row r="178" spans="3:5">
      <c r="C178" s="1307"/>
      <c r="D178" s="1307"/>
      <c r="E178" s="1307"/>
    </row>
    <row r="179" spans="3:5">
      <c r="C179" s="1307"/>
      <c r="D179" s="1307"/>
      <c r="E179" s="1307"/>
    </row>
    <row r="180" spans="3:5">
      <c r="C180" s="1307"/>
      <c r="D180" s="1307"/>
      <c r="E180" s="1307"/>
    </row>
    <row r="181" spans="3:5">
      <c r="C181" s="1307"/>
      <c r="D181" s="1307"/>
      <c r="E181" s="1307"/>
    </row>
    <row r="182" spans="3:5">
      <c r="C182" s="1307"/>
      <c r="D182" s="1307"/>
      <c r="E182" s="1307"/>
    </row>
    <row r="183" spans="3:5">
      <c r="C183" s="1307"/>
      <c r="D183" s="1307"/>
      <c r="E183" s="1307"/>
    </row>
    <row r="184" spans="3:5">
      <c r="C184" s="1307"/>
      <c r="D184" s="1307"/>
      <c r="E184" s="1307"/>
    </row>
    <row r="185" spans="3:5">
      <c r="C185" s="1307"/>
      <c r="D185" s="1307"/>
      <c r="E185" s="1307"/>
    </row>
    <row r="186" spans="3:5">
      <c r="C186" s="1307"/>
      <c r="D186" s="1307"/>
      <c r="E186" s="1307"/>
    </row>
    <row r="187" spans="3:5">
      <c r="C187" s="1307"/>
      <c r="D187" s="1307"/>
      <c r="E187" s="1307"/>
    </row>
    <row r="188" spans="3:5">
      <c r="C188" s="1307"/>
      <c r="D188" s="1307"/>
      <c r="E188" s="1307"/>
    </row>
    <row r="189" spans="3:5">
      <c r="C189" s="1307"/>
      <c r="D189" s="1307"/>
      <c r="E189" s="1307"/>
    </row>
    <row r="190" spans="3:5">
      <c r="C190" s="1307"/>
      <c r="D190" s="1307"/>
      <c r="E190" s="1307"/>
    </row>
    <row r="191" spans="3:5">
      <c r="C191" s="1307"/>
      <c r="D191" s="1307"/>
      <c r="E191" s="1307"/>
    </row>
    <row r="192" spans="3:5">
      <c r="C192" s="1307"/>
      <c r="D192" s="1307"/>
      <c r="E192" s="1307"/>
    </row>
    <row r="193" spans="3:5">
      <c r="C193" s="1307"/>
      <c r="D193" s="1307"/>
      <c r="E193" s="1307"/>
    </row>
    <row r="194" spans="3:5">
      <c r="C194" s="1307"/>
      <c r="D194" s="1307"/>
      <c r="E194" s="1307"/>
    </row>
    <row r="195" spans="3:5">
      <c r="C195" s="1307"/>
      <c r="D195" s="1307"/>
      <c r="E195" s="1307"/>
    </row>
    <row r="196" spans="3:5">
      <c r="C196" s="1307"/>
      <c r="D196" s="1307"/>
      <c r="E196" s="1307"/>
    </row>
    <row r="197" spans="3:5">
      <c r="C197" s="1307"/>
      <c r="D197" s="1307"/>
      <c r="E197" s="1307"/>
    </row>
    <row r="198" spans="3:5">
      <c r="C198" s="1307"/>
      <c r="D198" s="1307"/>
      <c r="E198" s="1307"/>
    </row>
    <row r="199" spans="3:5">
      <c r="C199" s="1307"/>
      <c r="D199" s="1307"/>
      <c r="E199" s="1307"/>
    </row>
    <row r="200" spans="3:5">
      <c r="C200" s="1307"/>
      <c r="D200" s="1307"/>
      <c r="E200" s="1307"/>
    </row>
    <row r="201" spans="3:5">
      <c r="C201" s="1307"/>
      <c r="D201" s="1307"/>
      <c r="E201" s="1307"/>
    </row>
    <row r="202" spans="3:5">
      <c r="C202" s="1307"/>
      <c r="D202" s="1307"/>
      <c r="E202" s="1307"/>
    </row>
    <row r="203" spans="3:5">
      <c r="C203" s="1307"/>
      <c r="D203" s="1307"/>
      <c r="E203" s="1307"/>
    </row>
    <row r="204" spans="3:5">
      <c r="C204" s="1307"/>
      <c r="D204" s="1307"/>
      <c r="E204" s="1307"/>
    </row>
    <row r="205" spans="3:5">
      <c r="C205" s="1307"/>
      <c r="D205" s="1307"/>
      <c r="E205" s="1307"/>
    </row>
    <row r="206" spans="3:5">
      <c r="C206" s="1307"/>
      <c r="D206" s="1307"/>
      <c r="E206" s="1307"/>
    </row>
    <row r="207" spans="3:5">
      <c r="C207" s="1307"/>
      <c r="D207" s="1307"/>
      <c r="E207" s="1307"/>
    </row>
    <row r="208" spans="3:5">
      <c r="C208" s="1307"/>
      <c r="D208" s="1307"/>
      <c r="E208" s="1307"/>
    </row>
    <row r="209" spans="3:5">
      <c r="C209" s="1307"/>
      <c r="D209" s="1307"/>
      <c r="E209" s="1307"/>
    </row>
    <row r="210" spans="3:5">
      <c r="C210" s="1307"/>
      <c r="D210" s="1307"/>
      <c r="E210" s="1307"/>
    </row>
    <row r="211" spans="3:5">
      <c r="C211" s="1307"/>
      <c r="D211" s="1307"/>
      <c r="E211" s="1307"/>
    </row>
    <row r="212" spans="3:5">
      <c r="C212" s="1307"/>
      <c r="D212" s="1307"/>
      <c r="E212" s="1307"/>
    </row>
    <row r="213" spans="3:5">
      <c r="C213" s="1307"/>
      <c r="D213" s="1307"/>
      <c r="E213" s="1307"/>
    </row>
    <row r="214" spans="3:5">
      <c r="C214" s="1307"/>
      <c r="D214" s="1307"/>
      <c r="E214" s="1307"/>
    </row>
    <row r="215" spans="3:5">
      <c r="C215" s="1307"/>
      <c r="D215" s="1307"/>
      <c r="E215" s="1307"/>
    </row>
    <row r="216" spans="3:5">
      <c r="C216" s="1307"/>
      <c r="D216" s="1307"/>
      <c r="E216" s="1307"/>
    </row>
    <row r="217" spans="3:5">
      <c r="C217" s="1307"/>
      <c r="D217" s="1307"/>
      <c r="E217" s="1307"/>
    </row>
    <row r="218" spans="3:5">
      <c r="C218" s="1307"/>
      <c r="D218" s="1307"/>
      <c r="E218" s="1307"/>
    </row>
    <row r="219" spans="3:5">
      <c r="C219" s="1307"/>
      <c r="D219" s="1307"/>
      <c r="E219" s="1307"/>
    </row>
    <row r="220" spans="3:5">
      <c r="C220" s="1307"/>
      <c r="D220" s="1307"/>
      <c r="E220" s="1307"/>
    </row>
    <row r="221" spans="3:5">
      <c r="C221" s="1307"/>
      <c r="D221" s="1307"/>
      <c r="E221" s="1307"/>
    </row>
    <row r="222" spans="3:5">
      <c r="C222" s="1307"/>
      <c r="D222" s="1307"/>
      <c r="E222" s="1307"/>
    </row>
    <row r="223" spans="3:5">
      <c r="C223" s="1307"/>
      <c r="D223" s="1307"/>
      <c r="E223" s="1307"/>
    </row>
    <row r="224" spans="3:5">
      <c r="C224" s="1307"/>
      <c r="D224" s="1307"/>
      <c r="E224" s="1307"/>
    </row>
    <row r="225" spans="3:5">
      <c r="C225" s="1307"/>
      <c r="D225" s="1307"/>
      <c r="E225" s="1307"/>
    </row>
    <row r="226" spans="3:5">
      <c r="C226" s="1307"/>
      <c r="D226" s="1307"/>
      <c r="E226" s="1307"/>
    </row>
    <row r="227" spans="3:5">
      <c r="C227" s="1307"/>
      <c r="D227" s="1307"/>
      <c r="E227" s="1307"/>
    </row>
    <row r="228" spans="3:5">
      <c r="C228" s="1307"/>
      <c r="D228" s="1307"/>
      <c r="E228" s="1307"/>
    </row>
    <row r="229" spans="3:5">
      <c r="C229" s="1307"/>
      <c r="D229" s="1307"/>
      <c r="E229" s="1307"/>
    </row>
    <row r="230" spans="3:5">
      <c r="C230" s="1307"/>
      <c r="D230" s="1307"/>
      <c r="E230" s="1307"/>
    </row>
    <row r="231" spans="3:5">
      <c r="C231" s="1307"/>
      <c r="D231" s="1307"/>
      <c r="E231" s="1307"/>
    </row>
    <row r="232" spans="3:5">
      <c r="C232" s="1307"/>
      <c r="D232" s="1307"/>
      <c r="E232" s="1307"/>
    </row>
    <row r="233" spans="3:5">
      <c r="C233" s="1307"/>
      <c r="D233" s="1307"/>
      <c r="E233" s="1307"/>
    </row>
    <row r="234" spans="3:5">
      <c r="C234" s="1307"/>
      <c r="D234" s="1307"/>
      <c r="E234" s="1307"/>
    </row>
    <row r="235" spans="3:5">
      <c r="C235" s="1307"/>
      <c r="D235" s="1307"/>
      <c r="E235" s="1307"/>
    </row>
    <row r="236" spans="3:5">
      <c r="C236" s="1307"/>
      <c r="D236" s="1307"/>
      <c r="E236" s="1307"/>
    </row>
    <row r="237" spans="3:5">
      <c r="C237" s="1307"/>
      <c r="D237" s="1307"/>
      <c r="E237" s="1307"/>
    </row>
    <row r="238" spans="3:5">
      <c r="C238" s="1307"/>
      <c r="D238" s="1307"/>
      <c r="E238" s="1307"/>
    </row>
    <row r="239" spans="3:5">
      <c r="C239" s="1307"/>
      <c r="D239" s="1307"/>
      <c r="E239" s="1307"/>
    </row>
    <row r="240" spans="3:5">
      <c r="C240" s="1307"/>
      <c r="D240" s="1307"/>
      <c r="E240" s="1307"/>
    </row>
    <row r="241" spans="3:5">
      <c r="C241" s="1307"/>
      <c r="D241" s="1307"/>
      <c r="E241" s="1307"/>
    </row>
    <row r="242" spans="3:5">
      <c r="C242" s="1307"/>
      <c r="D242" s="1307"/>
      <c r="E242" s="1307"/>
    </row>
    <row r="243" spans="3:5">
      <c r="C243" s="1307"/>
      <c r="D243" s="1307"/>
      <c r="E243" s="1307"/>
    </row>
    <row r="244" spans="3:5">
      <c r="C244" s="1307"/>
      <c r="D244" s="1307"/>
      <c r="E244" s="1307"/>
    </row>
    <row r="245" spans="3:5">
      <c r="C245" s="1307"/>
      <c r="D245" s="1307"/>
      <c r="E245" s="1307"/>
    </row>
    <row r="246" spans="3:5">
      <c r="C246" s="1307"/>
      <c r="D246" s="1307"/>
      <c r="E246" s="1307"/>
    </row>
    <row r="247" spans="3:5">
      <c r="C247" s="1307"/>
      <c r="D247" s="1307"/>
      <c r="E247" s="1307"/>
    </row>
    <row r="248" spans="3:5">
      <c r="C248" s="1307"/>
      <c r="D248" s="1307"/>
      <c r="E248" s="1307"/>
    </row>
    <row r="249" spans="3:5">
      <c r="C249" s="1307"/>
      <c r="D249" s="1307"/>
      <c r="E249" s="1307"/>
    </row>
    <row r="250" spans="3:5">
      <c r="C250" s="1307"/>
      <c r="D250" s="1307"/>
      <c r="E250" s="1307"/>
    </row>
    <row r="251" spans="3:5">
      <c r="C251" s="1307"/>
      <c r="D251" s="1307"/>
      <c r="E251" s="1307"/>
    </row>
    <row r="252" spans="3:5">
      <c r="C252" s="1307"/>
      <c r="D252" s="1307"/>
      <c r="E252" s="1307"/>
    </row>
    <row r="253" spans="3:5">
      <c r="C253" s="1307"/>
      <c r="D253" s="1307"/>
      <c r="E253" s="1307"/>
    </row>
    <row r="254" spans="3:5">
      <c r="C254" s="1307"/>
      <c r="D254" s="1307"/>
      <c r="E254" s="1307"/>
    </row>
    <row r="255" spans="3:5">
      <c r="C255" s="1307"/>
      <c r="D255" s="1307"/>
      <c r="E255" s="1307"/>
    </row>
    <row r="256" spans="3:5">
      <c r="C256" s="1307"/>
      <c r="D256" s="1307"/>
      <c r="E256" s="1307"/>
    </row>
    <row r="257" spans="3:5">
      <c r="C257" s="1307"/>
      <c r="D257" s="1307"/>
      <c r="E257" s="1307"/>
    </row>
    <row r="258" spans="3:5">
      <c r="C258" s="1307"/>
      <c r="D258" s="1307"/>
      <c r="E258" s="1307"/>
    </row>
    <row r="259" spans="3:5">
      <c r="C259" s="1307"/>
      <c r="D259" s="1307"/>
      <c r="E259" s="1307"/>
    </row>
    <row r="260" spans="3:5">
      <c r="C260" s="1307"/>
      <c r="D260" s="1307"/>
      <c r="E260" s="1307"/>
    </row>
    <row r="261" spans="3:5">
      <c r="C261" s="1307"/>
      <c r="D261" s="1307"/>
      <c r="E261" s="1307"/>
    </row>
    <row r="262" spans="3:5">
      <c r="C262" s="1307"/>
      <c r="D262" s="1307"/>
      <c r="E262" s="1307"/>
    </row>
    <row r="263" spans="3:5">
      <c r="C263" s="1307"/>
      <c r="D263" s="1307"/>
      <c r="E263" s="1307"/>
    </row>
    <row r="264" spans="3:5">
      <c r="C264" s="1307"/>
      <c r="D264" s="1307"/>
      <c r="E264" s="1307"/>
    </row>
    <row r="265" spans="3:5">
      <c r="C265" s="1307"/>
      <c r="D265" s="1307"/>
      <c r="E265" s="1307"/>
    </row>
    <row r="266" spans="3:5">
      <c r="C266" s="1307"/>
      <c r="D266" s="1307"/>
      <c r="E266" s="1307"/>
    </row>
    <row r="267" spans="3:5">
      <c r="C267" s="1307"/>
      <c r="D267" s="1307"/>
      <c r="E267" s="1307"/>
    </row>
    <row r="268" spans="3:5">
      <c r="C268" s="1307"/>
      <c r="D268" s="1307"/>
      <c r="E268" s="1307"/>
    </row>
    <row r="269" spans="3:5">
      <c r="C269" s="1307"/>
      <c r="D269" s="1307"/>
      <c r="E269" s="1307"/>
    </row>
    <row r="270" spans="3:5">
      <c r="C270" s="1307"/>
      <c r="D270" s="1307"/>
      <c r="E270" s="1307"/>
    </row>
    <row r="271" spans="3:5">
      <c r="C271" s="1307"/>
      <c r="D271" s="1307"/>
      <c r="E271" s="1307"/>
    </row>
    <row r="272" spans="3:5">
      <c r="C272" s="1307"/>
      <c r="D272" s="1307"/>
      <c r="E272" s="1307"/>
    </row>
    <row r="273" spans="1:5">
      <c r="C273" s="1307"/>
      <c r="D273" s="1307"/>
      <c r="E273" s="1307"/>
    </row>
    <row r="274" spans="1:5">
      <c r="C274" s="1307"/>
      <c r="D274" s="1307"/>
      <c r="E274" s="1307"/>
    </row>
    <row r="275" spans="1:5">
      <c r="C275" s="1307"/>
      <c r="D275" s="1307"/>
      <c r="E275" s="1307"/>
    </row>
    <row r="276" spans="1:5">
      <c r="C276" s="1307"/>
      <c r="D276" s="1307"/>
      <c r="E276" s="1307"/>
    </row>
    <row r="277" spans="1:5">
      <c r="C277" s="1307"/>
      <c r="D277" s="1307"/>
      <c r="E277" s="1307"/>
    </row>
    <row r="278" spans="1:5">
      <c r="C278" s="1307"/>
      <c r="D278" s="1307"/>
      <c r="E278" s="1307"/>
    </row>
    <row r="279" spans="1:5">
      <c r="C279" s="1307"/>
      <c r="D279" s="1307"/>
      <c r="E279" s="1307"/>
    </row>
    <row r="280" spans="1:5">
      <c r="C280" s="1307"/>
      <c r="D280" s="1307"/>
      <c r="E280" s="1307"/>
    </row>
    <row r="281" spans="1:5">
      <c r="C281" s="1307"/>
      <c r="D281" s="1307"/>
      <c r="E281" s="1307"/>
    </row>
    <row r="282" spans="1:5">
      <c r="C282" s="1307"/>
      <c r="D282" s="1307"/>
      <c r="E282" s="1307"/>
    </row>
    <row r="283" spans="1:5">
      <c r="C283" s="1307"/>
      <c r="D283" s="1307"/>
      <c r="E283" s="1307"/>
    </row>
    <row r="284" spans="1:5">
      <c r="A284" s="1108"/>
    </row>
    <row r="285" spans="1:5">
      <c r="A285" s="77"/>
    </row>
    <row r="286" spans="1:5">
      <c r="A286" s="82"/>
    </row>
    <row r="287" spans="1:5">
      <c r="A287" s="88"/>
    </row>
    <row r="288" spans="1:5">
      <c r="A288" s="90"/>
    </row>
    <row r="289" spans="1:9" s="70" customFormat="1">
      <c r="A289" s="94"/>
      <c r="B289" s="1469"/>
      <c r="C289" s="75"/>
      <c r="D289" s="75"/>
      <c r="E289" s="75"/>
      <c r="F289" s="1461"/>
      <c r="G289" s="75"/>
      <c r="H289" s="75"/>
      <c r="I289" s="75"/>
    </row>
    <row r="290" spans="1:9" s="70" customFormat="1">
      <c r="A290" s="88"/>
      <c r="B290" s="1469"/>
      <c r="C290" s="75"/>
      <c r="D290" s="75"/>
      <c r="E290" s="75"/>
      <c r="F290" s="1461"/>
      <c r="G290" s="75"/>
      <c r="H290" s="75"/>
      <c r="I290" s="75"/>
    </row>
    <row r="291" spans="1:9">
      <c r="A291" s="1308"/>
    </row>
  </sheetData>
  <mergeCells count="6">
    <mergeCell ref="A2:B2"/>
    <mergeCell ref="E3:E4"/>
    <mergeCell ref="D3:D4"/>
    <mergeCell ref="C3:C4"/>
    <mergeCell ref="A3:A4"/>
    <mergeCell ref="B3:B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91"/>
  <sheetViews>
    <sheetView workbookViewId="0">
      <selection activeCell="AK8" sqref="AK8"/>
    </sheetView>
  </sheetViews>
  <sheetFormatPr baseColWidth="10" defaultColWidth="9.140625" defaultRowHeight="15" outlineLevelCol="1"/>
  <cols>
    <col min="1" max="1" width="10.85546875" style="120" customWidth="1"/>
    <col min="2" max="2" width="51.42578125" style="1469" customWidth="1"/>
    <col min="3" max="3" width="11.7109375" style="64" hidden="1" customWidth="1"/>
    <col min="4" max="4" width="21.28515625" style="14" hidden="1" customWidth="1" outlineLevel="1"/>
    <col min="5" max="5" width="19.85546875" style="14" hidden="1" customWidth="1" outlineLevel="1"/>
    <col min="6" max="6" width="17.7109375" style="14" hidden="1" customWidth="1" outlineLevel="1"/>
    <col min="7" max="7" width="19.85546875" style="14" hidden="1" customWidth="1" outlineLevel="1"/>
    <col min="8" max="8" width="18.140625" style="14" hidden="1" customWidth="1" outlineLevel="1"/>
    <col min="9" max="9" width="3.140625" style="1205" hidden="1" customWidth="1" collapsed="1"/>
    <col min="10" max="10" width="14.28515625" style="70" hidden="1" customWidth="1" outlineLevel="1"/>
    <col min="11" max="11" width="7.85546875" style="70" hidden="1" customWidth="1" outlineLevel="1"/>
    <col min="12" max="12" width="7.42578125" style="71" hidden="1" customWidth="1" outlineLevel="1"/>
    <col min="13" max="13" width="7.28515625" style="71" hidden="1" customWidth="1" outlineLevel="1"/>
    <col min="14" max="14" width="8.28515625" style="71" hidden="1" customWidth="1" outlineLevel="1"/>
    <col min="15" max="15" width="7.28515625" style="71" hidden="1" customWidth="1" outlineLevel="1"/>
    <col min="16" max="16" width="7.7109375" style="71" hidden="1" customWidth="1" outlineLevel="1"/>
    <col min="17" max="17" width="8.42578125" style="71" hidden="1" customWidth="1" outlineLevel="1"/>
    <col min="18" max="18" width="2.7109375" style="1070" hidden="1" customWidth="1" collapsed="1"/>
    <col min="19" max="19" width="14.85546875" style="15" hidden="1" customWidth="1" outlineLevel="1"/>
    <col min="20" max="20" width="14.5703125" style="15" hidden="1" customWidth="1" outlineLevel="1"/>
    <col min="21" max="21" width="13" style="1071" hidden="1" customWidth="1" outlineLevel="1"/>
    <col min="22" max="22" width="10.7109375" style="71" hidden="1" customWidth="1" outlineLevel="1"/>
    <col min="23" max="23" width="17.7109375" style="15" hidden="1" customWidth="1" outlineLevel="1"/>
    <col min="24" max="24" width="3.7109375" style="1070" hidden="1" customWidth="1" collapsed="1"/>
    <col min="25" max="25" width="12.42578125" style="650" hidden="1" customWidth="1" outlineLevel="1"/>
    <col min="26" max="26" width="6.42578125" style="72" hidden="1" customWidth="1" outlineLevel="1"/>
    <col min="27" max="27" width="6.140625" style="72" hidden="1" customWidth="1" outlineLevel="1"/>
    <col min="28" max="29" width="6.42578125" style="72" hidden="1" customWidth="1" outlineLevel="1"/>
    <col min="30" max="30" width="13.5703125" style="1" hidden="1" customWidth="1" outlineLevel="1"/>
    <col min="31" max="31" width="15.7109375" style="119" hidden="1" customWidth="1" outlineLevel="1"/>
    <col min="32" max="32" width="19.85546875" style="119" hidden="1" customWidth="1" outlineLevel="1"/>
    <col min="33" max="33" width="4" style="1368" customWidth="1" collapsed="1"/>
    <col min="34" max="34" width="13.7109375" style="1" customWidth="1" outlineLevel="1"/>
  </cols>
  <sheetData>
    <row r="1" spans="1:34" ht="21">
      <c r="A1" s="1984" t="s">
        <v>105</v>
      </c>
      <c r="B1" s="1985"/>
      <c r="C1" s="1992" t="s">
        <v>1309</v>
      </c>
      <c r="D1" s="1992"/>
      <c r="E1" s="1992"/>
      <c r="F1" s="1992"/>
      <c r="G1" s="1992"/>
      <c r="H1" s="1992"/>
      <c r="I1" s="1235"/>
      <c r="J1" s="1979" t="s">
        <v>106</v>
      </c>
      <c r="K1" s="1980"/>
      <c r="L1" s="1980"/>
      <c r="M1" s="1980"/>
      <c r="N1" s="1980"/>
      <c r="O1" s="1980"/>
      <c r="P1" s="1980"/>
      <c r="Q1" s="1980"/>
      <c r="R1" s="1236"/>
      <c r="S1" s="1968" t="s">
        <v>107</v>
      </c>
      <c r="T1" s="1969"/>
      <c r="U1" s="1969"/>
      <c r="V1" s="1969"/>
      <c r="W1" s="1970"/>
      <c r="X1" s="1236"/>
      <c r="Y1" s="1981" t="s">
        <v>108</v>
      </c>
      <c r="Z1" s="1982"/>
      <c r="AA1" s="1982"/>
      <c r="AB1" s="1982"/>
      <c r="AC1" s="1982"/>
      <c r="AD1" s="1982"/>
      <c r="AE1" s="1982"/>
      <c r="AF1" s="1983"/>
      <c r="AG1" s="1369"/>
      <c r="AH1"/>
    </row>
    <row r="2" spans="1:34">
      <c r="A2" s="1986" t="s">
        <v>27</v>
      </c>
      <c r="B2" s="1988" t="s">
        <v>271</v>
      </c>
      <c r="C2" s="1988" t="s">
        <v>1460</v>
      </c>
      <c r="D2" s="1999" t="s">
        <v>1327</v>
      </c>
      <c r="E2" s="1997" t="s">
        <v>1328</v>
      </c>
      <c r="F2" s="1995" t="s">
        <v>1323</v>
      </c>
      <c r="G2" s="1993" t="s">
        <v>1322</v>
      </c>
      <c r="H2" s="1990" t="s">
        <v>1326</v>
      </c>
      <c r="I2" s="1730"/>
      <c r="J2" s="1971" t="s">
        <v>239</v>
      </c>
      <c r="K2" s="1971" t="s">
        <v>1694</v>
      </c>
      <c r="L2" s="1971" t="s">
        <v>1695</v>
      </c>
      <c r="M2" s="1971" t="s">
        <v>1696</v>
      </c>
      <c r="N2" s="1971" t="s">
        <v>1697</v>
      </c>
      <c r="O2" s="1971" t="s">
        <v>1698</v>
      </c>
      <c r="P2" s="1971" t="s">
        <v>1699</v>
      </c>
      <c r="Q2" s="1971" t="s">
        <v>110</v>
      </c>
      <c r="R2" s="76"/>
      <c r="S2" s="1971" t="s">
        <v>111</v>
      </c>
      <c r="T2" s="1971" t="s">
        <v>112</v>
      </c>
      <c r="U2" s="1971" t="s">
        <v>113</v>
      </c>
      <c r="V2" s="1971" t="s">
        <v>114</v>
      </c>
      <c r="W2" s="1971" t="s">
        <v>115</v>
      </c>
      <c r="X2" s="76"/>
      <c r="Y2" s="1971" t="s">
        <v>116</v>
      </c>
      <c r="Z2" s="1971" t="s">
        <v>117</v>
      </c>
      <c r="AA2" s="1971" t="s">
        <v>118</v>
      </c>
      <c r="AB2" s="1971" t="s">
        <v>119</v>
      </c>
      <c r="AC2" s="1971" t="s">
        <v>120</v>
      </c>
      <c r="AD2" s="1971" t="s">
        <v>272</v>
      </c>
      <c r="AE2" s="1971" t="s">
        <v>121</v>
      </c>
      <c r="AF2" s="1971" t="s">
        <v>851</v>
      </c>
      <c r="AG2" s="1370"/>
      <c r="AH2" s="1971" t="s">
        <v>13</v>
      </c>
    </row>
    <row r="3" spans="1:34">
      <c r="A3" s="1987"/>
      <c r="B3" s="1989"/>
      <c r="C3" s="1989"/>
      <c r="D3" s="2000"/>
      <c r="E3" s="1998"/>
      <c r="F3" s="1996"/>
      <c r="G3" s="1994"/>
      <c r="H3" s="1991"/>
      <c r="I3" s="1731"/>
      <c r="J3" s="1972"/>
      <c r="K3" s="1972"/>
      <c r="L3" s="1972"/>
      <c r="M3" s="1972"/>
      <c r="N3" s="1972"/>
      <c r="O3" s="1972"/>
      <c r="P3" s="1972"/>
      <c r="Q3" s="1972"/>
      <c r="R3" s="76"/>
      <c r="S3" s="1972"/>
      <c r="T3" s="1972"/>
      <c r="U3" s="1972"/>
      <c r="V3" s="1972"/>
      <c r="W3" s="1972"/>
      <c r="X3" s="76"/>
      <c r="Y3" s="1972"/>
      <c r="Z3" s="1972"/>
      <c r="AA3" s="1972"/>
      <c r="AB3" s="1972"/>
      <c r="AC3" s="1972"/>
      <c r="AD3" s="1972"/>
      <c r="AE3" s="1972"/>
      <c r="AF3" s="1972"/>
      <c r="AH3" s="1972"/>
    </row>
    <row r="4" spans="1:34" ht="25.5">
      <c r="A4" s="77"/>
      <c r="B4" s="78" t="s">
        <v>227</v>
      </c>
      <c r="C4" s="78"/>
      <c r="D4" s="80"/>
      <c r="E4" s="80"/>
      <c r="F4" s="80"/>
      <c r="G4" s="80"/>
      <c r="H4" s="80"/>
      <c r="I4" s="1206"/>
      <c r="J4" s="78"/>
      <c r="K4" s="78"/>
      <c r="L4" s="78"/>
      <c r="M4" s="78"/>
      <c r="N4" s="78"/>
      <c r="O4" s="78"/>
      <c r="P4" s="78"/>
      <c r="Q4" s="78"/>
      <c r="R4" s="1042"/>
      <c r="S4" s="1243"/>
      <c r="T4" s="1057"/>
      <c r="U4" s="1057"/>
      <c r="V4" s="1243"/>
      <c r="W4" s="1057"/>
      <c r="X4" s="1042"/>
      <c r="Y4" s="78"/>
      <c r="Z4" s="1244"/>
      <c r="AA4" s="1244"/>
      <c r="AB4" s="1244"/>
      <c r="AC4" s="1244"/>
      <c r="AD4" s="80"/>
      <c r="AE4" s="81">
        <v>53330000.225000001</v>
      </c>
      <c r="AF4" s="81"/>
      <c r="AG4" s="1741"/>
      <c r="AH4" s="81">
        <v>45000000.299999997</v>
      </c>
    </row>
    <row r="5" spans="1:34" ht="25.5">
      <c r="A5" s="82" t="s">
        <v>123</v>
      </c>
      <c r="B5" s="83" t="s">
        <v>1092</v>
      </c>
      <c r="C5" s="83"/>
      <c r="D5" s="1202"/>
      <c r="E5" s="1202"/>
      <c r="F5" s="1202"/>
      <c r="G5" s="1202"/>
      <c r="H5" s="1202"/>
      <c r="I5" s="1206"/>
      <c r="J5" s="83"/>
      <c r="K5" s="83"/>
      <c r="L5" s="83"/>
      <c r="M5" s="83"/>
      <c r="N5" s="83"/>
      <c r="O5" s="83"/>
      <c r="P5" s="83"/>
      <c r="Q5" s="83"/>
      <c r="R5" s="1042"/>
      <c r="S5" s="1245"/>
      <c r="T5" s="1059"/>
      <c r="U5" s="1059"/>
      <c r="V5" s="1245"/>
      <c r="W5" s="1059"/>
      <c r="X5" s="1042"/>
      <c r="Y5" s="83"/>
      <c r="Z5" s="1246"/>
      <c r="AA5" s="1246"/>
      <c r="AB5" s="1246"/>
      <c r="AC5" s="1246"/>
      <c r="AD5" s="83"/>
      <c r="AE5" s="1247">
        <v>4365000</v>
      </c>
      <c r="AF5" s="1247"/>
      <c r="AG5" s="1372"/>
      <c r="AH5" s="1247">
        <v>3625000</v>
      </c>
    </row>
    <row r="6" spans="1:34">
      <c r="A6" s="961" t="s">
        <v>273</v>
      </c>
      <c r="B6" s="962" t="s">
        <v>1355</v>
      </c>
      <c r="C6" s="962"/>
      <c r="D6" s="1196"/>
      <c r="E6" s="1196"/>
      <c r="F6" s="1196"/>
      <c r="G6" s="1196"/>
      <c r="H6" s="1196"/>
      <c r="I6" s="1206"/>
      <c r="J6" s="962"/>
      <c r="K6" s="962"/>
      <c r="L6" s="962"/>
      <c r="M6" s="962"/>
      <c r="N6" s="962"/>
      <c r="O6" s="962"/>
      <c r="P6" s="962"/>
      <c r="Q6" s="962"/>
      <c r="R6" s="1042"/>
      <c r="S6" s="1248"/>
      <c r="T6" s="1061"/>
      <c r="U6" s="1061"/>
      <c r="V6" s="1248"/>
      <c r="W6" s="1061"/>
      <c r="X6" s="1042"/>
      <c r="Y6" s="962"/>
      <c r="Z6" s="1249"/>
      <c r="AA6" s="1249"/>
      <c r="AB6" s="1249"/>
      <c r="AC6" s="1249"/>
      <c r="AD6" s="962"/>
      <c r="AE6" s="1250">
        <v>4365000</v>
      </c>
      <c r="AF6" s="1250"/>
      <c r="AG6" s="1372"/>
      <c r="AH6" s="1250">
        <v>3625000</v>
      </c>
    </row>
    <row r="7" spans="1:34" ht="25.5">
      <c r="A7" s="1036" t="s">
        <v>274</v>
      </c>
      <c r="B7" s="1037" t="s">
        <v>1304</v>
      </c>
      <c r="C7" s="1037" t="s">
        <v>41</v>
      </c>
      <c r="D7" s="1197"/>
      <c r="E7" s="1197"/>
      <c r="F7" s="1197"/>
      <c r="G7" s="1197"/>
      <c r="H7" s="1197"/>
      <c r="I7" s="870"/>
      <c r="J7" s="1038" t="s">
        <v>1356</v>
      </c>
      <c r="K7" s="1038"/>
      <c r="L7" s="1039"/>
      <c r="M7" s="1039"/>
      <c r="N7" s="1039"/>
      <c r="O7" s="1039"/>
      <c r="P7" s="1039">
        <v>1</v>
      </c>
      <c r="Q7" s="1039">
        <v>1</v>
      </c>
      <c r="R7" s="91"/>
      <c r="S7" s="1062"/>
      <c r="T7" s="1072"/>
      <c r="U7" s="1072"/>
      <c r="V7" s="1062"/>
      <c r="W7" s="1072"/>
      <c r="X7" s="91"/>
      <c r="Y7" s="1037"/>
      <c r="Z7" s="1040"/>
      <c r="AA7" s="1040"/>
      <c r="AB7" s="1040"/>
      <c r="AC7" s="1040"/>
      <c r="AD7" s="1041"/>
      <c r="AE7" s="1041">
        <v>790000</v>
      </c>
      <c r="AF7" s="1041"/>
      <c r="AG7" s="1370"/>
      <c r="AH7" s="1041">
        <v>790000</v>
      </c>
    </row>
    <row r="8" spans="1:34" ht="63.75">
      <c r="A8" s="96" t="s">
        <v>1104</v>
      </c>
      <c r="B8" s="97" t="s">
        <v>1171</v>
      </c>
      <c r="C8" s="1434"/>
      <c r="D8" s="1240" t="s">
        <v>1308</v>
      </c>
      <c r="E8" s="1240" t="s">
        <v>1475</v>
      </c>
      <c r="F8" s="1239" t="s">
        <v>1312</v>
      </c>
      <c r="G8" s="1240" t="s">
        <v>1308</v>
      </c>
      <c r="H8" s="1234" t="s">
        <v>1310</v>
      </c>
      <c r="I8" s="101"/>
      <c r="J8" s="97"/>
      <c r="K8" s="97"/>
      <c r="L8" s="994"/>
      <c r="M8" s="994" t="s">
        <v>1027</v>
      </c>
      <c r="N8" s="994"/>
      <c r="O8" s="994"/>
      <c r="P8" s="994"/>
      <c r="Q8" s="1400"/>
      <c r="R8" s="1074"/>
      <c r="S8" s="646" t="s">
        <v>83</v>
      </c>
      <c r="T8" s="646" t="s">
        <v>13</v>
      </c>
      <c r="U8" s="646" t="s">
        <v>646</v>
      </c>
      <c r="V8" s="1075">
        <v>13</v>
      </c>
      <c r="W8" s="646"/>
      <c r="X8" s="1074"/>
      <c r="Y8" s="646" t="s">
        <v>261</v>
      </c>
      <c r="Z8" s="98">
        <v>1</v>
      </c>
      <c r="AA8" s="99"/>
      <c r="AB8" s="99"/>
      <c r="AC8" s="99"/>
      <c r="AD8" s="693">
        <v>180000</v>
      </c>
      <c r="AE8" s="691">
        <v>180000</v>
      </c>
      <c r="AF8" s="866"/>
      <c r="AG8" s="1373"/>
      <c r="AH8" s="112">
        <v>180000</v>
      </c>
    </row>
    <row r="9" spans="1:34" ht="38.25">
      <c r="A9" s="96" t="s">
        <v>1105</v>
      </c>
      <c r="B9" s="97" t="s">
        <v>1172</v>
      </c>
      <c r="C9" s="1434"/>
      <c r="D9" s="1240" t="s">
        <v>1308</v>
      </c>
      <c r="E9" s="1240" t="s">
        <v>1475</v>
      </c>
      <c r="F9" s="1239" t="s">
        <v>1312</v>
      </c>
      <c r="G9" s="1240" t="s">
        <v>1308</v>
      </c>
      <c r="H9" s="1234" t="s">
        <v>1310</v>
      </c>
      <c r="I9" s="101"/>
      <c r="J9" s="97"/>
      <c r="K9" s="97"/>
      <c r="L9" s="994"/>
      <c r="M9" s="994" t="s">
        <v>1027</v>
      </c>
      <c r="N9" s="994" t="s">
        <v>1027</v>
      </c>
      <c r="O9" s="994" t="s">
        <v>1027</v>
      </c>
      <c r="P9" s="994" t="s">
        <v>1027</v>
      </c>
      <c r="Q9" s="1400"/>
      <c r="R9" s="1074"/>
      <c r="S9" s="646" t="s">
        <v>83</v>
      </c>
      <c r="T9" s="646" t="s">
        <v>13</v>
      </c>
      <c r="U9" s="646" t="s">
        <v>646</v>
      </c>
      <c r="V9" s="1075">
        <v>13</v>
      </c>
      <c r="W9" s="646"/>
      <c r="X9" s="1074"/>
      <c r="Y9" s="646" t="s">
        <v>261</v>
      </c>
      <c r="Z9" s="98">
        <v>1</v>
      </c>
      <c r="AA9" s="99"/>
      <c r="AB9" s="99"/>
      <c r="AC9" s="99"/>
      <c r="AD9" s="693">
        <v>400000</v>
      </c>
      <c r="AE9" s="691">
        <v>400000</v>
      </c>
      <c r="AF9" s="866"/>
      <c r="AG9" s="1373"/>
      <c r="AH9" s="112">
        <v>400000</v>
      </c>
    </row>
    <row r="10" spans="1:34" ht="25.5">
      <c r="A10" s="96" t="s">
        <v>1132</v>
      </c>
      <c r="B10" s="101" t="s">
        <v>1700</v>
      </c>
      <c r="C10" s="101"/>
      <c r="D10" s="1242" t="s">
        <v>1307</v>
      </c>
      <c r="E10" s="1241" t="s">
        <v>1324</v>
      </c>
      <c r="F10" s="1239" t="s">
        <v>1055</v>
      </c>
      <c r="G10" s="1234" t="s">
        <v>1310</v>
      </c>
      <c r="H10" s="1199" t="s">
        <v>1311</v>
      </c>
      <c r="I10" s="101"/>
      <c r="J10" s="101"/>
      <c r="K10" s="101"/>
      <c r="L10" s="994" t="s">
        <v>1027</v>
      </c>
      <c r="M10" s="994" t="s">
        <v>1027</v>
      </c>
      <c r="N10" s="994" t="s">
        <v>1027</v>
      </c>
      <c r="O10" s="994" t="s">
        <v>1027</v>
      </c>
      <c r="P10" s="994" t="s">
        <v>1027</v>
      </c>
      <c r="Q10" s="1400"/>
      <c r="R10" s="1074"/>
      <c r="S10" s="1732" t="s">
        <v>127</v>
      </c>
      <c r="T10" s="1732" t="s">
        <v>13</v>
      </c>
      <c r="U10" s="1366" t="s">
        <v>651</v>
      </c>
      <c r="V10" s="1075">
        <v>29</v>
      </c>
      <c r="W10" s="103"/>
      <c r="X10" s="1074"/>
      <c r="Y10" s="110" t="s">
        <v>852</v>
      </c>
      <c r="Z10" s="104">
        <v>1</v>
      </c>
      <c r="AA10" s="104">
        <v>60</v>
      </c>
      <c r="AB10" s="104"/>
      <c r="AC10" s="104"/>
      <c r="AD10" s="647">
        <v>3500</v>
      </c>
      <c r="AE10" s="114">
        <v>210000</v>
      </c>
      <c r="AF10" s="867"/>
      <c r="AG10" s="1373"/>
      <c r="AH10" s="112">
        <v>210000</v>
      </c>
    </row>
    <row r="11" spans="1:34" ht="25.5">
      <c r="A11" s="1036" t="s">
        <v>278</v>
      </c>
      <c r="B11" s="1037" t="s">
        <v>1298</v>
      </c>
      <c r="C11" s="1037" t="s">
        <v>41</v>
      </c>
      <c r="D11" s="1197"/>
      <c r="E11" s="1197"/>
      <c r="F11" s="1197"/>
      <c r="G11" s="1197"/>
      <c r="H11" s="1197"/>
      <c r="I11" s="870"/>
      <c r="J11" s="1038" t="s">
        <v>1357</v>
      </c>
      <c r="K11" s="1038"/>
      <c r="L11" s="1039"/>
      <c r="M11" s="1039"/>
      <c r="N11" s="1039">
        <v>100</v>
      </c>
      <c r="O11" s="1039">
        <v>100</v>
      </c>
      <c r="P11" s="1039"/>
      <c r="Q11" s="1039">
        <v>200</v>
      </c>
      <c r="R11" s="91"/>
      <c r="S11" s="1062"/>
      <c r="T11" s="1072"/>
      <c r="U11" s="1073"/>
      <c r="V11" s="1062"/>
      <c r="W11" s="1072"/>
      <c r="X11" s="91"/>
      <c r="Y11" s="1037"/>
      <c r="Z11" s="1040"/>
      <c r="AA11" s="1040"/>
      <c r="AB11" s="1040"/>
      <c r="AC11" s="1040"/>
      <c r="AD11" s="1041"/>
      <c r="AE11" s="1041">
        <v>400000</v>
      </c>
      <c r="AF11" s="1041"/>
      <c r="AG11" s="1370"/>
      <c r="AH11" s="1041">
        <v>400000</v>
      </c>
    </row>
    <row r="12" spans="1:34" ht="25.5">
      <c r="A12" s="96" t="s">
        <v>1106</v>
      </c>
      <c r="B12" s="97" t="s">
        <v>853</v>
      </c>
      <c r="C12" s="1434"/>
      <c r="D12" s="1240" t="s">
        <v>1308</v>
      </c>
      <c r="E12" s="1240" t="s">
        <v>1475</v>
      </c>
      <c r="F12" s="1239" t="s">
        <v>1312</v>
      </c>
      <c r="G12" s="1240" t="s">
        <v>1308</v>
      </c>
      <c r="H12" s="1234" t="s">
        <v>1310</v>
      </c>
      <c r="I12" s="101"/>
      <c r="J12" s="97"/>
      <c r="K12" s="97"/>
      <c r="L12" s="994" t="s">
        <v>1027</v>
      </c>
      <c r="M12" s="994"/>
      <c r="N12" s="994" t="s">
        <v>1027</v>
      </c>
      <c r="O12" s="994" t="s">
        <v>1027</v>
      </c>
      <c r="P12" s="994"/>
      <c r="Q12" s="1401"/>
      <c r="R12" s="1074"/>
      <c r="S12" s="646" t="s">
        <v>83</v>
      </c>
      <c r="T12" s="646" t="s">
        <v>13</v>
      </c>
      <c r="U12" s="646" t="s">
        <v>646</v>
      </c>
      <c r="V12" s="1075">
        <v>13</v>
      </c>
      <c r="W12" s="646" t="s">
        <v>1065</v>
      </c>
      <c r="X12" s="1074"/>
      <c r="Y12" s="646" t="s">
        <v>1097</v>
      </c>
      <c r="Z12" s="98">
        <v>200</v>
      </c>
      <c r="AA12" s="99"/>
      <c r="AB12" s="99"/>
      <c r="AC12" s="99"/>
      <c r="AD12" s="693">
        <v>2000</v>
      </c>
      <c r="AE12" s="691">
        <v>400000</v>
      </c>
      <c r="AF12" s="866"/>
      <c r="AG12" s="1373"/>
      <c r="AH12" s="112">
        <v>400000</v>
      </c>
    </row>
    <row r="13" spans="1:34" ht="25.5">
      <c r="A13" s="1036" t="s">
        <v>1107</v>
      </c>
      <c r="B13" s="1037" t="s">
        <v>1098</v>
      </c>
      <c r="C13" s="1037" t="s">
        <v>41</v>
      </c>
      <c r="D13" s="1197"/>
      <c r="E13" s="1197"/>
      <c r="F13" s="1197"/>
      <c r="G13" s="1197"/>
      <c r="H13" s="1197"/>
      <c r="I13" s="870"/>
      <c r="J13" s="1038" t="s">
        <v>1358</v>
      </c>
      <c r="K13" s="1038"/>
      <c r="L13" s="1039"/>
      <c r="M13" s="1039"/>
      <c r="N13" s="1039"/>
      <c r="O13" s="1039">
        <v>1</v>
      </c>
      <c r="P13" s="1039"/>
      <c r="Q13" s="1039">
        <v>1</v>
      </c>
      <c r="R13" s="91"/>
      <c r="S13" s="1062"/>
      <c r="T13" s="1072"/>
      <c r="U13" s="1073"/>
      <c r="V13" s="1062"/>
      <c r="W13" s="1072"/>
      <c r="X13" s="91"/>
      <c r="Y13" s="1037"/>
      <c r="Z13" s="1040"/>
      <c r="AA13" s="1040"/>
      <c r="AB13" s="1040"/>
      <c r="AC13" s="1040"/>
      <c r="AD13" s="1041"/>
      <c r="AE13" s="1041">
        <v>815000</v>
      </c>
      <c r="AF13" s="1041"/>
      <c r="AG13" s="1370"/>
      <c r="AH13" s="1041">
        <v>815000</v>
      </c>
    </row>
    <row r="14" spans="1:34" ht="25.5">
      <c r="A14" s="96" t="s">
        <v>1108</v>
      </c>
      <c r="B14" s="101" t="s">
        <v>1025</v>
      </c>
      <c r="C14" s="1435"/>
      <c r="D14" s="1240" t="s">
        <v>1308</v>
      </c>
      <c r="E14" s="1240" t="s">
        <v>1475</v>
      </c>
      <c r="F14" s="1239" t="s">
        <v>1312</v>
      </c>
      <c r="G14" s="1240" t="s">
        <v>1308</v>
      </c>
      <c r="H14" s="1234" t="s">
        <v>1310</v>
      </c>
      <c r="I14" s="101"/>
      <c r="J14" s="101"/>
      <c r="K14" s="101"/>
      <c r="L14" s="115" t="s">
        <v>1027</v>
      </c>
      <c r="M14" s="115"/>
      <c r="N14" s="115" t="s">
        <v>1027</v>
      </c>
      <c r="O14" s="115"/>
      <c r="P14" s="115"/>
      <c r="Q14" s="1401"/>
      <c r="R14" s="1074"/>
      <c r="S14" s="646" t="s">
        <v>83</v>
      </c>
      <c r="T14" s="646" t="s">
        <v>13</v>
      </c>
      <c r="U14" s="1470" t="s">
        <v>646</v>
      </c>
      <c r="V14" s="1075">
        <v>13</v>
      </c>
      <c r="W14" s="646" t="s">
        <v>1065</v>
      </c>
      <c r="X14" s="1074"/>
      <c r="Y14" s="646" t="s">
        <v>261</v>
      </c>
      <c r="Z14" s="98">
        <v>1</v>
      </c>
      <c r="AA14" s="104"/>
      <c r="AB14" s="104"/>
      <c r="AC14" s="104"/>
      <c r="AD14" s="647">
        <v>100000</v>
      </c>
      <c r="AE14" s="114">
        <v>100000</v>
      </c>
      <c r="AF14" s="867"/>
      <c r="AG14" s="1373"/>
      <c r="AH14" s="112">
        <v>100000</v>
      </c>
    </row>
    <row r="15" spans="1:34" ht="25.5">
      <c r="A15" s="96" t="s">
        <v>1109</v>
      </c>
      <c r="B15" s="101" t="s">
        <v>1026</v>
      </c>
      <c r="C15" s="1435"/>
      <c r="D15" s="1240" t="s">
        <v>1308</v>
      </c>
      <c r="E15" s="1240" t="s">
        <v>1475</v>
      </c>
      <c r="F15" s="1239" t="s">
        <v>1312</v>
      </c>
      <c r="G15" s="1240" t="s">
        <v>1308</v>
      </c>
      <c r="H15" s="1234" t="s">
        <v>1310</v>
      </c>
      <c r="I15" s="101"/>
      <c r="J15" s="101"/>
      <c r="K15" s="101"/>
      <c r="L15" s="115" t="s">
        <v>1027</v>
      </c>
      <c r="M15" s="115"/>
      <c r="N15" s="115" t="s">
        <v>1027</v>
      </c>
      <c r="O15" s="115" t="s">
        <v>1027</v>
      </c>
      <c r="P15" s="115"/>
      <c r="Q15" s="1401"/>
      <c r="R15" s="1074"/>
      <c r="S15" s="646" t="s">
        <v>83</v>
      </c>
      <c r="T15" s="646" t="s">
        <v>13</v>
      </c>
      <c r="U15" s="1470" t="s">
        <v>646</v>
      </c>
      <c r="V15" s="1075">
        <v>13</v>
      </c>
      <c r="W15" s="646" t="s">
        <v>1065</v>
      </c>
      <c r="X15" s="1074"/>
      <c r="Y15" s="646" t="s">
        <v>261</v>
      </c>
      <c r="Z15" s="98">
        <v>1</v>
      </c>
      <c r="AA15" s="104"/>
      <c r="AB15" s="104"/>
      <c r="AC15" s="104"/>
      <c r="AD15" s="647">
        <v>715000</v>
      </c>
      <c r="AE15" s="114">
        <v>715000</v>
      </c>
      <c r="AF15" s="867"/>
      <c r="AG15" s="1373"/>
      <c r="AH15" s="112">
        <v>715000</v>
      </c>
    </row>
    <row r="16" spans="1:34" ht="25.5">
      <c r="A16" s="1036" t="s">
        <v>1130</v>
      </c>
      <c r="B16" s="1037" t="s">
        <v>1100</v>
      </c>
      <c r="C16" s="1037" t="s">
        <v>41</v>
      </c>
      <c r="D16" s="1197"/>
      <c r="E16" s="1197"/>
      <c r="F16" s="1197"/>
      <c r="G16" s="1197"/>
      <c r="H16" s="1197"/>
      <c r="I16" s="870"/>
      <c r="J16" s="1038" t="s">
        <v>1358</v>
      </c>
      <c r="K16" s="1038"/>
      <c r="L16" s="1039"/>
      <c r="M16" s="1039"/>
      <c r="N16" s="1039"/>
      <c r="O16" s="1039"/>
      <c r="P16" s="1039">
        <v>1</v>
      </c>
      <c r="Q16" s="1039">
        <v>1</v>
      </c>
      <c r="R16" s="91"/>
      <c r="S16" s="1062"/>
      <c r="T16" s="1072"/>
      <c r="U16" s="1072"/>
      <c r="V16" s="1062"/>
      <c r="W16" s="1072"/>
      <c r="X16" s="91"/>
      <c r="Y16" s="1037"/>
      <c r="Z16" s="1040"/>
      <c r="AA16" s="1040"/>
      <c r="AB16" s="1040"/>
      <c r="AC16" s="1040"/>
      <c r="AD16" s="1041"/>
      <c r="AE16" s="1041">
        <v>250000</v>
      </c>
      <c r="AF16" s="1041"/>
      <c r="AG16" s="1370"/>
      <c r="AH16" s="1041">
        <v>250000</v>
      </c>
    </row>
    <row r="17" spans="1:34" ht="76.5">
      <c r="A17" s="96" t="s">
        <v>1133</v>
      </c>
      <c r="B17" s="101" t="s">
        <v>854</v>
      </c>
      <c r="C17" s="1422"/>
      <c r="D17" s="1240" t="s">
        <v>1325</v>
      </c>
      <c r="E17" s="1240" t="s">
        <v>1475</v>
      </c>
      <c r="F17" s="1239" t="s">
        <v>1314</v>
      </c>
      <c r="G17" s="1240" t="s">
        <v>1308</v>
      </c>
      <c r="H17" s="1234" t="s">
        <v>1310</v>
      </c>
      <c r="I17" s="46"/>
      <c r="J17" s="47"/>
      <c r="K17" s="47"/>
      <c r="L17" s="995"/>
      <c r="M17" s="995"/>
      <c r="N17" s="995" t="s">
        <v>1027</v>
      </c>
      <c r="O17" s="995" t="s">
        <v>1027</v>
      </c>
      <c r="P17" s="995" t="s">
        <v>1027</v>
      </c>
      <c r="Q17" s="1401"/>
      <c r="R17" s="985"/>
      <c r="S17" s="110" t="s">
        <v>17</v>
      </c>
      <c r="T17" s="1434" t="s">
        <v>160</v>
      </c>
      <c r="U17" s="106" t="s">
        <v>646</v>
      </c>
      <c r="V17" s="1733">
        <v>14</v>
      </c>
      <c r="W17" s="986" t="s">
        <v>1064</v>
      </c>
      <c r="X17" s="985"/>
      <c r="Y17" s="646" t="s">
        <v>279</v>
      </c>
      <c r="Z17" s="99">
        <v>1</v>
      </c>
      <c r="AA17" s="99"/>
      <c r="AB17" s="99"/>
      <c r="AC17" s="99"/>
      <c r="AD17" s="648">
        <v>250000</v>
      </c>
      <c r="AE17" s="114">
        <v>250000</v>
      </c>
      <c r="AF17" s="866"/>
      <c r="AG17" s="1373"/>
      <c r="AH17" s="114">
        <v>250000</v>
      </c>
    </row>
    <row r="18" spans="1:34" ht="25.5">
      <c r="A18" s="1036" t="s">
        <v>1131</v>
      </c>
      <c r="B18" s="1037" t="s">
        <v>1299</v>
      </c>
      <c r="C18" s="1037" t="s">
        <v>41</v>
      </c>
      <c r="D18" s="1197"/>
      <c r="E18" s="1197"/>
      <c r="F18" s="1197"/>
      <c r="G18" s="1197"/>
      <c r="H18" s="1197"/>
      <c r="I18" s="870"/>
      <c r="J18" s="1038" t="s">
        <v>1356</v>
      </c>
      <c r="K18" s="1038"/>
      <c r="L18" s="1039"/>
      <c r="M18" s="1039"/>
      <c r="N18" s="1039"/>
      <c r="O18" s="1039">
        <v>1</v>
      </c>
      <c r="P18" s="1039"/>
      <c r="Q18" s="1039">
        <v>1</v>
      </c>
      <c r="R18" s="91"/>
      <c r="S18" s="1062"/>
      <c r="T18" s="1072"/>
      <c r="U18" s="1072"/>
      <c r="V18" s="1062"/>
      <c r="W18" s="1072"/>
      <c r="X18" s="91"/>
      <c r="Y18" s="1037"/>
      <c r="Z18" s="1040"/>
      <c r="AA18" s="1040"/>
      <c r="AB18" s="1040"/>
      <c r="AC18" s="1040"/>
      <c r="AD18" s="1041"/>
      <c r="AE18" s="1041">
        <v>210000</v>
      </c>
      <c r="AF18" s="1041"/>
      <c r="AG18" s="1370"/>
      <c r="AH18" s="1041">
        <v>210000</v>
      </c>
    </row>
    <row r="19" spans="1:34" ht="25.5">
      <c r="A19" s="96" t="s">
        <v>1134</v>
      </c>
      <c r="B19" s="101" t="s">
        <v>908</v>
      </c>
      <c r="C19" s="1422"/>
      <c r="D19" s="1286" t="s">
        <v>1330</v>
      </c>
      <c r="E19" s="1240" t="s">
        <v>1475</v>
      </c>
      <c r="F19" s="1239" t="s">
        <v>1312</v>
      </c>
      <c r="G19" s="1240" t="s">
        <v>1308</v>
      </c>
      <c r="H19" s="1234" t="s">
        <v>1310</v>
      </c>
      <c r="I19" s="101"/>
      <c r="J19" s="101"/>
      <c r="K19" s="101"/>
      <c r="L19" s="890"/>
      <c r="M19" s="890" t="s">
        <v>1027</v>
      </c>
      <c r="N19" s="890"/>
      <c r="O19" s="890"/>
      <c r="P19" s="890"/>
      <c r="Q19" s="1401"/>
      <c r="R19" s="1074"/>
      <c r="S19" s="2003" t="s">
        <v>83</v>
      </c>
      <c r="T19" s="2005" t="s">
        <v>13</v>
      </c>
      <c r="U19" s="2005" t="s">
        <v>646</v>
      </c>
      <c r="V19" s="2007">
        <v>12</v>
      </c>
      <c r="W19" s="2001"/>
      <c r="X19" s="1074"/>
      <c r="Y19" s="110" t="s">
        <v>261</v>
      </c>
      <c r="Z19" s="104">
        <v>1</v>
      </c>
      <c r="AA19" s="104"/>
      <c r="AB19" s="104"/>
      <c r="AC19" s="104"/>
      <c r="AD19" s="647">
        <v>60000</v>
      </c>
      <c r="AE19" s="691">
        <v>60000</v>
      </c>
      <c r="AF19" s="1595"/>
      <c r="AG19" s="1373"/>
      <c r="AH19" s="112">
        <v>60000</v>
      </c>
    </row>
    <row r="20" spans="1:34" ht="25.5">
      <c r="A20" s="96" t="s">
        <v>1135</v>
      </c>
      <c r="B20" s="101" t="s">
        <v>909</v>
      </c>
      <c r="C20" s="1422"/>
      <c r="D20" s="1286" t="s">
        <v>1330</v>
      </c>
      <c r="E20" s="1240" t="s">
        <v>1475</v>
      </c>
      <c r="F20" s="1239" t="s">
        <v>1312</v>
      </c>
      <c r="G20" s="1240" t="s">
        <v>1308</v>
      </c>
      <c r="H20" s="1234" t="s">
        <v>1310</v>
      </c>
      <c r="I20" s="101"/>
      <c r="J20" s="97"/>
      <c r="K20" s="97"/>
      <c r="L20" s="106"/>
      <c r="M20" s="106"/>
      <c r="N20" s="106" t="s">
        <v>1027</v>
      </c>
      <c r="O20" s="106" t="s">
        <v>1027</v>
      </c>
      <c r="P20" s="106"/>
      <c r="Q20" s="1401"/>
      <c r="R20" s="1074"/>
      <c r="S20" s="2004"/>
      <c r="T20" s="2006"/>
      <c r="U20" s="2006"/>
      <c r="V20" s="2008"/>
      <c r="W20" s="2002"/>
      <c r="X20" s="1074"/>
      <c r="Y20" s="646" t="s">
        <v>261</v>
      </c>
      <c r="Z20" s="99">
        <v>1</v>
      </c>
      <c r="AA20" s="99"/>
      <c r="AB20" s="99"/>
      <c r="AC20" s="99"/>
      <c r="AD20" s="647">
        <v>150000</v>
      </c>
      <c r="AE20" s="691">
        <v>150000</v>
      </c>
      <c r="AF20" s="1742"/>
      <c r="AG20" s="1373"/>
      <c r="AH20" s="112">
        <v>150000</v>
      </c>
    </row>
    <row r="21" spans="1:34" ht="25.5">
      <c r="A21" s="1036" t="s">
        <v>1275</v>
      </c>
      <c r="B21" s="1037" t="s">
        <v>1300</v>
      </c>
      <c r="C21" s="1037" t="s">
        <v>41</v>
      </c>
      <c r="D21" s="1197"/>
      <c r="E21" s="1197"/>
      <c r="F21" s="1197"/>
      <c r="G21" s="1197"/>
      <c r="H21" s="1197"/>
      <c r="I21" s="870"/>
      <c r="J21" s="1038" t="s">
        <v>1356</v>
      </c>
      <c r="K21" s="1038"/>
      <c r="L21" s="1039"/>
      <c r="M21" s="1039"/>
      <c r="N21" s="1039"/>
      <c r="O21" s="1039"/>
      <c r="P21" s="1039">
        <v>1</v>
      </c>
      <c r="Q21" s="1039">
        <v>1</v>
      </c>
      <c r="R21" s="91"/>
      <c r="S21" s="1062"/>
      <c r="T21" s="1072"/>
      <c r="U21" s="1072"/>
      <c r="V21" s="1062"/>
      <c r="W21" s="1072"/>
      <c r="X21" s="91"/>
      <c r="Y21" s="1037"/>
      <c r="Z21" s="1040"/>
      <c r="AA21" s="1040"/>
      <c r="AB21" s="1040"/>
      <c r="AC21" s="1040"/>
      <c r="AD21" s="1041"/>
      <c r="AE21" s="1041">
        <v>390000</v>
      </c>
      <c r="AF21" s="1041"/>
      <c r="AG21" s="1370"/>
      <c r="AH21" s="1041">
        <v>390000</v>
      </c>
    </row>
    <row r="22" spans="1:34" ht="25.5">
      <c r="A22" s="1208" t="s">
        <v>1278</v>
      </c>
      <c r="B22" s="101" t="s">
        <v>994</v>
      </c>
      <c r="C22" s="1422"/>
      <c r="D22" s="1234" t="s">
        <v>1310</v>
      </c>
      <c r="E22" s="1240" t="s">
        <v>1475</v>
      </c>
      <c r="F22" s="1239" t="s">
        <v>1055</v>
      </c>
      <c r="G22" s="1234" t="s">
        <v>1310</v>
      </c>
      <c r="H22" s="1199" t="s">
        <v>1311</v>
      </c>
      <c r="I22" s="101"/>
      <c r="J22" s="101"/>
      <c r="K22" s="101"/>
      <c r="L22" s="115" t="s">
        <v>1027</v>
      </c>
      <c r="M22" s="890"/>
      <c r="N22" s="890"/>
      <c r="O22" s="890"/>
      <c r="P22" s="890"/>
      <c r="Q22" s="1401"/>
      <c r="R22" s="1074"/>
      <c r="S22" s="1064" t="s">
        <v>127</v>
      </c>
      <c r="T22" s="1064" t="s">
        <v>13</v>
      </c>
      <c r="U22" s="1065" t="s">
        <v>651</v>
      </c>
      <c r="V22" s="971">
        <v>30</v>
      </c>
      <c r="W22" s="103"/>
      <c r="X22" s="1074"/>
      <c r="Y22" s="110" t="s">
        <v>907</v>
      </c>
      <c r="Z22" s="104">
        <v>1</v>
      </c>
      <c r="AA22" s="104"/>
      <c r="AB22" s="104"/>
      <c r="AC22" s="104"/>
      <c r="AD22" s="647">
        <v>30000</v>
      </c>
      <c r="AE22" s="691">
        <v>30000</v>
      </c>
      <c r="AF22" s="691"/>
      <c r="AG22" s="1373"/>
      <c r="AH22" s="691">
        <v>30000</v>
      </c>
    </row>
    <row r="23" spans="1:34" ht="25.5">
      <c r="A23" s="1208" t="s">
        <v>1279</v>
      </c>
      <c r="B23" s="101" t="s">
        <v>1058</v>
      </c>
      <c r="C23" s="101"/>
      <c r="D23" s="1242" t="s">
        <v>1307</v>
      </c>
      <c r="E23" s="1241" t="s">
        <v>41</v>
      </c>
      <c r="F23" s="1239" t="s">
        <v>1055</v>
      </c>
      <c r="G23" s="1234" t="s">
        <v>1310</v>
      </c>
      <c r="H23" s="1199" t="s">
        <v>1311</v>
      </c>
      <c r="I23" s="101"/>
      <c r="J23" s="101"/>
      <c r="K23" s="101"/>
      <c r="L23" s="1082" t="s">
        <v>1027</v>
      </c>
      <c r="M23" s="1082" t="s">
        <v>1027</v>
      </c>
      <c r="N23" s="1082" t="s">
        <v>1027</v>
      </c>
      <c r="O23" s="1082" t="s">
        <v>1027</v>
      </c>
      <c r="P23" s="115"/>
      <c r="Q23" s="1401"/>
      <c r="R23" s="1729"/>
      <c r="S23" s="1077" t="s">
        <v>127</v>
      </c>
      <c r="T23" s="1077" t="s">
        <v>13</v>
      </c>
      <c r="U23" s="1078" t="s">
        <v>651</v>
      </c>
      <c r="V23" s="971">
        <v>31</v>
      </c>
      <c r="W23" s="103"/>
      <c r="X23" s="1074"/>
      <c r="Y23" s="700" t="s">
        <v>907</v>
      </c>
      <c r="Z23" s="104">
        <v>1</v>
      </c>
      <c r="AA23" s="104">
        <v>48</v>
      </c>
      <c r="AB23" s="104"/>
      <c r="AC23" s="104"/>
      <c r="AD23" s="647">
        <v>3500</v>
      </c>
      <c r="AE23" s="114">
        <v>168000</v>
      </c>
      <c r="AF23" s="867"/>
      <c r="AG23" s="1373"/>
      <c r="AH23" s="112">
        <v>168000</v>
      </c>
    </row>
    <row r="24" spans="1:34">
      <c r="A24" s="1083" t="s">
        <v>1280</v>
      </c>
      <c r="B24" s="989" t="s">
        <v>963</v>
      </c>
      <c r="C24" s="989"/>
      <c r="D24" s="1200"/>
      <c r="E24" s="1200"/>
      <c r="F24" s="1200"/>
      <c r="G24" s="1200"/>
      <c r="H24" s="1200"/>
      <c r="I24" s="989"/>
      <c r="J24" s="989"/>
      <c r="K24" s="989"/>
      <c r="L24" s="1726" t="s">
        <v>1027</v>
      </c>
      <c r="M24" s="1726" t="s">
        <v>1027</v>
      </c>
      <c r="N24" s="1726" t="s">
        <v>1027</v>
      </c>
      <c r="O24" s="1726" t="s">
        <v>1027</v>
      </c>
      <c r="P24" s="1726"/>
      <c r="Q24" s="1401"/>
      <c r="R24" s="91"/>
      <c r="S24" s="1064"/>
      <c r="T24" s="1064"/>
      <c r="U24" s="1065"/>
      <c r="V24" s="971"/>
      <c r="W24" s="103"/>
      <c r="X24" s="91"/>
      <c r="Y24" s="891"/>
      <c r="Z24" s="893"/>
      <c r="AA24" s="893"/>
      <c r="AB24" s="893"/>
      <c r="AC24" s="893"/>
      <c r="AD24" s="894"/>
      <c r="AE24" s="978">
        <v>177000</v>
      </c>
      <c r="AF24" s="978"/>
      <c r="AG24" s="1370"/>
      <c r="AH24" s="978">
        <v>177000</v>
      </c>
    </row>
    <row r="25" spans="1:34" ht="25.5">
      <c r="A25" s="96" t="s">
        <v>1281</v>
      </c>
      <c r="B25" s="101" t="s">
        <v>966</v>
      </c>
      <c r="C25" s="1436"/>
      <c r="D25" s="1234" t="s">
        <v>1310</v>
      </c>
      <c r="E25" s="1240" t="s">
        <v>1475</v>
      </c>
      <c r="F25" s="1239" t="s">
        <v>1313</v>
      </c>
      <c r="G25" s="1234" t="s">
        <v>1310</v>
      </c>
      <c r="H25" s="1199" t="s">
        <v>1311</v>
      </c>
      <c r="I25" s="46"/>
      <c r="J25" s="47"/>
      <c r="K25" s="47"/>
      <c r="L25" s="1081" t="s">
        <v>1027</v>
      </c>
      <c r="M25" s="1080" t="s">
        <v>1027</v>
      </c>
      <c r="N25" s="1080"/>
      <c r="O25" s="1081"/>
      <c r="P25" s="1081"/>
      <c r="Q25" s="1401"/>
      <c r="R25" s="985"/>
      <c r="S25" s="1064" t="s">
        <v>23</v>
      </c>
      <c r="T25" s="1075" t="s">
        <v>13</v>
      </c>
      <c r="U25" s="1084" t="s">
        <v>149</v>
      </c>
      <c r="V25" s="1733">
        <v>7</v>
      </c>
      <c r="W25" s="986"/>
      <c r="X25" s="985"/>
      <c r="Y25" s="646" t="s">
        <v>965</v>
      </c>
      <c r="Z25" s="99">
        <v>3</v>
      </c>
      <c r="AA25" s="99"/>
      <c r="AB25" s="99"/>
      <c r="AC25" s="99"/>
      <c r="AD25" s="647">
        <v>25000</v>
      </c>
      <c r="AE25" s="691">
        <v>75000</v>
      </c>
      <c r="AF25" s="1595"/>
      <c r="AG25" s="1373"/>
      <c r="AH25" s="112">
        <v>75000</v>
      </c>
    </row>
    <row r="26" spans="1:34" ht="25.5">
      <c r="A26" s="96" t="s">
        <v>1282</v>
      </c>
      <c r="B26" s="101" t="s">
        <v>968</v>
      </c>
      <c r="C26" s="1436"/>
      <c r="D26" s="1234" t="s">
        <v>1310</v>
      </c>
      <c r="E26" s="1240" t="s">
        <v>1475</v>
      </c>
      <c r="F26" s="1239" t="s">
        <v>1313</v>
      </c>
      <c r="G26" s="1234" t="s">
        <v>1310</v>
      </c>
      <c r="H26" s="1199" t="s">
        <v>1311</v>
      </c>
      <c r="I26" s="46"/>
      <c r="J26" s="47"/>
      <c r="K26" s="47"/>
      <c r="L26" s="1081"/>
      <c r="M26" s="1081" t="s">
        <v>1027</v>
      </c>
      <c r="N26" s="1080" t="s">
        <v>1027</v>
      </c>
      <c r="O26" s="1081"/>
      <c r="P26" s="1081"/>
      <c r="Q26" s="1401"/>
      <c r="R26" s="985"/>
      <c r="S26" s="1064" t="s">
        <v>23</v>
      </c>
      <c r="T26" s="1075" t="s">
        <v>13</v>
      </c>
      <c r="U26" s="1084" t="s">
        <v>149</v>
      </c>
      <c r="V26" s="1733">
        <v>8</v>
      </c>
      <c r="W26" s="986"/>
      <c r="X26" s="985"/>
      <c r="Y26" s="646" t="s">
        <v>967</v>
      </c>
      <c r="Z26" s="99">
        <v>1</v>
      </c>
      <c r="AA26" s="99"/>
      <c r="AB26" s="99"/>
      <c r="AC26" s="99"/>
      <c r="AD26" s="647">
        <v>20000</v>
      </c>
      <c r="AE26" s="691">
        <v>20000</v>
      </c>
      <c r="AF26" s="1595"/>
      <c r="AG26" s="1373"/>
      <c r="AH26" s="112">
        <v>20000</v>
      </c>
    </row>
    <row r="27" spans="1:34" ht="25.5">
      <c r="A27" s="96" t="s">
        <v>1283</v>
      </c>
      <c r="B27" s="101" t="s">
        <v>969</v>
      </c>
      <c r="C27" s="1436"/>
      <c r="D27" s="1234" t="s">
        <v>1310</v>
      </c>
      <c r="E27" s="1240" t="s">
        <v>1475</v>
      </c>
      <c r="F27" s="1239" t="s">
        <v>1313</v>
      </c>
      <c r="G27" s="1234" t="s">
        <v>1310</v>
      </c>
      <c r="H27" s="1199" t="s">
        <v>1311</v>
      </c>
      <c r="I27" s="46"/>
      <c r="J27" s="47"/>
      <c r="K27" s="47"/>
      <c r="L27" s="1081" t="s">
        <v>1027</v>
      </c>
      <c r="M27" s="1080" t="s">
        <v>1027</v>
      </c>
      <c r="N27" s="1080"/>
      <c r="O27" s="1081"/>
      <c r="P27" s="1081"/>
      <c r="Q27" s="1401"/>
      <c r="R27" s="985"/>
      <c r="S27" s="1064" t="s">
        <v>23</v>
      </c>
      <c r="T27" s="1075" t="s">
        <v>13</v>
      </c>
      <c r="U27" s="1084" t="s">
        <v>149</v>
      </c>
      <c r="V27" s="1733">
        <v>9</v>
      </c>
      <c r="W27" s="986"/>
      <c r="X27" s="985"/>
      <c r="Y27" s="646" t="s">
        <v>967</v>
      </c>
      <c r="Z27" s="99">
        <v>1</v>
      </c>
      <c r="AA27" s="99"/>
      <c r="AB27" s="99"/>
      <c r="AC27" s="99"/>
      <c r="AD27" s="647">
        <v>20000</v>
      </c>
      <c r="AE27" s="691">
        <v>20000</v>
      </c>
      <c r="AF27" s="1595"/>
      <c r="AG27" s="1373"/>
      <c r="AH27" s="112">
        <v>20000</v>
      </c>
    </row>
    <row r="28" spans="1:34" ht="25.5">
      <c r="A28" s="96" t="s">
        <v>1284</v>
      </c>
      <c r="B28" s="101" t="s">
        <v>970</v>
      </c>
      <c r="C28" s="1436"/>
      <c r="D28" s="1234" t="s">
        <v>1310</v>
      </c>
      <c r="E28" s="1240" t="s">
        <v>1475</v>
      </c>
      <c r="F28" s="1239" t="s">
        <v>1313</v>
      </c>
      <c r="G28" s="1234" t="s">
        <v>1310</v>
      </c>
      <c r="H28" s="1199" t="s">
        <v>1311</v>
      </c>
      <c r="I28" s="46"/>
      <c r="J28" s="47"/>
      <c r="K28" s="47"/>
      <c r="L28" s="1081"/>
      <c r="M28" s="1081" t="s">
        <v>1027</v>
      </c>
      <c r="N28" s="1080" t="s">
        <v>1027</v>
      </c>
      <c r="O28" s="1081"/>
      <c r="P28" s="1081"/>
      <c r="Q28" s="1401"/>
      <c r="R28" s="985"/>
      <c r="S28" s="1064" t="s">
        <v>23</v>
      </c>
      <c r="T28" s="1075" t="s">
        <v>13</v>
      </c>
      <c r="U28" s="1084" t="s">
        <v>149</v>
      </c>
      <c r="V28" s="1733">
        <v>10</v>
      </c>
      <c r="W28" s="986"/>
      <c r="X28" s="985"/>
      <c r="Y28" s="646" t="s">
        <v>967</v>
      </c>
      <c r="Z28" s="99">
        <v>1</v>
      </c>
      <c r="AA28" s="99"/>
      <c r="AB28" s="99"/>
      <c r="AC28" s="99"/>
      <c r="AD28" s="647">
        <v>10000</v>
      </c>
      <c r="AE28" s="691">
        <v>10000</v>
      </c>
      <c r="AF28" s="1595"/>
      <c r="AG28" s="1373"/>
      <c r="AH28" s="112">
        <v>10000</v>
      </c>
    </row>
    <row r="29" spans="1:34" ht="25.5">
      <c r="A29" s="96" t="s">
        <v>1285</v>
      </c>
      <c r="B29" s="101" t="s">
        <v>971</v>
      </c>
      <c r="C29" s="1436"/>
      <c r="D29" s="1234" t="s">
        <v>1310</v>
      </c>
      <c r="E29" s="1240" t="s">
        <v>1475</v>
      </c>
      <c r="F29" s="1239" t="s">
        <v>1313</v>
      </c>
      <c r="G29" s="1234" t="s">
        <v>1310</v>
      </c>
      <c r="H29" s="1199" t="s">
        <v>1311</v>
      </c>
      <c r="I29" s="46"/>
      <c r="J29" s="47"/>
      <c r="K29" s="47"/>
      <c r="L29" s="1081"/>
      <c r="M29" s="1081"/>
      <c r="N29" s="1081" t="s">
        <v>1027</v>
      </c>
      <c r="O29" s="1080" t="s">
        <v>1027</v>
      </c>
      <c r="P29" s="1081"/>
      <c r="Q29" s="1401"/>
      <c r="R29" s="985"/>
      <c r="S29" s="1064" t="s">
        <v>23</v>
      </c>
      <c r="T29" s="1075" t="s">
        <v>13</v>
      </c>
      <c r="U29" s="1084" t="s">
        <v>149</v>
      </c>
      <c r="V29" s="1733">
        <v>11</v>
      </c>
      <c r="W29" s="986"/>
      <c r="X29" s="985"/>
      <c r="Y29" s="646" t="s">
        <v>261</v>
      </c>
      <c r="Z29" s="99">
        <v>1</v>
      </c>
      <c r="AA29" s="99"/>
      <c r="AB29" s="99"/>
      <c r="AC29" s="99"/>
      <c r="AD29" s="647">
        <v>52000</v>
      </c>
      <c r="AE29" s="691">
        <v>52000</v>
      </c>
      <c r="AF29" s="1595"/>
      <c r="AG29" s="1373"/>
      <c r="AH29" s="112">
        <v>52000</v>
      </c>
    </row>
    <row r="30" spans="1:34" ht="25.5">
      <c r="A30" s="1083" t="s">
        <v>1286</v>
      </c>
      <c r="B30" s="989" t="s">
        <v>910</v>
      </c>
      <c r="C30" s="1437"/>
      <c r="D30" s="1234" t="s">
        <v>1310</v>
      </c>
      <c r="E30" s="1240" t="s">
        <v>1475</v>
      </c>
      <c r="F30" s="1239" t="s">
        <v>1055</v>
      </c>
      <c r="G30" s="1234" t="s">
        <v>1310</v>
      </c>
      <c r="H30" s="1199" t="s">
        <v>1311</v>
      </c>
      <c r="I30" s="989"/>
      <c r="J30" s="989"/>
      <c r="K30" s="989"/>
      <c r="L30" s="1726"/>
      <c r="M30" s="1726"/>
      <c r="N30" s="1726"/>
      <c r="O30" s="1726"/>
      <c r="P30" s="1726" t="s">
        <v>1027</v>
      </c>
      <c r="Q30" s="1401"/>
      <c r="R30" s="91"/>
      <c r="S30" s="1077" t="s">
        <v>127</v>
      </c>
      <c r="T30" s="1077" t="s">
        <v>13</v>
      </c>
      <c r="U30" s="1084" t="s">
        <v>651</v>
      </c>
      <c r="V30" s="971">
        <v>32</v>
      </c>
      <c r="W30" s="103"/>
      <c r="X30" s="91"/>
      <c r="Y30" s="1743" t="s">
        <v>261</v>
      </c>
      <c r="Z30" s="893">
        <v>1</v>
      </c>
      <c r="AA30" s="893"/>
      <c r="AB30" s="893"/>
      <c r="AC30" s="893"/>
      <c r="AD30" s="894">
        <v>15000</v>
      </c>
      <c r="AE30" s="924">
        <v>15000</v>
      </c>
      <c r="AF30" s="991"/>
      <c r="AG30" s="1370"/>
      <c r="AH30" s="976">
        <v>15000</v>
      </c>
    </row>
    <row r="31" spans="1:34" ht="38.25">
      <c r="A31" s="1036" t="s">
        <v>1276</v>
      </c>
      <c r="B31" s="1037" t="s">
        <v>1301</v>
      </c>
      <c r="C31" s="1037" t="s">
        <v>41</v>
      </c>
      <c r="D31" s="1197"/>
      <c r="E31" s="1197"/>
      <c r="F31" s="1197"/>
      <c r="G31" s="1197"/>
      <c r="H31" s="1197"/>
      <c r="I31" s="870"/>
      <c r="J31" s="1038" t="s">
        <v>1359</v>
      </c>
      <c r="K31" s="1038"/>
      <c r="L31" s="1039"/>
      <c r="M31" s="1039">
        <v>50</v>
      </c>
      <c r="N31" s="1039">
        <v>50</v>
      </c>
      <c r="O31" s="1039">
        <v>50</v>
      </c>
      <c r="P31" s="1039"/>
      <c r="Q31" s="1039">
        <v>150</v>
      </c>
      <c r="R31" s="91"/>
      <c r="S31" s="1062"/>
      <c r="T31" s="1072"/>
      <c r="U31" s="1073"/>
      <c r="V31" s="1062"/>
      <c r="W31" s="1072"/>
      <c r="X31" s="91"/>
      <c r="Y31" s="1037"/>
      <c r="Z31" s="1040"/>
      <c r="AA31" s="1040"/>
      <c r="AB31" s="1040"/>
      <c r="AC31" s="1040"/>
      <c r="AD31" s="1041"/>
      <c r="AE31" s="1041">
        <v>150000</v>
      </c>
      <c r="AF31" s="1041"/>
      <c r="AG31" s="1370"/>
      <c r="AH31" s="1041">
        <v>150000</v>
      </c>
    </row>
    <row r="32" spans="1:34" ht="38.25">
      <c r="A32" s="96" t="s">
        <v>1287</v>
      </c>
      <c r="B32" s="101" t="s">
        <v>1211</v>
      </c>
      <c r="C32" s="1436"/>
      <c r="D32" s="1234" t="s">
        <v>1310</v>
      </c>
      <c r="E32" s="1240" t="s">
        <v>1475</v>
      </c>
      <c r="F32" s="1239" t="s">
        <v>1314</v>
      </c>
      <c r="G32" s="1234" t="s">
        <v>1310</v>
      </c>
      <c r="H32" s="1199" t="s">
        <v>1311</v>
      </c>
      <c r="I32" s="46"/>
      <c r="J32" s="47"/>
      <c r="K32" s="47"/>
      <c r="L32" s="995"/>
      <c r="M32" s="995" t="s">
        <v>1027</v>
      </c>
      <c r="N32" s="995" t="s">
        <v>1027</v>
      </c>
      <c r="O32" s="995" t="s">
        <v>1027</v>
      </c>
      <c r="P32" s="995"/>
      <c r="Q32" s="1401"/>
      <c r="R32" s="985"/>
      <c r="S32" s="646" t="s">
        <v>996</v>
      </c>
      <c r="T32" s="646" t="s">
        <v>13</v>
      </c>
      <c r="U32" s="55" t="s">
        <v>646</v>
      </c>
      <c r="V32" s="1733">
        <v>15</v>
      </c>
      <c r="W32" s="1733" t="s">
        <v>1034</v>
      </c>
      <c r="X32" s="985"/>
      <c r="Y32" s="646" t="s">
        <v>261</v>
      </c>
      <c r="Z32" s="99">
        <v>1</v>
      </c>
      <c r="AA32" s="99"/>
      <c r="AB32" s="99"/>
      <c r="AC32" s="99"/>
      <c r="AD32" s="647">
        <v>75000</v>
      </c>
      <c r="AE32" s="691">
        <v>75000</v>
      </c>
      <c r="AF32" s="1744"/>
      <c r="AG32" s="1373"/>
      <c r="AH32" s="112">
        <v>75000</v>
      </c>
    </row>
    <row r="33" spans="1:34" ht="38.25">
      <c r="A33" s="96" t="s">
        <v>1288</v>
      </c>
      <c r="B33" s="101" t="s">
        <v>1212</v>
      </c>
      <c r="C33" s="1436"/>
      <c r="D33" s="1234" t="s">
        <v>1310</v>
      </c>
      <c r="E33" s="1240" t="s">
        <v>1475</v>
      </c>
      <c r="F33" s="1239" t="s">
        <v>1314</v>
      </c>
      <c r="G33" s="1234" t="s">
        <v>1310</v>
      </c>
      <c r="H33" s="1199" t="s">
        <v>1311</v>
      </c>
      <c r="I33" s="46"/>
      <c r="J33" s="47"/>
      <c r="K33" s="47"/>
      <c r="L33" s="995"/>
      <c r="M33" s="995" t="s">
        <v>1027</v>
      </c>
      <c r="N33" s="995" t="s">
        <v>1027</v>
      </c>
      <c r="O33" s="995" t="s">
        <v>1027</v>
      </c>
      <c r="P33" s="995"/>
      <c r="Q33" s="1401"/>
      <c r="R33" s="985"/>
      <c r="S33" s="646" t="s">
        <v>996</v>
      </c>
      <c r="T33" s="646" t="s">
        <v>13</v>
      </c>
      <c r="U33" s="55" t="s">
        <v>646</v>
      </c>
      <c r="V33" s="1733">
        <v>15</v>
      </c>
      <c r="W33" s="1733" t="s">
        <v>1034</v>
      </c>
      <c r="X33" s="985"/>
      <c r="Y33" s="646" t="s">
        <v>261</v>
      </c>
      <c r="Z33" s="99">
        <v>1</v>
      </c>
      <c r="AA33" s="99"/>
      <c r="AB33" s="99"/>
      <c r="AC33" s="99"/>
      <c r="AD33" s="647">
        <v>75000</v>
      </c>
      <c r="AE33" s="691">
        <v>75000</v>
      </c>
      <c r="AF33" s="1595"/>
      <c r="AG33" s="1373"/>
      <c r="AH33" s="112">
        <v>75000</v>
      </c>
    </row>
    <row r="34" spans="1:34">
      <c r="A34" s="1036" t="s">
        <v>1277</v>
      </c>
      <c r="B34" s="1037" t="s">
        <v>1303</v>
      </c>
      <c r="C34" s="1037" t="s">
        <v>41</v>
      </c>
      <c r="D34" s="1197"/>
      <c r="E34" s="1197"/>
      <c r="F34" s="1197"/>
      <c r="G34" s="1197"/>
      <c r="H34" s="1197"/>
      <c r="I34" s="870"/>
      <c r="J34" s="1038" t="s">
        <v>1302</v>
      </c>
      <c r="K34" s="1038"/>
      <c r="L34" s="1039"/>
      <c r="M34" s="1039"/>
      <c r="N34" s="1039">
        <v>20</v>
      </c>
      <c r="O34" s="1039"/>
      <c r="P34" s="1039"/>
      <c r="Q34" s="1039">
        <v>20</v>
      </c>
      <c r="R34" s="91"/>
      <c r="S34" s="1062"/>
      <c r="T34" s="1072"/>
      <c r="U34" s="1073"/>
      <c r="V34" s="1062"/>
      <c r="W34" s="1072"/>
      <c r="X34" s="91"/>
      <c r="Y34" s="1037"/>
      <c r="Z34" s="1040"/>
      <c r="AA34" s="1040"/>
      <c r="AB34" s="1040"/>
      <c r="AC34" s="1040"/>
      <c r="AD34" s="1041"/>
      <c r="AE34" s="1041">
        <v>1360000</v>
      </c>
      <c r="AF34" s="1041"/>
      <c r="AG34" s="1370"/>
      <c r="AH34" s="1745">
        <v>620000</v>
      </c>
    </row>
    <row r="35" spans="1:34" ht="25.5">
      <c r="A35" s="96" t="s">
        <v>1290</v>
      </c>
      <c r="B35" s="101" t="s">
        <v>962</v>
      </c>
      <c r="C35" s="1438"/>
      <c r="D35" s="1234" t="s">
        <v>1310</v>
      </c>
      <c r="E35" s="1240" t="s">
        <v>1475</v>
      </c>
      <c r="F35" s="1239" t="s">
        <v>1315</v>
      </c>
      <c r="G35" s="1234" t="s">
        <v>1310</v>
      </c>
      <c r="H35" s="1199"/>
      <c r="I35" s="46"/>
      <c r="J35" s="47"/>
      <c r="K35" s="47"/>
      <c r="L35" s="1746"/>
      <c r="M35" s="1746"/>
      <c r="N35" s="1746" t="s">
        <v>1027</v>
      </c>
      <c r="O35" s="1746"/>
      <c r="P35" s="1746"/>
      <c r="Q35" s="1746"/>
      <c r="R35" s="985"/>
      <c r="S35" s="1209" t="s">
        <v>153</v>
      </c>
      <c r="T35" s="1075"/>
      <c r="U35" s="1079"/>
      <c r="V35" s="994"/>
      <c r="W35" s="994"/>
      <c r="X35" s="985"/>
      <c r="Y35" s="646" t="s">
        <v>261</v>
      </c>
      <c r="Z35" s="99">
        <v>1</v>
      </c>
      <c r="AA35" s="99"/>
      <c r="AB35" s="99"/>
      <c r="AC35" s="99"/>
      <c r="AD35" s="647">
        <v>20000</v>
      </c>
      <c r="AE35" s="112">
        <v>20000</v>
      </c>
      <c r="AF35" s="1595"/>
      <c r="AG35" s="1373"/>
      <c r="AH35" s="112">
        <v>20000</v>
      </c>
    </row>
    <row r="36" spans="1:34" ht="63.75">
      <c r="A36" s="96" t="s">
        <v>1289</v>
      </c>
      <c r="B36" s="101" t="s">
        <v>1449</v>
      </c>
      <c r="C36" s="1438"/>
      <c r="D36" s="1234" t="s">
        <v>1310</v>
      </c>
      <c r="E36" s="1240" t="s">
        <v>1475</v>
      </c>
      <c r="F36" s="1239" t="s">
        <v>1314</v>
      </c>
      <c r="G36" s="1234" t="s">
        <v>1310</v>
      </c>
      <c r="H36" s="1199"/>
      <c r="I36" s="46"/>
      <c r="J36" s="47"/>
      <c r="K36" s="47"/>
      <c r="L36" s="995"/>
      <c r="M36" s="995"/>
      <c r="N36" s="995" t="s">
        <v>1027</v>
      </c>
      <c r="O36" s="995"/>
      <c r="P36" s="995"/>
      <c r="Q36" s="995"/>
      <c r="R36" s="985"/>
      <c r="S36" s="1422" t="s">
        <v>1701</v>
      </c>
      <c r="T36" s="1075"/>
      <c r="U36" s="1079"/>
      <c r="V36" s="1733"/>
      <c r="W36" s="1733"/>
      <c r="X36" s="985"/>
      <c r="Y36" s="646" t="s">
        <v>261</v>
      </c>
      <c r="Z36" s="99">
        <v>20</v>
      </c>
      <c r="AA36" s="99"/>
      <c r="AB36" s="99"/>
      <c r="AC36" s="99"/>
      <c r="AD36" s="647">
        <v>67000</v>
      </c>
      <c r="AE36" s="691">
        <v>1340000</v>
      </c>
      <c r="AF36" s="1595"/>
      <c r="AG36" s="1373"/>
      <c r="AH36" s="112">
        <v>600000</v>
      </c>
    </row>
    <row r="37" spans="1:34" ht="25.5">
      <c r="A37" s="82" t="s">
        <v>280</v>
      </c>
      <c r="B37" s="83" t="s">
        <v>1111</v>
      </c>
      <c r="C37" s="83"/>
      <c r="D37" s="1202"/>
      <c r="E37" s="1202"/>
      <c r="F37" s="1202"/>
      <c r="G37" s="1202"/>
      <c r="H37" s="1202"/>
      <c r="I37" s="1206"/>
      <c r="J37" s="83"/>
      <c r="K37" s="83"/>
      <c r="L37" s="83"/>
      <c r="M37" s="83"/>
      <c r="N37" s="83"/>
      <c r="O37" s="83"/>
      <c r="P37" s="83"/>
      <c r="Q37" s="83"/>
      <c r="R37" s="1042"/>
      <c r="S37" s="1245"/>
      <c r="T37" s="1059"/>
      <c r="U37" s="1059"/>
      <c r="V37" s="1245"/>
      <c r="W37" s="1059"/>
      <c r="X37" s="1042"/>
      <c r="Y37" s="83"/>
      <c r="Z37" s="1246"/>
      <c r="AA37" s="1246"/>
      <c r="AB37" s="1246"/>
      <c r="AC37" s="1246"/>
      <c r="AD37" s="83"/>
      <c r="AE37" s="1247">
        <v>42535100.225000001</v>
      </c>
      <c r="AF37" s="1247"/>
      <c r="AG37" s="1372"/>
      <c r="AH37" s="1247">
        <v>34485100.299999997</v>
      </c>
    </row>
    <row r="38" spans="1:34">
      <c r="A38" s="1035" t="s">
        <v>281</v>
      </c>
      <c r="B38" s="1034" t="s">
        <v>1427</v>
      </c>
      <c r="C38" s="1034"/>
      <c r="D38" s="1201"/>
      <c r="E38" s="1201"/>
      <c r="F38" s="1201"/>
      <c r="G38" s="1201"/>
      <c r="H38" s="1201"/>
      <c r="I38" s="1206"/>
      <c r="J38" s="1034"/>
      <c r="K38" s="1034"/>
      <c r="L38" s="1034"/>
      <c r="M38" s="1034"/>
      <c r="N38" s="1034"/>
      <c r="O38" s="1034"/>
      <c r="P38" s="1034"/>
      <c r="Q38" s="1034"/>
      <c r="R38" s="1042"/>
      <c r="S38" s="1066"/>
      <c r="T38" s="1063"/>
      <c r="U38" s="1063"/>
      <c r="V38" s="1066"/>
      <c r="W38" s="1063"/>
      <c r="X38" s="1042"/>
      <c r="Y38" s="1033"/>
      <c r="Z38" s="1033"/>
      <c r="AA38" s="1033"/>
      <c r="AB38" s="1033"/>
      <c r="AC38" s="1033"/>
      <c r="AD38" s="1033"/>
      <c r="AE38" s="1044">
        <v>943600</v>
      </c>
      <c r="AF38" s="1033"/>
      <c r="AG38" s="1372"/>
      <c r="AH38" s="1044">
        <v>943600</v>
      </c>
    </row>
    <row r="39" spans="1:34">
      <c r="A39" s="1036" t="s">
        <v>282</v>
      </c>
      <c r="B39" s="1037" t="s">
        <v>1333</v>
      </c>
      <c r="C39" s="1037" t="s">
        <v>41</v>
      </c>
      <c r="D39" s="1197"/>
      <c r="E39" s="1197"/>
      <c r="F39" s="1197"/>
      <c r="G39" s="1197"/>
      <c r="H39" s="1197"/>
      <c r="I39" s="870"/>
      <c r="J39" s="1038" t="s">
        <v>1142</v>
      </c>
      <c r="K39" s="1038"/>
      <c r="L39" s="1039"/>
      <c r="M39" s="1039"/>
      <c r="N39" s="1039"/>
      <c r="O39" s="1039">
        <v>1</v>
      </c>
      <c r="P39" s="1039"/>
      <c r="Q39" s="1039">
        <v>1</v>
      </c>
      <c r="R39" s="91"/>
      <c r="S39" s="1062"/>
      <c r="T39" s="1072"/>
      <c r="U39" s="1072"/>
      <c r="V39" s="1062"/>
      <c r="W39" s="1072"/>
      <c r="X39" s="91"/>
      <c r="Y39" s="1037"/>
      <c r="Z39" s="1040"/>
      <c r="AA39" s="1040"/>
      <c r="AB39" s="1040"/>
      <c r="AC39" s="1040"/>
      <c r="AD39" s="1041"/>
      <c r="AE39" s="1041">
        <v>943600</v>
      </c>
      <c r="AF39" s="1041"/>
      <c r="AG39" s="1370"/>
      <c r="AH39" s="1041">
        <v>943600</v>
      </c>
    </row>
    <row r="40" spans="1:34" ht="25.5">
      <c r="A40" s="96" t="s">
        <v>1036</v>
      </c>
      <c r="B40" s="890" t="s">
        <v>1017</v>
      </c>
      <c r="C40" s="1439"/>
      <c r="D40" s="1240" t="s">
        <v>1308</v>
      </c>
      <c r="E40" s="1240" t="s">
        <v>1475</v>
      </c>
      <c r="F40" s="1239" t="s">
        <v>1312</v>
      </c>
      <c r="G40" s="1240" t="s">
        <v>1308</v>
      </c>
      <c r="H40" s="1234" t="s">
        <v>1310</v>
      </c>
      <c r="I40" s="890"/>
      <c r="J40" s="652"/>
      <c r="K40" s="652"/>
      <c r="L40" s="1088" t="s">
        <v>1027</v>
      </c>
      <c r="M40" s="1088"/>
      <c r="N40" s="1088"/>
      <c r="O40" s="1088"/>
      <c r="P40" s="1088"/>
      <c r="Q40" s="1089">
        <v>0</v>
      </c>
      <c r="R40" s="1074"/>
      <c r="S40" s="1439" t="s">
        <v>83</v>
      </c>
      <c r="T40" s="1439" t="s">
        <v>13</v>
      </c>
      <c r="U40" s="1468" t="s">
        <v>646</v>
      </c>
      <c r="V40" s="1067">
        <v>16</v>
      </c>
      <c r="W40" s="1091"/>
      <c r="X40" s="1074"/>
      <c r="Y40" s="110" t="s">
        <v>261</v>
      </c>
      <c r="Z40" s="649">
        <v>1</v>
      </c>
      <c r="AA40" s="107"/>
      <c r="AB40" s="104"/>
      <c r="AC40" s="104"/>
      <c r="AD40" s="647">
        <v>200000</v>
      </c>
      <c r="AE40" s="112">
        <v>200000</v>
      </c>
      <c r="AF40" s="868"/>
      <c r="AG40" s="1374"/>
      <c r="AH40" s="112">
        <v>200000</v>
      </c>
    </row>
    <row r="41" spans="1:34" ht="25.5">
      <c r="A41" s="96" t="s">
        <v>1334</v>
      </c>
      <c r="B41" s="890" t="s">
        <v>1137</v>
      </c>
      <c r="C41" s="1439"/>
      <c r="D41" s="1240" t="s">
        <v>1308</v>
      </c>
      <c r="E41" s="1240" t="s">
        <v>1475</v>
      </c>
      <c r="F41" s="1239" t="s">
        <v>1312</v>
      </c>
      <c r="G41" s="1240" t="s">
        <v>1308</v>
      </c>
      <c r="H41" s="1234" t="s">
        <v>1310</v>
      </c>
      <c r="I41" s="890"/>
      <c r="J41" s="652"/>
      <c r="K41" s="652"/>
      <c r="L41" s="1088"/>
      <c r="M41" s="1088" t="s">
        <v>1027</v>
      </c>
      <c r="N41" s="1088" t="s">
        <v>1027</v>
      </c>
      <c r="O41" s="1088" t="s">
        <v>1027</v>
      </c>
      <c r="P41" s="1092"/>
      <c r="Q41" s="1092">
        <v>0</v>
      </c>
      <c r="R41" s="1074"/>
      <c r="S41" s="1439" t="s">
        <v>83</v>
      </c>
      <c r="T41" s="1439" t="s">
        <v>13</v>
      </c>
      <c r="U41" s="1468" t="s">
        <v>646</v>
      </c>
      <c r="V41" s="1067">
        <v>16</v>
      </c>
      <c r="W41" s="1091"/>
      <c r="X41" s="1074"/>
      <c r="Y41" s="110" t="s">
        <v>261</v>
      </c>
      <c r="Z41" s="649">
        <v>1</v>
      </c>
      <c r="AA41" s="107"/>
      <c r="AB41" s="104"/>
      <c r="AC41" s="104"/>
      <c r="AD41" s="647">
        <v>150000</v>
      </c>
      <c r="AE41" s="691">
        <v>150000</v>
      </c>
      <c r="AF41" s="868"/>
      <c r="AG41" s="1374"/>
      <c r="AH41" s="112">
        <v>150000</v>
      </c>
    </row>
    <row r="42" spans="1:34" ht="25.5">
      <c r="A42" s="887" t="s">
        <v>1334</v>
      </c>
      <c r="B42" s="922" t="s">
        <v>1112</v>
      </c>
      <c r="C42" s="1440"/>
      <c r="D42" s="1240" t="s">
        <v>1308</v>
      </c>
      <c r="E42" s="1240" t="s">
        <v>1475</v>
      </c>
      <c r="F42" s="1239" t="s">
        <v>1317</v>
      </c>
      <c r="G42" s="1240" t="s">
        <v>1308</v>
      </c>
      <c r="H42" s="1234" t="s">
        <v>1310</v>
      </c>
      <c r="I42" s="870"/>
      <c r="J42" s="1252"/>
      <c r="K42" s="1252"/>
      <c r="L42" s="1086" t="s">
        <v>1027</v>
      </c>
      <c r="M42" s="1086"/>
      <c r="N42" s="1086"/>
      <c r="O42" s="1086"/>
      <c r="P42" s="1086"/>
      <c r="Q42" s="1087"/>
      <c r="R42" s="91"/>
      <c r="S42" s="1726" t="s">
        <v>645</v>
      </c>
      <c r="T42" s="1726"/>
      <c r="U42" s="1726"/>
      <c r="V42" s="992"/>
      <c r="W42" s="1726"/>
      <c r="X42" s="91"/>
      <c r="Y42" s="891"/>
      <c r="Z42" s="981"/>
      <c r="AA42" s="1253"/>
      <c r="AB42" s="893"/>
      <c r="AC42" s="893"/>
      <c r="AD42" s="894"/>
      <c r="AE42" s="976">
        <v>593600</v>
      </c>
      <c r="AF42" s="1254"/>
      <c r="AG42" s="1371"/>
      <c r="AH42" s="976">
        <v>593600</v>
      </c>
    </row>
    <row r="43" spans="1:34" ht="25.5">
      <c r="A43" s="96" t="s">
        <v>1335</v>
      </c>
      <c r="B43" s="106" t="s">
        <v>1071</v>
      </c>
      <c r="C43" s="55"/>
      <c r="D43" s="928"/>
      <c r="E43" s="928"/>
      <c r="F43" s="928"/>
      <c r="G43" s="1209"/>
      <c r="H43" s="1209"/>
      <c r="I43" s="890"/>
      <c r="J43" s="108"/>
      <c r="K43" s="108"/>
      <c r="L43" s="1088" t="s">
        <v>1027</v>
      </c>
      <c r="M43" s="1088"/>
      <c r="N43" s="1088"/>
      <c r="O43" s="1088"/>
      <c r="P43" s="1088"/>
      <c r="Q43" s="1027"/>
      <c r="R43" s="1074"/>
      <c r="S43" s="928"/>
      <c r="T43" s="928"/>
      <c r="U43" s="1065"/>
      <c r="V43" s="115"/>
      <c r="W43" s="928"/>
      <c r="X43" s="1074"/>
      <c r="Y43" s="110" t="s">
        <v>650</v>
      </c>
      <c r="Z43" s="111">
        <v>1</v>
      </c>
      <c r="AA43" s="109">
        <v>12</v>
      </c>
      <c r="AB43" s="104"/>
      <c r="AC43" s="104"/>
      <c r="AD43" s="647">
        <v>3000</v>
      </c>
      <c r="AE43" s="112">
        <v>36000</v>
      </c>
      <c r="AF43" s="643"/>
      <c r="AG43" s="1374"/>
      <c r="AH43" s="112">
        <v>36000</v>
      </c>
    </row>
    <row r="44" spans="1:34" ht="25.5">
      <c r="A44" s="96" t="s">
        <v>1336</v>
      </c>
      <c r="B44" s="106" t="s">
        <v>1072</v>
      </c>
      <c r="C44" s="55"/>
      <c r="D44" s="928"/>
      <c r="E44" s="928"/>
      <c r="F44" s="928"/>
      <c r="G44" s="1209"/>
      <c r="H44" s="1209"/>
      <c r="I44" s="890"/>
      <c r="J44" s="108"/>
      <c r="K44" s="108"/>
      <c r="L44" s="1088" t="s">
        <v>1027</v>
      </c>
      <c r="M44" s="1088"/>
      <c r="N44" s="1088"/>
      <c r="O44" s="1088"/>
      <c r="P44" s="1088"/>
      <c r="Q44" s="1027"/>
      <c r="R44" s="1074"/>
      <c r="S44" s="928"/>
      <c r="T44" s="928"/>
      <c r="U44" s="1065"/>
      <c r="V44" s="115"/>
      <c r="W44" s="928"/>
      <c r="X44" s="1074"/>
      <c r="Y44" s="110" t="s">
        <v>650</v>
      </c>
      <c r="Z44" s="111">
        <v>1</v>
      </c>
      <c r="AA44" s="109">
        <v>12</v>
      </c>
      <c r="AB44" s="104"/>
      <c r="AC44" s="104"/>
      <c r="AD44" s="647">
        <v>2400</v>
      </c>
      <c r="AE44" s="112">
        <v>28800</v>
      </c>
      <c r="AF44" s="643"/>
      <c r="AG44" s="1374"/>
      <c r="AH44" s="112">
        <v>28800</v>
      </c>
    </row>
    <row r="45" spans="1:34" ht="25.5">
      <c r="A45" s="96" t="s">
        <v>1337</v>
      </c>
      <c r="B45" s="106" t="s">
        <v>1073</v>
      </c>
      <c r="C45" s="55"/>
      <c r="D45" s="928"/>
      <c r="E45" s="928"/>
      <c r="F45" s="928"/>
      <c r="G45" s="1209"/>
      <c r="H45" s="1209"/>
      <c r="I45" s="890"/>
      <c r="J45" s="108"/>
      <c r="K45" s="108"/>
      <c r="L45" s="1088" t="s">
        <v>1027</v>
      </c>
      <c r="M45" s="1088"/>
      <c r="N45" s="1088"/>
      <c r="O45" s="1088"/>
      <c r="P45" s="1088"/>
      <c r="Q45" s="1027"/>
      <c r="R45" s="1074"/>
      <c r="S45" s="928"/>
      <c r="T45" s="928"/>
      <c r="U45" s="1065"/>
      <c r="V45" s="115"/>
      <c r="W45" s="928"/>
      <c r="X45" s="1074"/>
      <c r="Y45" s="110" t="s">
        <v>650</v>
      </c>
      <c r="Z45" s="111">
        <v>1</v>
      </c>
      <c r="AA45" s="109">
        <v>12</v>
      </c>
      <c r="AB45" s="104"/>
      <c r="AC45" s="104"/>
      <c r="AD45" s="647">
        <v>2400</v>
      </c>
      <c r="AE45" s="112">
        <v>28800</v>
      </c>
      <c r="AF45" s="643"/>
      <c r="AG45" s="1374"/>
      <c r="AH45" s="112">
        <v>28800</v>
      </c>
    </row>
    <row r="46" spans="1:34" ht="25.5">
      <c r="A46" s="96" t="s">
        <v>1338</v>
      </c>
      <c r="B46" s="890" t="s">
        <v>961</v>
      </c>
      <c r="C46" s="48"/>
      <c r="D46" s="928"/>
      <c r="E46" s="928"/>
      <c r="F46" s="928"/>
      <c r="G46" s="1209"/>
      <c r="H46" s="1209"/>
      <c r="I46" s="890"/>
      <c r="J46" s="652"/>
      <c r="K46" s="652"/>
      <c r="L46" s="1088" t="s">
        <v>1027</v>
      </c>
      <c r="M46" s="1088"/>
      <c r="N46" s="1088"/>
      <c r="O46" s="1088"/>
      <c r="P46" s="1088"/>
      <c r="Q46" s="1027"/>
      <c r="R46" s="1074"/>
      <c r="S46" s="928"/>
      <c r="T46" s="928"/>
      <c r="U46" s="1065"/>
      <c r="V46" s="115"/>
      <c r="W46" s="928"/>
      <c r="X46" s="1074"/>
      <c r="Y46" s="110" t="s">
        <v>240</v>
      </c>
      <c r="Z46" s="649">
        <v>2</v>
      </c>
      <c r="AA46" s="667"/>
      <c r="AB46" s="104"/>
      <c r="AC46" s="104"/>
      <c r="AD46" s="647">
        <v>250000</v>
      </c>
      <c r="AE46" s="112">
        <v>500000</v>
      </c>
      <c r="AF46" s="868"/>
      <c r="AG46" s="1374"/>
      <c r="AH46" s="112">
        <v>500000</v>
      </c>
    </row>
    <row r="47" spans="1:34">
      <c r="A47" s="1035" t="s">
        <v>284</v>
      </c>
      <c r="B47" s="1034" t="s">
        <v>1428</v>
      </c>
      <c r="C47" s="1034"/>
      <c r="D47" s="1201"/>
      <c r="E47" s="1201"/>
      <c r="F47" s="1201"/>
      <c r="G47" s="1201"/>
      <c r="H47" s="1201"/>
      <c r="I47" s="1206"/>
      <c r="J47" s="1034"/>
      <c r="K47" s="1034"/>
      <c r="L47" s="1034"/>
      <c r="M47" s="1034"/>
      <c r="N47" s="1034"/>
      <c r="O47" s="1034"/>
      <c r="P47" s="1034"/>
      <c r="Q47" s="1034"/>
      <c r="R47" s="1042"/>
      <c r="S47" s="1066"/>
      <c r="T47" s="1063"/>
      <c r="U47" s="1063"/>
      <c r="V47" s="1066"/>
      <c r="W47" s="1063"/>
      <c r="X47" s="1042"/>
      <c r="Y47" s="1033"/>
      <c r="Z47" s="1033"/>
      <c r="AA47" s="1033"/>
      <c r="AB47" s="1033"/>
      <c r="AC47" s="1033"/>
      <c r="AD47" s="1033"/>
      <c r="AE47" s="1044">
        <v>11616500</v>
      </c>
      <c r="AF47" s="1033"/>
      <c r="AG47" s="1372"/>
      <c r="AH47" s="1044">
        <v>11616500</v>
      </c>
    </row>
    <row r="48" spans="1:34" ht="25.5">
      <c r="A48" s="1036" t="s">
        <v>285</v>
      </c>
      <c r="B48" s="1037" t="s">
        <v>1339</v>
      </c>
      <c r="C48" s="1037" t="s">
        <v>41</v>
      </c>
      <c r="D48" s="1197"/>
      <c r="E48" s="1197"/>
      <c r="F48" s="1197"/>
      <c r="G48" s="1197"/>
      <c r="H48" s="1197"/>
      <c r="I48" s="870"/>
      <c r="J48" s="1038" t="s">
        <v>1361</v>
      </c>
      <c r="K48" s="1038"/>
      <c r="L48" s="1039"/>
      <c r="M48" s="1039"/>
      <c r="N48" s="1039">
        <v>1</v>
      </c>
      <c r="O48" s="1039"/>
      <c r="P48" s="1039"/>
      <c r="Q48" s="1039">
        <v>1</v>
      </c>
      <c r="R48" s="91"/>
      <c r="S48" s="1062"/>
      <c r="T48" s="1072"/>
      <c r="U48" s="1072"/>
      <c r="V48" s="1062"/>
      <c r="W48" s="1072"/>
      <c r="X48" s="91"/>
      <c r="Y48" s="1037"/>
      <c r="Z48" s="1040"/>
      <c r="AA48" s="1040"/>
      <c r="AB48" s="1040"/>
      <c r="AC48" s="1040"/>
      <c r="AD48" s="1041"/>
      <c r="AE48" s="1041">
        <v>11057500</v>
      </c>
      <c r="AF48" s="1041"/>
      <c r="AG48" s="1370"/>
      <c r="AH48" s="1041">
        <v>11057500</v>
      </c>
    </row>
    <row r="49" spans="1:34">
      <c r="A49" s="1747" t="s">
        <v>286</v>
      </c>
      <c r="B49" s="989" t="s">
        <v>998</v>
      </c>
      <c r="C49" s="1441"/>
      <c r="D49" s="1251" t="s">
        <v>1318</v>
      </c>
      <c r="E49" s="1241" t="s">
        <v>1476</v>
      </c>
      <c r="F49" s="1239" t="s">
        <v>1316</v>
      </c>
      <c r="G49" s="1251" t="s">
        <v>1318</v>
      </c>
      <c r="H49" s="1493" t="s">
        <v>1477</v>
      </c>
      <c r="I49" s="977"/>
      <c r="J49" s="977"/>
      <c r="K49" s="977"/>
      <c r="L49" s="992" t="s">
        <v>1027</v>
      </c>
      <c r="M49" s="992" t="s">
        <v>1027</v>
      </c>
      <c r="N49" s="992" t="s">
        <v>1223</v>
      </c>
      <c r="O49" s="993"/>
      <c r="P49" s="993"/>
      <c r="Q49" s="1027"/>
      <c r="R49" s="984"/>
      <c r="S49" s="110" t="s">
        <v>47</v>
      </c>
      <c r="T49" s="110" t="s">
        <v>13</v>
      </c>
      <c r="U49" s="890" t="s">
        <v>263</v>
      </c>
      <c r="V49" s="971">
        <v>1</v>
      </c>
      <c r="W49" s="1093"/>
      <c r="X49" s="984"/>
      <c r="Y49" s="891"/>
      <c r="Z49" s="893"/>
      <c r="AA49" s="893"/>
      <c r="AB49" s="893"/>
      <c r="AC49" s="893"/>
      <c r="AD49" s="894">
        <v>0</v>
      </c>
      <c r="AE49" s="978">
        <v>3064500</v>
      </c>
      <c r="AF49" s="978"/>
      <c r="AG49" s="1370"/>
      <c r="AH49" s="978">
        <v>3064500</v>
      </c>
    </row>
    <row r="50" spans="1:34">
      <c r="A50" s="96" t="s">
        <v>1037</v>
      </c>
      <c r="B50" s="1727" t="s">
        <v>999</v>
      </c>
      <c r="C50" s="889"/>
      <c r="D50" s="928"/>
      <c r="E50" s="928"/>
      <c r="F50" s="928"/>
      <c r="G50" s="928"/>
      <c r="H50" s="1209"/>
      <c r="I50" s="870"/>
      <c r="J50" s="870"/>
      <c r="K50" s="870"/>
      <c r="L50" s="1088" t="s">
        <v>1027</v>
      </c>
      <c r="M50" s="1088" t="s">
        <v>1027</v>
      </c>
      <c r="N50" s="1088" t="s">
        <v>1027</v>
      </c>
      <c r="O50" s="1094"/>
      <c r="P50" s="1094"/>
      <c r="Q50" s="1027"/>
      <c r="R50" s="1074"/>
      <c r="S50" s="1025"/>
      <c r="T50" s="1025"/>
      <c r="U50" s="1095"/>
      <c r="V50" s="1025"/>
      <c r="W50" s="1025"/>
      <c r="X50" s="1074"/>
      <c r="Y50" s="110" t="s">
        <v>261</v>
      </c>
      <c r="Z50" s="111">
        <v>1</v>
      </c>
      <c r="AA50" s="107"/>
      <c r="AB50" s="104"/>
      <c r="AC50" s="104"/>
      <c r="AD50" s="647">
        <v>5000</v>
      </c>
      <c r="AE50" s="112">
        <v>5000</v>
      </c>
      <c r="AF50" s="869"/>
      <c r="AG50" s="1371"/>
      <c r="AH50" s="865">
        <v>5000</v>
      </c>
    </row>
    <row r="51" spans="1:34">
      <c r="A51" s="96" t="s">
        <v>1038</v>
      </c>
      <c r="B51" s="1727" t="s">
        <v>1000</v>
      </c>
      <c r="C51" s="889"/>
      <c r="D51" s="928"/>
      <c r="E51" s="928"/>
      <c r="F51" s="928"/>
      <c r="G51" s="928"/>
      <c r="H51" s="1209"/>
      <c r="I51" s="870"/>
      <c r="J51" s="870"/>
      <c r="K51" s="870"/>
      <c r="L51" s="1088" t="s">
        <v>1027</v>
      </c>
      <c r="M51" s="1088" t="s">
        <v>1027</v>
      </c>
      <c r="N51" s="1088" t="s">
        <v>1027</v>
      </c>
      <c r="O51" s="1094"/>
      <c r="P51" s="1094"/>
      <c r="Q51" s="1027"/>
      <c r="R51" s="1074"/>
      <c r="S51" s="1025"/>
      <c r="T51" s="1025"/>
      <c r="U51" s="1095"/>
      <c r="V51" s="1025"/>
      <c r="W51" s="1025"/>
      <c r="X51" s="1074"/>
      <c r="Y51" s="110" t="s">
        <v>261</v>
      </c>
      <c r="Z51" s="111">
        <v>1</v>
      </c>
      <c r="AA51" s="107"/>
      <c r="AB51" s="104"/>
      <c r="AC51" s="104"/>
      <c r="AD51" s="647">
        <v>20000</v>
      </c>
      <c r="AE51" s="112">
        <v>20000</v>
      </c>
      <c r="AF51" s="869"/>
      <c r="AG51" s="1371"/>
      <c r="AH51" s="865">
        <v>20000</v>
      </c>
    </row>
    <row r="52" spans="1:34">
      <c r="A52" s="96" t="s">
        <v>1039</v>
      </c>
      <c r="B52" s="1727" t="s">
        <v>976</v>
      </c>
      <c r="C52" s="889"/>
      <c r="D52" s="928"/>
      <c r="E52" s="928"/>
      <c r="F52" s="928"/>
      <c r="G52" s="928"/>
      <c r="H52" s="1209"/>
      <c r="I52" s="870"/>
      <c r="J52" s="870"/>
      <c r="K52" s="870"/>
      <c r="L52" s="1088" t="s">
        <v>1027</v>
      </c>
      <c r="M52" s="1088" t="s">
        <v>1027</v>
      </c>
      <c r="N52" s="1088" t="s">
        <v>1027</v>
      </c>
      <c r="O52" s="1094"/>
      <c r="P52" s="1094"/>
      <c r="Q52" s="1027"/>
      <c r="R52" s="1074"/>
      <c r="S52" s="1025"/>
      <c r="T52" s="1025"/>
      <c r="U52" s="1095"/>
      <c r="V52" s="1025"/>
      <c r="W52" s="1025"/>
      <c r="X52" s="1074"/>
      <c r="Y52" s="110" t="s">
        <v>261</v>
      </c>
      <c r="Z52" s="111">
        <v>1</v>
      </c>
      <c r="AA52" s="107"/>
      <c r="AB52" s="104"/>
      <c r="AC52" s="104"/>
      <c r="AD52" s="647">
        <v>250000</v>
      </c>
      <c r="AE52" s="112">
        <v>250000</v>
      </c>
      <c r="AF52" s="869"/>
      <c r="AG52" s="1371"/>
      <c r="AH52" s="865">
        <v>250000</v>
      </c>
    </row>
    <row r="53" spans="1:34">
      <c r="A53" s="96" t="s">
        <v>1040</v>
      </c>
      <c r="B53" s="1727" t="s">
        <v>977</v>
      </c>
      <c r="C53" s="889"/>
      <c r="D53" s="928"/>
      <c r="E53" s="928"/>
      <c r="F53" s="928"/>
      <c r="G53" s="928"/>
      <c r="H53" s="1209"/>
      <c r="I53" s="870"/>
      <c r="J53" s="870"/>
      <c r="K53" s="870"/>
      <c r="L53" s="1088" t="s">
        <v>1027</v>
      </c>
      <c r="M53" s="1088" t="s">
        <v>1027</v>
      </c>
      <c r="N53" s="1088" t="s">
        <v>1027</v>
      </c>
      <c r="O53" s="1094"/>
      <c r="P53" s="1094"/>
      <c r="Q53" s="1027"/>
      <c r="R53" s="1074"/>
      <c r="S53" s="1096"/>
      <c r="T53" s="1025"/>
      <c r="U53" s="1095"/>
      <c r="V53" s="1025"/>
      <c r="W53" s="1025"/>
      <c r="X53" s="1074"/>
      <c r="Y53" s="110" t="s">
        <v>261</v>
      </c>
      <c r="Z53" s="111">
        <v>1</v>
      </c>
      <c r="AA53" s="107"/>
      <c r="AB53" s="104"/>
      <c r="AC53" s="104"/>
      <c r="AD53" s="647">
        <v>110000</v>
      </c>
      <c r="AE53" s="112">
        <v>110000</v>
      </c>
      <c r="AF53" s="869"/>
      <c r="AG53" s="1371"/>
      <c r="AH53" s="865">
        <v>110000</v>
      </c>
    </row>
    <row r="54" spans="1:34">
      <c r="A54" s="96" t="s">
        <v>1041</v>
      </c>
      <c r="B54" s="1727" t="s">
        <v>1002</v>
      </c>
      <c r="C54" s="889"/>
      <c r="D54" s="928"/>
      <c r="E54" s="928"/>
      <c r="F54" s="928"/>
      <c r="G54" s="928"/>
      <c r="H54" s="1209"/>
      <c r="I54" s="870"/>
      <c r="J54" s="870"/>
      <c r="K54" s="870"/>
      <c r="L54" s="1088" t="s">
        <v>1027</v>
      </c>
      <c r="M54" s="1088" t="s">
        <v>1027</v>
      </c>
      <c r="N54" s="1088" t="s">
        <v>1027</v>
      </c>
      <c r="O54" s="1094"/>
      <c r="P54" s="1094"/>
      <c r="Q54" s="1027"/>
      <c r="R54" s="1074"/>
      <c r="S54" s="1025"/>
      <c r="T54" s="1025"/>
      <c r="U54" s="1095"/>
      <c r="V54" s="1025"/>
      <c r="W54" s="1025"/>
      <c r="X54" s="1074"/>
      <c r="Y54" s="110" t="s">
        <v>261</v>
      </c>
      <c r="Z54" s="111">
        <v>1</v>
      </c>
      <c r="AA54" s="107"/>
      <c r="AB54" s="104"/>
      <c r="AC54" s="104"/>
      <c r="AD54" s="647">
        <v>650000</v>
      </c>
      <c r="AE54" s="112">
        <v>650000</v>
      </c>
      <c r="AF54" s="869"/>
      <c r="AG54" s="1371"/>
      <c r="AH54" s="865">
        <v>650000</v>
      </c>
    </row>
    <row r="55" spans="1:34" ht="25.5">
      <c r="A55" s="96" t="s">
        <v>1042</v>
      </c>
      <c r="B55" s="1727" t="s">
        <v>1003</v>
      </c>
      <c r="C55" s="889"/>
      <c r="D55" s="928"/>
      <c r="E55" s="928"/>
      <c r="F55" s="928"/>
      <c r="G55" s="928"/>
      <c r="H55" s="1209"/>
      <c r="I55" s="870"/>
      <c r="J55" s="870"/>
      <c r="K55" s="870"/>
      <c r="L55" s="1088" t="s">
        <v>1027</v>
      </c>
      <c r="M55" s="1088" t="s">
        <v>1027</v>
      </c>
      <c r="N55" s="1088" t="s">
        <v>1027</v>
      </c>
      <c r="O55" s="1094"/>
      <c r="P55" s="1094"/>
      <c r="Q55" s="1027"/>
      <c r="R55" s="1074"/>
      <c r="S55" s="1025"/>
      <c r="T55" s="1025"/>
      <c r="U55" s="1095"/>
      <c r="V55" s="1025"/>
      <c r="W55" s="1025"/>
      <c r="X55" s="1074"/>
      <c r="Y55" s="110" t="s">
        <v>261</v>
      </c>
      <c r="Z55" s="111">
        <v>1</v>
      </c>
      <c r="AA55" s="107"/>
      <c r="AB55" s="104"/>
      <c r="AC55" s="104"/>
      <c r="AD55" s="647">
        <v>480000</v>
      </c>
      <c r="AE55" s="112">
        <v>480000</v>
      </c>
      <c r="AF55" s="869"/>
      <c r="AG55" s="1371"/>
      <c r="AH55" s="865">
        <v>480000</v>
      </c>
    </row>
    <row r="56" spans="1:34">
      <c r="A56" s="96" t="s">
        <v>1043</v>
      </c>
      <c r="B56" s="1727" t="s">
        <v>935</v>
      </c>
      <c r="C56" s="889"/>
      <c r="D56" s="928"/>
      <c r="E56" s="928"/>
      <c r="F56" s="928"/>
      <c r="G56" s="928"/>
      <c r="H56" s="1209"/>
      <c r="I56" s="870"/>
      <c r="J56" s="870"/>
      <c r="K56" s="870"/>
      <c r="L56" s="1088" t="s">
        <v>1027</v>
      </c>
      <c r="M56" s="1088" t="s">
        <v>1027</v>
      </c>
      <c r="N56" s="1088" t="s">
        <v>1027</v>
      </c>
      <c r="O56" s="1094"/>
      <c r="P56" s="1094"/>
      <c r="Q56" s="1027"/>
      <c r="R56" s="1074"/>
      <c r="S56" s="1025"/>
      <c r="T56" s="1025"/>
      <c r="U56" s="1095"/>
      <c r="V56" s="1025"/>
      <c r="W56" s="1025"/>
      <c r="X56" s="1074"/>
      <c r="Y56" s="110" t="s">
        <v>261</v>
      </c>
      <c r="Z56" s="111">
        <v>1</v>
      </c>
      <c r="AA56" s="107"/>
      <c r="AB56" s="104"/>
      <c r="AC56" s="104"/>
      <c r="AD56" s="647">
        <v>1099500</v>
      </c>
      <c r="AE56" s="112">
        <v>1099500</v>
      </c>
      <c r="AF56" s="869"/>
      <c r="AG56" s="1371"/>
      <c r="AH56" s="865">
        <v>1099500</v>
      </c>
    </row>
    <row r="57" spans="1:34">
      <c r="A57" s="96" t="s">
        <v>1044</v>
      </c>
      <c r="B57" s="1727" t="s">
        <v>924</v>
      </c>
      <c r="C57" s="889"/>
      <c r="D57" s="928"/>
      <c r="E57" s="928"/>
      <c r="F57" s="928"/>
      <c r="G57" s="928"/>
      <c r="H57" s="1209"/>
      <c r="I57" s="870"/>
      <c r="J57" s="870"/>
      <c r="K57" s="870"/>
      <c r="L57" s="1088" t="s">
        <v>1027</v>
      </c>
      <c r="M57" s="1088" t="s">
        <v>1027</v>
      </c>
      <c r="N57" s="1088" t="s">
        <v>1027</v>
      </c>
      <c r="O57" s="1094"/>
      <c r="P57" s="1094"/>
      <c r="Q57" s="1027"/>
      <c r="R57" s="1074"/>
      <c r="S57" s="1025"/>
      <c r="T57" s="1025"/>
      <c r="U57" s="1095"/>
      <c r="V57" s="1025"/>
      <c r="W57" s="1025"/>
      <c r="X57" s="1074"/>
      <c r="Y57" s="110" t="s">
        <v>261</v>
      </c>
      <c r="Z57" s="111">
        <v>1</v>
      </c>
      <c r="AA57" s="107"/>
      <c r="AB57" s="104"/>
      <c r="AC57" s="104"/>
      <c r="AD57" s="647">
        <v>450000</v>
      </c>
      <c r="AE57" s="112">
        <v>450000</v>
      </c>
      <c r="AF57" s="869"/>
      <c r="AG57" s="1371"/>
      <c r="AH57" s="865">
        <v>450000</v>
      </c>
    </row>
    <row r="58" spans="1:34">
      <c r="A58" s="979" t="s">
        <v>1045</v>
      </c>
      <c r="B58" s="989" t="s">
        <v>1004</v>
      </c>
      <c r="C58" s="1437"/>
      <c r="D58" s="1251" t="s">
        <v>1318</v>
      </c>
      <c r="E58" s="1241" t="s">
        <v>1476</v>
      </c>
      <c r="F58" s="1239" t="s">
        <v>1316</v>
      </c>
      <c r="G58" s="1251" t="s">
        <v>1318</v>
      </c>
      <c r="H58" s="1493" t="s">
        <v>1477</v>
      </c>
      <c r="I58" s="989"/>
      <c r="J58" s="989"/>
      <c r="K58" s="989"/>
      <c r="L58" s="992" t="s">
        <v>1027</v>
      </c>
      <c r="M58" s="992" t="s">
        <v>1027</v>
      </c>
      <c r="N58" s="992" t="s">
        <v>1223</v>
      </c>
      <c r="O58" s="990"/>
      <c r="P58" s="990"/>
      <c r="Q58" s="1027"/>
      <c r="R58" s="91"/>
      <c r="S58" s="110" t="s">
        <v>47</v>
      </c>
      <c r="T58" s="110" t="s">
        <v>13</v>
      </c>
      <c r="U58" s="890" t="s">
        <v>263</v>
      </c>
      <c r="V58" s="971">
        <v>1</v>
      </c>
      <c r="W58" s="1093"/>
      <c r="X58" s="91"/>
      <c r="Y58" s="891"/>
      <c r="Z58" s="893"/>
      <c r="AA58" s="893"/>
      <c r="AB58" s="893"/>
      <c r="AC58" s="893"/>
      <c r="AD58" s="894"/>
      <c r="AE58" s="978">
        <v>2340000</v>
      </c>
      <c r="AF58" s="978"/>
      <c r="AG58" s="1370"/>
      <c r="AH58" s="978">
        <v>2340000</v>
      </c>
    </row>
    <row r="59" spans="1:34">
      <c r="A59" s="96" t="s">
        <v>1702</v>
      </c>
      <c r="B59" s="101" t="s">
        <v>1005</v>
      </c>
      <c r="C59" s="101"/>
      <c r="D59" s="928"/>
      <c r="E59" s="1209"/>
      <c r="F59" s="928"/>
      <c r="G59" s="928"/>
      <c r="H59" s="1209"/>
      <c r="I59" s="890"/>
      <c r="J59" s="101"/>
      <c r="K59" s="101"/>
      <c r="L59" s="1088" t="s">
        <v>1027</v>
      </c>
      <c r="M59" s="1088" t="s">
        <v>1027</v>
      </c>
      <c r="N59" s="1088" t="s">
        <v>1027</v>
      </c>
      <c r="O59" s="890"/>
      <c r="P59" s="890"/>
      <c r="Q59" s="1027"/>
      <c r="R59" s="1074"/>
      <c r="S59" s="1093"/>
      <c r="T59" s="1093"/>
      <c r="U59" s="1093"/>
      <c r="V59" s="1093"/>
      <c r="W59" s="1093"/>
      <c r="X59" s="1074"/>
      <c r="Y59" s="110" t="s">
        <v>261</v>
      </c>
      <c r="Z59" s="111">
        <v>1</v>
      </c>
      <c r="AA59" s="104"/>
      <c r="AB59" s="104"/>
      <c r="AC59" s="104"/>
      <c r="AD59" s="647">
        <v>620000</v>
      </c>
      <c r="AE59" s="112">
        <v>620000</v>
      </c>
      <c r="AF59" s="869"/>
      <c r="AG59" s="1371"/>
      <c r="AH59" s="865">
        <v>620000</v>
      </c>
    </row>
    <row r="60" spans="1:34">
      <c r="A60" s="96" t="s">
        <v>1703</v>
      </c>
      <c r="B60" s="1727" t="s">
        <v>1006</v>
      </c>
      <c r="C60" s="1727"/>
      <c r="D60" s="928"/>
      <c r="E60" s="1209"/>
      <c r="F60" s="928"/>
      <c r="G60" s="928"/>
      <c r="H60" s="1209"/>
      <c r="I60" s="870"/>
      <c r="J60" s="870"/>
      <c r="K60" s="870"/>
      <c r="L60" s="1088" t="s">
        <v>1027</v>
      </c>
      <c r="M60" s="1088" t="s">
        <v>1027</v>
      </c>
      <c r="N60" s="1088" t="s">
        <v>1027</v>
      </c>
      <c r="O60" s="1094"/>
      <c r="P60" s="1094"/>
      <c r="Q60" s="1027"/>
      <c r="R60" s="1074"/>
      <c r="S60" s="1025"/>
      <c r="T60" s="1025"/>
      <c r="U60" s="1025"/>
      <c r="V60" s="1025"/>
      <c r="W60" s="1025"/>
      <c r="X60" s="1074"/>
      <c r="Y60" s="110" t="s">
        <v>261</v>
      </c>
      <c r="Z60" s="111">
        <v>1</v>
      </c>
      <c r="AA60" s="892"/>
      <c r="AB60" s="893"/>
      <c r="AC60" s="893"/>
      <c r="AD60" s="647">
        <v>500000</v>
      </c>
      <c r="AE60" s="112">
        <v>500000</v>
      </c>
      <c r="AF60" s="869"/>
      <c r="AG60" s="1371"/>
      <c r="AH60" s="865">
        <v>500000</v>
      </c>
    </row>
    <row r="61" spans="1:34">
      <c r="A61" s="96" t="s">
        <v>1704</v>
      </c>
      <c r="B61" s="101" t="s">
        <v>1007</v>
      </c>
      <c r="C61" s="101"/>
      <c r="D61" s="928"/>
      <c r="E61" s="1209"/>
      <c r="F61" s="928"/>
      <c r="G61" s="928"/>
      <c r="H61" s="1209"/>
      <c r="I61" s="890"/>
      <c r="J61" s="101"/>
      <c r="K61" s="101"/>
      <c r="L61" s="1088" t="s">
        <v>1027</v>
      </c>
      <c r="M61" s="1088" t="s">
        <v>1027</v>
      </c>
      <c r="N61" s="1088" t="s">
        <v>1027</v>
      </c>
      <c r="O61" s="890"/>
      <c r="P61" s="890"/>
      <c r="Q61" s="1027"/>
      <c r="R61" s="1074"/>
      <c r="S61" s="1093"/>
      <c r="T61" s="1093"/>
      <c r="U61" s="1093"/>
      <c r="V61" s="1093"/>
      <c r="W61" s="1093"/>
      <c r="X61" s="1074"/>
      <c r="Y61" s="110" t="s">
        <v>261</v>
      </c>
      <c r="Z61" s="111">
        <v>1</v>
      </c>
      <c r="AA61" s="104"/>
      <c r="AB61" s="104"/>
      <c r="AC61" s="104"/>
      <c r="AD61" s="647">
        <v>500000</v>
      </c>
      <c r="AE61" s="112">
        <v>500000</v>
      </c>
      <c r="AF61" s="869"/>
      <c r="AG61" s="1371"/>
      <c r="AH61" s="865">
        <v>500000</v>
      </c>
    </row>
    <row r="62" spans="1:34">
      <c r="A62" s="96" t="s">
        <v>1705</v>
      </c>
      <c r="B62" s="101" t="s">
        <v>1008</v>
      </c>
      <c r="C62" s="101"/>
      <c r="D62" s="928"/>
      <c r="E62" s="1209"/>
      <c r="F62" s="928"/>
      <c r="G62" s="928"/>
      <c r="H62" s="1209"/>
      <c r="I62" s="890"/>
      <c r="J62" s="101"/>
      <c r="K62" s="101"/>
      <c r="L62" s="1088" t="s">
        <v>1027</v>
      </c>
      <c r="M62" s="1088" t="s">
        <v>1027</v>
      </c>
      <c r="N62" s="1088" t="s">
        <v>1027</v>
      </c>
      <c r="O62" s="890"/>
      <c r="P62" s="890"/>
      <c r="Q62" s="1027"/>
      <c r="R62" s="1074"/>
      <c r="S62" s="1093"/>
      <c r="T62" s="1093"/>
      <c r="U62" s="1093"/>
      <c r="V62" s="1093"/>
      <c r="W62" s="1093"/>
      <c r="X62" s="1074"/>
      <c r="Y62" s="110" t="s">
        <v>261</v>
      </c>
      <c r="Z62" s="111">
        <v>1</v>
      </c>
      <c r="AA62" s="104"/>
      <c r="AB62" s="104"/>
      <c r="AC62" s="104"/>
      <c r="AD62" s="647">
        <v>465000</v>
      </c>
      <c r="AE62" s="112">
        <v>465000</v>
      </c>
      <c r="AF62" s="869"/>
      <c r="AG62" s="1371"/>
      <c r="AH62" s="865">
        <v>465000</v>
      </c>
    </row>
    <row r="63" spans="1:34">
      <c r="A63" s="96" t="s">
        <v>1706</v>
      </c>
      <c r="B63" s="101" t="s">
        <v>1009</v>
      </c>
      <c r="C63" s="101"/>
      <c r="D63" s="928"/>
      <c r="E63" s="1209"/>
      <c r="F63" s="928"/>
      <c r="G63" s="928"/>
      <c r="H63" s="1209"/>
      <c r="I63" s="890"/>
      <c r="J63" s="101"/>
      <c r="K63" s="101"/>
      <c r="L63" s="1088" t="s">
        <v>1027</v>
      </c>
      <c r="M63" s="1088" t="s">
        <v>1027</v>
      </c>
      <c r="N63" s="1088" t="s">
        <v>1027</v>
      </c>
      <c r="O63" s="890"/>
      <c r="P63" s="890"/>
      <c r="Q63" s="1027"/>
      <c r="R63" s="1074"/>
      <c r="S63" s="1093"/>
      <c r="T63" s="1093"/>
      <c r="U63" s="1093"/>
      <c r="V63" s="1093"/>
      <c r="W63" s="1093"/>
      <c r="X63" s="1074"/>
      <c r="Y63" s="110" t="s">
        <v>261</v>
      </c>
      <c r="Z63" s="111">
        <v>1</v>
      </c>
      <c r="AA63" s="104"/>
      <c r="AB63" s="104"/>
      <c r="AC63" s="104"/>
      <c r="AD63" s="647">
        <v>255000</v>
      </c>
      <c r="AE63" s="112">
        <v>255000</v>
      </c>
      <c r="AF63" s="869"/>
      <c r="AG63" s="1371"/>
      <c r="AH63" s="865">
        <v>255000</v>
      </c>
    </row>
    <row r="64" spans="1:34">
      <c r="A64" s="979" t="s">
        <v>1047</v>
      </c>
      <c r="B64" s="989" t="s">
        <v>1010</v>
      </c>
      <c r="C64" s="1437"/>
      <c r="D64" s="1251" t="s">
        <v>1318</v>
      </c>
      <c r="E64" s="1241" t="s">
        <v>1476</v>
      </c>
      <c r="F64" s="1239" t="s">
        <v>1316</v>
      </c>
      <c r="G64" s="1251" t="s">
        <v>1318</v>
      </c>
      <c r="H64" s="1493" t="s">
        <v>1477</v>
      </c>
      <c r="I64" s="989"/>
      <c r="J64" s="989"/>
      <c r="K64" s="989"/>
      <c r="L64" s="992" t="s">
        <v>1027</v>
      </c>
      <c r="M64" s="992" t="s">
        <v>1027</v>
      </c>
      <c r="N64" s="992" t="s">
        <v>1223</v>
      </c>
      <c r="O64" s="990"/>
      <c r="P64" s="990"/>
      <c r="Q64" s="1027"/>
      <c r="R64" s="91"/>
      <c r="S64" s="110" t="s">
        <v>47</v>
      </c>
      <c r="T64" s="110" t="s">
        <v>13</v>
      </c>
      <c r="U64" s="890" t="s">
        <v>263</v>
      </c>
      <c r="V64" s="971">
        <v>1</v>
      </c>
      <c r="W64" s="1093"/>
      <c r="X64" s="91"/>
      <c r="Y64" s="891"/>
      <c r="Z64" s="893"/>
      <c r="AA64" s="893"/>
      <c r="AB64" s="893"/>
      <c r="AC64" s="893"/>
      <c r="AD64" s="894"/>
      <c r="AE64" s="978">
        <v>3450000</v>
      </c>
      <c r="AF64" s="978"/>
      <c r="AG64" s="1370"/>
      <c r="AH64" s="978">
        <v>3450000</v>
      </c>
    </row>
    <row r="65" spans="1:34" ht="25.5">
      <c r="A65" s="96" t="s">
        <v>1048</v>
      </c>
      <c r="B65" s="101" t="s">
        <v>1011</v>
      </c>
      <c r="C65" s="101"/>
      <c r="D65" s="928"/>
      <c r="E65" s="928"/>
      <c r="F65" s="928"/>
      <c r="G65" s="928"/>
      <c r="H65" s="1209"/>
      <c r="I65" s="890"/>
      <c r="J65" s="101"/>
      <c r="K65" s="101"/>
      <c r="L65" s="1088" t="s">
        <v>1027</v>
      </c>
      <c r="M65" s="1088" t="s">
        <v>1027</v>
      </c>
      <c r="N65" s="1088" t="s">
        <v>1027</v>
      </c>
      <c r="O65" s="890"/>
      <c r="P65" s="890"/>
      <c r="Q65" s="1027"/>
      <c r="R65" s="1074"/>
      <c r="S65" s="1093"/>
      <c r="T65" s="1093"/>
      <c r="U65" s="1093"/>
      <c r="V65" s="1093"/>
      <c r="W65" s="1093"/>
      <c r="X65" s="1074"/>
      <c r="Y65" s="110" t="s">
        <v>261</v>
      </c>
      <c r="Z65" s="111">
        <v>1</v>
      </c>
      <c r="AA65" s="104"/>
      <c r="AB65" s="104"/>
      <c r="AC65" s="104"/>
      <c r="AD65" s="647">
        <v>210000</v>
      </c>
      <c r="AE65" s="112">
        <v>210000</v>
      </c>
      <c r="AF65" s="869"/>
      <c r="AG65" s="1371"/>
      <c r="AH65" s="865">
        <v>210000</v>
      </c>
    </row>
    <row r="66" spans="1:34" ht="25.5">
      <c r="A66" s="96" t="s">
        <v>1049</v>
      </c>
      <c r="B66" s="101" t="s">
        <v>931</v>
      </c>
      <c r="C66" s="101"/>
      <c r="D66" s="928"/>
      <c r="E66" s="928"/>
      <c r="F66" s="928"/>
      <c r="G66" s="928"/>
      <c r="H66" s="1209"/>
      <c r="I66" s="890"/>
      <c r="J66" s="101"/>
      <c r="K66" s="101"/>
      <c r="L66" s="1088" t="s">
        <v>1027</v>
      </c>
      <c r="M66" s="1088" t="s">
        <v>1027</v>
      </c>
      <c r="N66" s="1088" t="s">
        <v>1027</v>
      </c>
      <c r="O66" s="890"/>
      <c r="P66" s="890"/>
      <c r="Q66" s="1027"/>
      <c r="R66" s="1074"/>
      <c r="S66" s="1093"/>
      <c r="T66" s="1093"/>
      <c r="U66" s="1093"/>
      <c r="V66" s="1093"/>
      <c r="W66" s="1093"/>
      <c r="X66" s="1074"/>
      <c r="Y66" s="110" t="s">
        <v>261</v>
      </c>
      <c r="Z66" s="111">
        <v>1</v>
      </c>
      <c r="AA66" s="104"/>
      <c r="AB66" s="104"/>
      <c r="AC66" s="104"/>
      <c r="AD66" s="647">
        <v>1560000</v>
      </c>
      <c r="AE66" s="112">
        <v>1560000</v>
      </c>
      <c r="AF66" s="869"/>
      <c r="AG66" s="1371"/>
      <c r="AH66" s="865">
        <v>1560000</v>
      </c>
    </row>
    <row r="67" spans="1:34" ht="25.5">
      <c r="A67" s="96" t="s">
        <v>1050</v>
      </c>
      <c r="B67" s="101" t="s">
        <v>933</v>
      </c>
      <c r="C67" s="101"/>
      <c r="D67" s="928"/>
      <c r="E67" s="928"/>
      <c r="F67" s="928"/>
      <c r="G67" s="928"/>
      <c r="H67" s="1209"/>
      <c r="I67" s="890"/>
      <c r="J67" s="101"/>
      <c r="K67" s="101"/>
      <c r="L67" s="1088" t="s">
        <v>1027</v>
      </c>
      <c r="M67" s="1088" t="s">
        <v>1027</v>
      </c>
      <c r="N67" s="1088" t="s">
        <v>1027</v>
      </c>
      <c r="O67" s="890"/>
      <c r="P67" s="890"/>
      <c r="Q67" s="1027"/>
      <c r="R67" s="1074"/>
      <c r="S67" s="1093"/>
      <c r="T67" s="1093"/>
      <c r="U67" s="1093"/>
      <c r="V67" s="1093"/>
      <c r="W67" s="1093"/>
      <c r="X67" s="1074"/>
      <c r="Y67" s="110" t="s">
        <v>261</v>
      </c>
      <c r="Z67" s="111">
        <v>1</v>
      </c>
      <c r="AA67" s="104"/>
      <c r="AB67" s="104"/>
      <c r="AC67" s="104"/>
      <c r="AD67" s="647">
        <v>1680000</v>
      </c>
      <c r="AE67" s="112">
        <v>1680000</v>
      </c>
      <c r="AF67" s="869"/>
      <c r="AG67" s="1371"/>
      <c r="AH67" s="865">
        <v>1680000</v>
      </c>
    </row>
    <row r="68" spans="1:34">
      <c r="A68" s="979" t="s">
        <v>1180</v>
      </c>
      <c r="B68" s="989" t="s">
        <v>1012</v>
      </c>
      <c r="C68" s="989"/>
      <c r="D68" s="1200"/>
      <c r="E68" s="1200"/>
      <c r="F68" s="1200"/>
      <c r="G68" s="1200"/>
      <c r="H68" s="1200"/>
      <c r="I68" s="989"/>
      <c r="J68" s="989"/>
      <c r="K68" s="989"/>
      <c r="L68" s="992" t="s">
        <v>1027</v>
      </c>
      <c r="M68" s="992" t="s">
        <v>1027</v>
      </c>
      <c r="N68" s="992" t="s">
        <v>1223</v>
      </c>
      <c r="O68" s="990"/>
      <c r="P68" s="990"/>
      <c r="Q68" s="1027"/>
      <c r="R68" s="91"/>
      <c r="S68" s="1064"/>
      <c r="T68" s="1064"/>
      <c r="U68" s="928"/>
      <c r="V68" s="971"/>
      <c r="W68" s="1093"/>
      <c r="X68" s="91"/>
      <c r="Y68" s="891"/>
      <c r="Z68" s="893"/>
      <c r="AA68" s="893"/>
      <c r="AB68" s="893"/>
      <c r="AC68" s="893"/>
      <c r="AD68" s="894"/>
      <c r="AE68" s="978">
        <v>385000</v>
      </c>
      <c r="AF68" s="978"/>
      <c r="AG68" s="1370"/>
      <c r="AH68" s="978">
        <v>385000</v>
      </c>
    </row>
    <row r="69" spans="1:34" ht="25.5">
      <c r="A69" s="1045" t="s">
        <v>1182</v>
      </c>
      <c r="B69" s="1727" t="s">
        <v>1013</v>
      </c>
      <c r="C69" s="1728"/>
      <c r="D69" s="1240" t="s">
        <v>1308</v>
      </c>
      <c r="E69" s="1240" t="s">
        <v>1308</v>
      </c>
      <c r="F69" s="1239" t="s">
        <v>1055</v>
      </c>
      <c r="G69" s="1240" t="s">
        <v>1308</v>
      </c>
      <c r="H69" s="1234" t="s">
        <v>1310</v>
      </c>
      <c r="I69" s="870"/>
      <c r="J69" s="870"/>
      <c r="K69" s="870"/>
      <c r="L69" s="1088" t="s">
        <v>1027</v>
      </c>
      <c r="M69" s="1088" t="s">
        <v>1027</v>
      </c>
      <c r="N69" s="1088" t="s">
        <v>1027</v>
      </c>
      <c r="O69" s="1094"/>
      <c r="P69" s="1094"/>
      <c r="Q69" s="1027"/>
      <c r="R69" s="1074"/>
      <c r="S69" s="890" t="s">
        <v>127</v>
      </c>
      <c r="T69" s="890" t="s">
        <v>13</v>
      </c>
      <c r="U69" s="890" t="s">
        <v>1055</v>
      </c>
      <c r="V69" s="971">
        <v>33</v>
      </c>
      <c r="W69" s="1025"/>
      <c r="X69" s="1074"/>
      <c r="Y69" s="110" t="s">
        <v>261</v>
      </c>
      <c r="Z69" s="111">
        <v>1</v>
      </c>
      <c r="AA69" s="892"/>
      <c r="AB69" s="893"/>
      <c r="AC69" s="893"/>
      <c r="AD69" s="647">
        <v>275000</v>
      </c>
      <c r="AE69" s="112">
        <v>275000</v>
      </c>
      <c r="AF69" s="869"/>
      <c r="AG69" s="1371"/>
      <c r="AH69" s="865">
        <v>275000</v>
      </c>
    </row>
    <row r="70" spans="1:34" ht="25.5">
      <c r="A70" s="1045" t="s">
        <v>1183</v>
      </c>
      <c r="B70" s="1727" t="s">
        <v>1014</v>
      </c>
      <c r="C70" s="1728"/>
      <c r="D70" s="1240" t="s">
        <v>1308</v>
      </c>
      <c r="E70" s="1240" t="s">
        <v>1308</v>
      </c>
      <c r="F70" s="1239" t="s">
        <v>1055</v>
      </c>
      <c r="G70" s="1240" t="s">
        <v>1308</v>
      </c>
      <c r="H70" s="1234" t="s">
        <v>1310</v>
      </c>
      <c r="I70" s="870"/>
      <c r="J70" s="870"/>
      <c r="K70" s="870"/>
      <c r="L70" s="1088" t="s">
        <v>1027</v>
      </c>
      <c r="M70" s="1088" t="s">
        <v>1027</v>
      </c>
      <c r="N70" s="1088" t="s">
        <v>1027</v>
      </c>
      <c r="O70" s="1094"/>
      <c r="P70" s="1094"/>
      <c r="Q70" s="1027"/>
      <c r="R70" s="1074"/>
      <c r="S70" s="890" t="s">
        <v>127</v>
      </c>
      <c r="T70" s="890" t="s">
        <v>13</v>
      </c>
      <c r="U70" s="890" t="s">
        <v>1055</v>
      </c>
      <c r="V70" s="971">
        <v>34</v>
      </c>
      <c r="W70" s="1025"/>
      <c r="X70" s="1074"/>
      <c r="Y70" s="110" t="s">
        <v>261</v>
      </c>
      <c r="Z70" s="111">
        <v>1</v>
      </c>
      <c r="AA70" s="892"/>
      <c r="AB70" s="893"/>
      <c r="AC70" s="893"/>
      <c r="AD70" s="647">
        <v>85000</v>
      </c>
      <c r="AE70" s="112">
        <v>85000</v>
      </c>
      <c r="AF70" s="869"/>
      <c r="AG70" s="1371"/>
      <c r="AH70" s="865">
        <v>85000</v>
      </c>
    </row>
    <row r="71" spans="1:34" ht="25.5">
      <c r="A71" s="1045" t="s">
        <v>1184</v>
      </c>
      <c r="B71" s="1727" t="s">
        <v>1020</v>
      </c>
      <c r="C71" s="1728"/>
      <c r="D71" s="1240" t="s">
        <v>1308</v>
      </c>
      <c r="E71" s="1240" t="s">
        <v>1308</v>
      </c>
      <c r="F71" s="1239" t="s">
        <v>1055</v>
      </c>
      <c r="G71" s="1240" t="s">
        <v>1308</v>
      </c>
      <c r="H71" s="1234" t="s">
        <v>1310</v>
      </c>
      <c r="I71" s="870"/>
      <c r="J71" s="870"/>
      <c r="K71" s="870"/>
      <c r="L71" s="1088" t="s">
        <v>1027</v>
      </c>
      <c r="M71" s="1088" t="s">
        <v>1027</v>
      </c>
      <c r="N71" s="1088" t="s">
        <v>1027</v>
      </c>
      <c r="O71" s="1094"/>
      <c r="P71" s="1094"/>
      <c r="Q71" s="1027"/>
      <c r="R71" s="1074"/>
      <c r="S71" s="890" t="s">
        <v>127</v>
      </c>
      <c r="T71" s="890" t="s">
        <v>13</v>
      </c>
      <c r="U71" s="890" t="s">
        <v>1055</v>
      </c>
      <c r="V71" s="971">
        <v>35</v>
      </c>
      <c r="W71" s="1025"/>
      <c r="X71" s="1074"/>
      <c r="Y71" s="110" t="s">
        <v>261</v>
      </c>
      <c r="Z71" s="111">
        <v>1</v>
      </c>
      <c r="AA71" s="892"/>
      <c r="AB71" s="893"/>
      <c r="AC71" s="893"/>
      <c r="AD71" s="647">
        <v>25000</v>
      </c>
      <c r="AE71" s="112">
        <v>25000</v>
      </c>
      <c r="AF71" s="869"/>
      <c r="AG71" s="1371"/>
      <c r="AH71" s="865">
        <v>25000</v>
      </c>
    </row>
    <row r="72" spans="1:34">
      <c r="A72" s="979" t="s">
        <v>1181</v>
      </c>
      <c r="B72" s="989" t="s">
        <v>1015</v>
      </c>
      <c r="C72" s="989"/>
      <c r="D72" s="1200"/>
      <c r="E72" s="1200"/>
      <c r="F72" s="1200"/>
      <c r="G72" s="1200"/>
      <c r="H72" s="1200"/>
      <c r="I72" s="989"/>
      <c r="J72" s="989"/>
      <c r="K72" s="989"/>
      <c r="L72" s="992" t="s">
        <v>1027</v>
      </c>
      <c r="M72" s="992" t="s">
        <v>1027</v>
      </c>
      <c r="N72" s="992" t="s">
        <v>1223</v>
      </c>
      <c r="O72" s="990"/>
      <c r="P72" s="990"/>
      <c r="Q72" s="1027"/>
      <c r="R72" s="91"/>
      <c r="S72" s="1064"/>
      <c r="T72" s="1064"/>
      <c r="U72" s="928"/>
      <c r="V72" s="971"/>
      <c r="W72" s="1093"/>
      <c r="X72" s="91"/>
      <c r="Y72" s="891"/>
      <c r="Z72" s="893"/>
      <c r="AA72" s="893"/>
      <c r="AB72" s="893"/>
      <c r="AC72" s="893"/>
      <c r="AD72" s="894"/>
      <c r="AE72" s="978">
        <v>1818000</v>
      </c>
      <c r="AF72" s="978"/>
      <c r="AG72" s="1370"/>
      <c r="AH72" s="978">
        <v>1818000</v>
      </c>
    </row>
    <row r="73" spans="1:34" ht="25.5">
      <c r="A73" s="1045" t="s">
        <v>1185</v>
      </c>
      <c r="B73" s="1727" t="s">
        <v>936</v>
      </c>
      <c r="C73" s="1442"/>
      <c r="D73" s="1240" t="s">
        <v>1308</v>
      </c>
      <c r="E73" s="1240" t="s">
        <v>1475</v>
      </c>
      <c r="F73" s="1239" t="s">
        <v>1312</v>
      </c>
      <c r="G73" s="1240" t="s">
        <v>1308</v>
      </c>
      <c r="H73" s="1234" t="s">
        <v>1310</v>
      </c>
      <c r="I73" s="870"/>
      <c r="J73" s="870"/>
      <c r="K73" s="870"/>
      <c r="L73" s="1088" t="s">
        <v>1027</v>
      </c>
      <c r="M73" s="1088" t="s">
        <v>1027</v>
      </c>
      <c r="N73" s="1088" t="s">
        <v>1027</v>
      </c>
      <c r="O73" s="1094"/>
      <c r="P73" s="1094"/>
      <c r="Q73" s="1027"/>
      <c r="R73" s="1074"/>
      <c r="S73" s="890" t="s">
        <v>83</v>
      </c>
      <c r="T73" s="890" t="s">
        <v>13</v>
      </c>
      <c r="U73" s="48" t="s">
        <v>646</v>
      </c>
      <c r="V73" s="971">
        <v>17</v>
      </c>
      <c r="W73" s="1025"/>
      <c r="X73" s="1074"/>
      <c r="Y73" s="891"/>
      <c r="Z73" s="111">
        <v>1</v>
      </c>
      <c r="AA73" s="892"/>
      <c r="AB73" s="893"/>
      <c r="AC73" s="893"/>
      <c r="AD73" s="647">
        <v>218000</v>
      </c>
      <c r="AE73" s="112">
        <v>218000</v>
      </c>
      <c r="AF73" s="869"/>
      <c r="AG73" s="1371"/>
      <c r="AH73" s="865">
        <v>218000</v>
      </c>
    </row>
    <row r="74" spans="1:34" ht="38.25">
      <c r="A74" s="1045" t="s">
        <v>1186</v>
      </c>
      <c r="B74" s="1727" t="s">
        <v>938</v>
      </c>
      <c r="C74" s="1442"/>
      <c r="D74" s="1251" t="s">
        <v>1318</v>
      </c>
      <c r="E74" s="1240" t="s">
        <v>1475</v>
      </c>
      <c r="F74" s="1239" t="s">
        <v>1316</v>
      </c>
      <c r="G74" s="1251" t="s">
        <v>1318</v>
      </c>
      <c r="H74" s="1234" t="s">
        <v>1329</v>
      </c>
      <c r="I74" s="870"/>
      <c r="J74" s="870"/>
      <c r="K74" s="870"/>
      <c r="L74" s="1088" t="s">
        <v>1027</v>
      </c>
      <c r="M74" s="1088" t="s">
        <v>1027</v>
      </c>
      <c r="N74" s="1088" t="s">
        <v>1027</v>
      </c>
      <c r="O74" s="1094"/>
      <c r="P74" s="1094"/>
      <c r="Q74" s="1027"/>
      <c r="R74" s="1074"/>
      <c r="S74" s="110" t="s">
        <v>47</v>
      </c>
      <c r="T74" s="110" t="s">
        <v>13</v>
      </c>
      <c r="U74" s="890" t="s">
        <v>263</v>
      </c>
      <c r="V74" s="971">
        <v>1</v>
      </c>
      <c r="W74" s="1025"/>
      <c r="X74" s="1074"/>
      <c r="Y74" s="891"/>
      <c r="Z74" s="111">
        <v>1</v>
      </c>
      <c r="AA74" s="892"/>
      <c r="AB74" s="893"/>
      <c r="AC74" s="893"/>
      <c r="AD74" s="647">
        <v>1600000</v>
      </c>
      <c r="AE74" s="112">
        <v>1600000</v>
      </c>
      <c r="AF74" s="869"/>
      <c r="AG74" s="1371"/>
      <c r="AH74" s="865">
        <v>1600000</v>
      </c>
    </row>
    <row r="75" spans="1:34" ht="25.5">
      <c r="A75" s="1045" t="s">
        <v>1187</v>
      </c>
      <c r="B75" s="1727" t="s">
        <v>939</v>
      </c>
      <c r="C75" s="1442"/>
      <c r="D75" s="1251" t="s">
        <v>1318</v>
      </c>
      <c r="E75" s="1240" t="s">
        <v>1308</v>
      </c>
      <c r="F75" s="1239" t="s">
        <v>1316</v>
      </c>
      <c r="G75" s="1251" t="s">
        <v>1318</v>
      </c>
      <c r="H75" s="1234" t="s">
        <v>1329</v>
      </c>
      <c r="I75" s="870"/>
      <c r="J75" s="870"/>
      <c r="K75" s="870"/>
      <c r="L75" s="1088" t="s">
        <v>1027</v>
      </c>
      <c r="M75" s="1088" t="s">
        <v>1027</v>
      </c>
      <c r="N75" s="1088" t="s">
        <v>1027</v>
      </c>
      <c r="O75" s="1094"/>
      <c r="P75" s="1094"/>
      <c r="Q75" s="1027"/>
      <c r="R75" s="1074"/>
      <c r="S75" s="1025"/>
      <c r="T75" s="1025"/>
      <c r="U75" s="1065"/>
      <c r="V75" s="971"/>
      <c r="W75" s="1025"/>
      <c r="X75" s="1074"/>
      <c r="Y75" s="891"/>
      <c r="Z75" s="111">
        <v>1</v>
      </c>
      <c r="AA75" s="892"/>
      <c r="AB75" s="893"/>
      <c r="AC75" s="893"/>
      <c r="AD75" s="647" t="s">
        <v>1001</v>
      </c>
      <c r="AE75" s="112" t="s">
        <v>1001</v>
      </c>
      <c r="AF75" s="869"/>
      <c r="AG75" s="1371"/>
      <c r="AH75" s="865"/>
    </row>
    <row r="76" spans="1:34">
      <c r="A76" s="96"/>
      <c r="B76" s="1727"/>
      <c r="C76" s="889"/>
      <c r="D76" s="115"/>
      <c r="E76" s="115"/>
      <c r="F76" s="115"/>
      <c r="G76" s="115"/>
      <c r="H76" s="1726"/>
      <c r="I76" s="870"/>
      <c r="J76" s="870"/>
      <c r="K76" s="870"/>
      <c r="L76" s="1094"/>
      <c r="M76" s="1094"/>
      <c r="N76" s="1094"/>
      <c r="O76" s="1094"/>
      <c r="P76" s="1094"/>
      <c r="Q76" s="1027"/>
      <c r="R76" s="1074"/>
      <c r="S76" s="1025"/>
      <c r="T76" s="1025"/>
      <c r="U76" s="1065"/>
      <c r="V76" s="971"/>
      <c r="W76" s="1093"/>
      <c r="X76" s="1074"/>
      <c r="Y76" s="891"/>
      <c r="Z76" s="111"/>
      <c r="AA76" s="892"/>
      <c r="AB76" s="893"/>
      <c r="AC76" s="893"/>
      <c r="AD76" s="647"/>
      <c r="AE76" s="112"/>
      <c r="AF76" s="869"/>
      <c r="AG76" s="1371"/>
      <c r="AH76" s="865"/>
    </row>
    <row r="77" spans="1:34" ht="25.5">
      <c r="A77" s="1036" t="s">
        <v>287</v>
      </c>
      <c r="B77" s="1037" t="s">
        <v>1340</v>
      </c>
      <c r="C77" s="1037" t="s">
        <v>41</v>
      </c>
      <c r="D77" s="1197"/>
      <c r="E77" s="1197"/>
      <c r="F77" s="1197"/>
      <c r="G77" s="1197"/>
      <c r="H77" s="1197"/>
      <c r="I77" s="870"/>
      <c r="J77" s="1038" t="s">
        <v>1360</v>
      </c>
      <c r="K77" s="1038"/>
      <c r="L77" s="1039"/>
      <c r="M77" s="1039"/>
      <c r="N77" s="1039"/>
      <c r="O77" s="1039"/>
      <c r="P77" s="1039">
        <v>3</v>
      </c>
      <c r="Q77" s="1039">
        <v>3</v>
      </c>
      <c r="R77" s="91"/>
      <c r="S77" s="1062"/>
      <c r="T77" s="1072"/>
      <c r="U77" s="1072"/>
      <c r="V77" s="1062"/>
      <c r="W77" s="1072"/>
      <c r="X77" s="91"/>
      <c r="Y77" s="1037"/>
      <c r="Z77" s="1040"/>
      <c r="AA77" s="1040"/>
      <c r="AB77" s="1040"/>
      <c r="AC77" s="1040"/>
      <c r="AD77" s="1041"/>
      <c r="AE77" s="1041">
        <v>559000</v>
      </c>
      <c r="AF77" s="1041"/>
      <c r="AG77" s="1370"/>
      <c r="AH77" s="1041">
        <v>559000</v>
      </c>
    </row>
    <row r="78" spans="1:34" ht="25.5">
      <c r="A78" s="96" t="s">
        <v>1018</v>
      </c>
      <c r="B78" s="1727" t="s">
        <v>1051</v>
      </c>
      <c r="C78" s="1443"/>
      <c r="D78" s="1240" t="s">
        <v>1308</v>
      </c>
      <c r="E78" s="1240" t="s">
        <v>1475</v>
      </c>
      <c r="F78" s="1239" t="s">
        <v>1312</v>
      </c>
      <c r="G78" s="1240" t="s">
        <v>1308</v>
      </c>
      <c r="H78" s="1234" t="s">
        <v>1310</v>
      </c>
      <c r="I78" s="870"/>
      <c r="J78" s="870"/>
      <c r="K78" s="870"/>
      <c r="L78" s="1094"/>
      <c r="M78" s="1094" t="s">
        <v>1027</v>
      </c>
      <c r="N78" s="1094" t="s">
        <v>1027</v>
      </c>
      <c r="O78" s="1094" t="s">
        <v>1027</v>
      </c>
      <c r="P78" s="1094" t="s">
        <v>1027</v>
      </c>
      <c r="Q78" s="1115"/>
      <c r="R78" s="1074"/>
      <c r="S78" s="890" t="s">
        <v>83</v>
      </c>
      <c r="T78" s="928" t="s">
        <v>13</v>
      </c>
      <c r="U78" s="1065" t="s">
        <v>646</v>
      </c>
      <c r="V78" s="971">
        <v>17</v>
      </c>
      <c r="W78" s="1025"/>
      <c r="X78" s="1074"/>
      <c r="Y78" s="891"/>
      <c r="Z78" s="111">
        <v>1</v>
      </c>
      <c r="AA78" s="892"/>
      <c r="AB78" s="893"/>
      <c r="AC78" s="893"/>
      <c r="AD78" s="647">
        <v>80000</v>
      </c>
      <c r="AE78" s="112">
        <v>80000</v>
      </c>
      <c r="AF78" s="869"/>
      <c r="AG78" s="1371"/>
      <c r="AH78" s="865">
        <v>80000</v>
      </c>
    </row>
    <row r="79" spans="1:34" ht="25.5">
      <c r="A79" s="96" t="s">
        <v>1019</v>
      </c>
      <c r="B79" s="1727" t="s">
        <v>1052</v>
      </c>
      <c r="C79" s="1443"/>
      <c r="D79" s="1240" t="s">
        <v>1308</v>
      </c>
      <c r="E79" s="1240" t="s">
        <v>1475</v>
      </c>
      <c r="F79" s="1239" t="s">
        <v>1312</v>
      </c>
      <c r="G79" s="1240" t="s">
        <v>1308</v>
      </c>
      <c r="H79" s="1234" t="s">
        <v>1310</v>
      </c>
      <c r="I79" s="870"/>
      <c r="J79" s="870"/>
      <c r="K79" s="870"/>
      <c r="L79" s="1094"/>
      <c r="M79" s="1094" t="s">
        <v>1027</v>
      </c>
      <c r="N79" s="1094" t="s">
        <v>1027</v>
      </c>
      <c r="O79" s="1094" t="s">
        <v>1027</v>
      </c>
      <c r="P79" s="1094" t="s">
        <v>1027</v>
      </c>
      <c r="Q79" s="1115"/>
      <c r="R79" s="1074"/>
      <c r="S79" s="890" t="s">
        <v>83</v>
      </c>
      <c r="T79" s="928" t="s">
        <v>13</v>
      </c>
      <c r="U79" s="1065" t="s">
        <v>646</v>
      </c>
      <c r="V79" s="971">
        <v>17</v>
      </c>
      <c r="W79" s="1025"/>
      <c r="X79" s="1074"/>
      <c r="Y79" s="891"/>
      <c r="Z79" s="111">
        <v>1</v>
      </c>
      <c r="AA79" s="892"/>
      <c r="AB79" s="893"/>
      <c r="AC79" s="893"/>
      <c r="AD79" s="647">
        <v>55000</v>
      </c>
      <c r="AE79" s="112">
        <v>55000</v>
      </c>
      <c r="AF79" s="869"/>
      <c r="AG79" s="1371"/>
      <c r="AH79" s="865">
        <v>55000</v>
      </c>
    </row>
    <row r="80" spans="1:34" ht="25.5">
      <c r="A80" s="96" t="s">
        <v>1188</v>
      </c>
      <c r="B80" s="1727" t="s">
        <v>1053</v>
      </c>
      <c r="C80" s="1443"/>
      <c r="D80" s="1240" t="s">
        <v>1308</v>
      </c>
      <c r="E80" s="1240" t="s">
        <v>1475</v>
      </c>
      <c r="F80" s="1239" t="s">
        <v>1312</v>
      </c>
      <c r="G80" s="1240" t="s">
        <v>1308</v>
      </c>
      <c r="H80" s="1234" t="s">
        <v>1310</v>
      </c>
      <c r="I80" s="870"/>
      <c r="J80" s="870"/>
      <c r="K80" s="870"/>
      <c r="L80" s="1094"/>
      <c r="M80" s="1094" t="s">
        <v>1027</v>
      </c>
      <c r="N80" s="1094" t="s">
        <v>1027</v>
      </c>
      <c r="O80" s="1094" t="s">
        <v>1027</v>
      </c>
      <c r="P80" s="1094" t="s">
        <v>1027</v>
      </c>
      <c r="Q80" s="1115"/>
      <c r="R80" s="1074"/>
      <c r="S80" s="890" t="s">
        <v>83</v>
      </c>
      <c r="T80" s="928" t="s">
        <v>13</v>
      </c>
      <c r="U80" s="1065" t="s">
        <v>646</v>
      </c>
      <c r="V80" s="971">
        <v>17</v>
      </c>
      <c r="W80" s="1025"/>
      <c r="X80" s="1074"/>
      <c r="Y80" s="891"/>
      <c r="Z80" s="111">
        <v>1</v>
      </c>
      <c r="AA80" s="892"/>
      <c r="AB80" s="893"/>
      <c r="AC80" s="893"/>
      <c r="AD80" s="647">
        <v>60000</v>
      </c>
      <c r="AE80" s="112">
        <v>60000</v>
      </c>
      <c r="AF80" s="869"/>
      <c r="AG80" s="1371"/>
      <c r="AH80" s="865">
        <v>60000</v>
      </c>
    </row>
    <row r="81" spans="1:34" ht="25.5">
      <c r="A81" s="96" t="s">
        <v>1189</v>
      </c>
      <c r="B81" s="1727" t="s">
        <v>1707</v>
      </c>
      <c r="C81" s="1443"/>
      <c r="D81" s="1240" t="s">
        <v>1308</v>
      </c>
      <c r="E81" s="1240" t="s">
        <v>1475</v>
      </c>
      <c r="F81" s="1239" t="s">
        <v>1312</v>
      </c>
      <c r="G81" s="1240" t="s">
        <v>1308</v>
      </c>
      <c r="H81" s="1234" t="s">
        <v>1310</v>
      </c>
      <c r="I81" s="870"/>
      <c r="J81" s="870"/>
      <c r="K81" s="870"/>
      <c r="L81" s="1094"/>
      <c r="M81" s="1094" t="s">
        <v>1027</v>
      </c>
      <c r="N81" s="1094" t="s">
        <v>1027</v>
      </c>
      <c r="O81" s="1094" t="s">
        <v>1027</v>
      </c>
      <c r="P81" s="1094" t="s">
        <v>1027</v>
      </c>
      <c r="Q81" s="1115"/>
      <c r="R81" s="1074"/>
      <c r="S81" s="890" t="s">
        <v>83</v>
      </c>
      <c r="T81" s="928" t="s">
        <v>13</v>
      </c>
      <c r="U81" s="1065" t="s">
        <v>646</v>
      </c>
      <c r="V81" s="971">
        <v>17</v>
      </c>
      <c r="W81" s="1025"/>
      <c r="X81" s="1074"/>
      <c r="Y81" s="891"/>
      <c r="Z81" s="111">
        <v>1</v>
      </c>
      <c r="AA81" s="892"/>
      <c r="AB81" s="893"/>
      <c r="AC81" s="893"/>
      <c r="AD81" s="647">
        <v>65000</v>
      </c>
      <c r="AE81" s="112">
        <v>65000</v>
      </c>
      <c r="AF81" s="869"/>
      <c r="AG81" s="1371"/>
      <c r="AH81" s="865">
        <v>65000</v>
      </c>
    </row>
    <row r="82" spans="1:34">
      <c r="A82" s="887" t="s">
        <v>1190</v>
      </c>
      <c r="B82" s="990" t="s">
        <v>1113</v>
      </c>
      <c r="C82" s="980"/>
      <c r="D82" s="992"/>
      <c r="E82" s="992"/>
      <c r="F82" s="992"/>
      <c r="G82" s="992"/>
      <c r="H82" s="1726"/>
      <c r="I82" s="870"/>
      <c r="J82" s="870"/>
      <c r="K82" s="870"/>
      <c r="L82" s="1116"/>
      <c r="M82" s="1116"/>
      <c r="N82" s="1116" t="s">
        <v>1027</v>
      </c>
      <c r="O82" s="1116" t="s">
        <v>1027</v>
      </c>
      <c r="P82" s="1116"/>
      <c r="Q82" s="1117"/>
      <c r="R82" s="91"/>
      <c r="S82" s="890"/>
      <c r="T82" s="1025"/>
      <c r="U82" s="1065"/>
      <c r="V82" s="971"/>
      <c r="W82" s="1025"/>
      <c r="X82" s="91"/>
      <c r="Y82" s="891"/>
      <c r="Z82" s="981"/>
      <c r="AA82" s="892"/>
      <c r="AB82" s="893"/>
      <c r="AC82" s="893"/>
      <c r="AD82" s="894"/>
      <c r="AE82" s="982">
        <v>167000</v>
      </c>
      <c r="AF82" s="983"/>
      <c r="AG82" s="1371"/>
      <c r="AH82" s="982">
        <v>167000</v>
      </c>
    </row>
    <row r="83" spans="1:34" ht="25.5">
      <c r="A83" s="96" t="s">
        <v>1191</v>
      </c>
      <c r="B83" s="1727" t="s">
        <v>1016</v>
      </c>
      <c r="C83" s="1444"/>
      <c r="D83" s="1240" t="s">
        <v>1308</v>
      </c>
      <c r="E83" s="1240" t="s">
        <v>1475</v>
      </c>
      <c r="F83" s="1239"/>
      <c r="G83" s="1240" t="s">
        <v>1308</v>
      </c>
      <c r="H83" s="1234" t="s">
        <v>1310</v>
      </c>
      <c r="I83" s="870"/>
      <c r="J83" s="870"/>
      <c r="K83" s="870"/>
      <c r="L83" s="1094"/>
      <c r="M83" s="1094"/>
      <c r="N83" s="1094" t="s">
        <v>1027</v>
      </c>
      <c r="O83" s="1094" t="s">
        <v>1027</v>
      </c>
      <c r="P83" s="1094"/>
      <c r="Q83" s="928"/>
      <c r="R83" s="1074"/>
      <c r="S83" s="890" t="s">
        <v>995</v>
      </c>
      <c r="T83" s="928"/>
      <c r="U83" s="1065"/>
      <c r="V83" s="971"/>
      <c r="W83" s="1025"/>
      <c r="X83" s="1074"/>
      <c r="Y83" s="891"/>
      <c r="Z83" s="111">
        <v>1</v>
      </c>
      <c r="AA83" s="892"/>
      <c r="AB83" s="893"/>
      <c r="AC83" s="893"/>
      <c r="AD83" s="647">
        <v>65000</v>
      </c>
      <c r="AE83" s="112">
        <v>65000</v>
      </c>
      <c r="AF83" s="869"/>
      <c r="AG83" s="1371"/>
      <c r="AH83" s="865">
        <v>65000</v>
      </c>
    </row>
    <row r="84" spans="1:34" ht="25.5">
      <c r="A84" s="96" t="s">
        <v>1192</v>
      </c>
      <c r="B84" s="1727" t="s">
        <v>987</v>
      </c>
      <c r="C84" s="1442"/>
      <c r="D84" s="1240" t="s">
        <v>1308</v>
      </c>
      <c r="E84" s="1240" t="s">
        <v>1475</v>
      </c>
      <c r="F84" s="1239"/>
      <c r="G84" s="1240" t="s">
        <v>1308</v>
      </c>
      <c r="H84" s="1234" t="s">
        <v>1310</v>
      </c>
      <c r="I84" s="870"/>
      <c r="J84" s="870"/>
      <c r="K84" s="870"/>
      <c r="L84" s="1094"/>
      <c r="M84" s="1094"/>
      <c r="N84" s="1094" t="s">
        <v>1027</v>
      </c>
      <c r="O84" s="1094" t="s">
        <v>1027</v>
      </c>
      <c r="P84" s="1094"/>
      <c r="Q84" s="928"/>
      <c r="R84" s="1074"/>
      <c r="S84" s="890" t="s">
        <v>995</v>
      </c>
      <c r="T84" s="928"/>
      <c r="U84" s="1065"/>
      <c r="V84" s="971"/>
      <c r="W84" s="1025"/>
      <c r="X84" s="1074"/>
      <c r="Y84" s="700" t="s">
        <v>1021</v>
      </c>
      <c r="Z84" s="111">
        <v>6</v>
      </c>
      <c r="AA84" s="109">
        <v>12</v>
      </c>
      <c r="AB84" s="893"/>
      <c r="AC84" s="893"/>
      <c r="AD84" s="647">
        <v>1416.6666666666667</v>
      </c>
      <c r="AE84" s="112">
        <v>102000</v>
      </c>
      <c r="AF84" s="869"/>
      <c r="AG84" s="1371"/>
      <c r="AH84" s="865">
        <v>102000</v>
      </c>
    </row>
    <row r="85" spans="1:34" ht="25.5">
      <c r="A85" s="887" t="s">
        <v>1193</v>
      </c>
      <c r="B85" s="990" t="s">
        <v>1114</v>
      </c>
      <c r="C85" s="1445"/>
      <c r="D85" s="1234" t="s">
        <v>1310</v>
      </c>
      <c r="E85" s="1240" t="s">
        <v>1475</v>
      </c>
      <c r="F85" s="1239" t="s">
        <v>1319</v>
      </c>
      <c r="G85" s="1240" t="s">
        <v>1308</v>
      </c>
      <c r="H85" s="1234" t="s">
        <v>1310</v>
      </c>
      <c r="I85" s="870"/>
      <c r="J85" s="870"/>
      <c r="K85" s="870"/>
      <c r="L85" s="1116"/>
      <c r="M85" s="1116"/>
      <c r="N85" s="1116" t="s">
        <v>1027</v>
      </c>
      <c r="O85" s="1116" t="s">
        <v>1027</v>
      </c>
      <c r="P85" s="1116" t="s">
        <v>1027</v>
      </c>
      <c r="Q85" s="1117"/>
      <c r="R85" s="91"/>
      <c r="S85" s="1468" t="s">
        <v>645</v>
      </c>
      <c r="T85" s="928"/>
      <c r="U85" s="1090"/>
      <c r="V85" s="1098"/>
      <c r="W85" s="48"/>
      <c r="X85" s="91"/>
      <c r="Y85" s="891"/>
      <c r="Z85" s="1403"/>
      <c r="AA85" s="892"/>
      <c r="AB85" s="893"/>
      <c r="AC85" s="893"/>
      <c r="AD85" s="1404"/>
      <c r="AE85" s="1405">
        <v>132000</v>
      </c>
      <c r="AF85" s="888"/>
      <c r="AG85" s="1371"/>
      <c r="AH85" s="1405">
        <v>132000</v>
      </c>
    </row>
    <row r="86" spans="1:34" ht="25.5">
      <c r="A86" s="96" t="s">
        <v>1194</v>
      </c>
      <c r="B86" s="890" t="s">
        <v>1074</v>
      </c>
      <c r="C86" s="895"/>
      <c r="D86" s="928"/>
      <c r="E86" s="928"/>
      <c r="F86" s="928"/>
      <c r="G86" s="928"/>
      <c r="H86" s="928"/>
      <c r="I86" s="890"/>
      <c r="J86" s="896"/>
      <c r="K86" s="896"/>
      <c r="L86" s="1094"/>
      <c r="M86" s="1094"/>
      <c r="N86" s="1094" t="s">
        <v>1027</v>
      </c>
      <c r="O86" s="1094" t="s">
        <v>1027</v>
      </c>
      <c r="P86" s="1094" t="s">
        <v>1027</v>
      </c>
      <c r="Q86" s="928"/>
      <c r="R86" s="1074"/>
      <c r="S86" s="890"/>
      <c r="T86" s="928"/>
      <c r="U86" s="1065"/>
      <c r="V86" s="971"/>
      <c r="W86" s="1093"/>
      <c r="X86" s="1074"/>
      <c r="Y86" s="110" t="s">
        <v>650</v>
      </c>
      <c r="Z86" s="111">
        <v>1</v>
      </c>
      <c r="AA86" s="109">
        <v>12</v>
      </c>
      <c r="AB86" s="104"/>
      <c r="AC86" s="104"/>
      <c r="AD86" s="647">
        <v>3500</v>
      </c>
      <c r="AE86" s="112">
        <v>42000</v>
      </c>
      <c r="AF86" s="869"/>
      <c r="AG86" s="1371"/>
      <c r="AH86" s="865">
        <v>42000</v>
      </c>
    </row>
    <row r="87" spans="1:34" ht="25.5">
      <c r="A87" s="96" t="s">
        <v>1195</v>
      </c>
      <c r="B87" s="890" t="s">
        <v>1075</v>
      </c>
      <c r="C87" s="895"/>
      <c r="D87" s="928"/>
      <c r="E87" s="928"/>
      <c r="F87" s="928"/>
      <c r="G87" s="928"/>
      <c r="H87" s="928"/>
      <c r="I87" s="890"/>
      <c r="J87" s="896"/>
      <c r="K87" s="896"/>
      <c r="L87" s="1094"/>
      <c r="M87" s="1094"/>
      <c r="N87" s="1094" t="s">
        <v>1027</v>
      </c>
      <c r="O87" s="1094" t="s">
        <v>1027</v>
      </c>
      <c r="P87" s="1094" t="s">
        <v>1027</v>
      </c>
      <c r="Q87" s="928"/>
      <c r="R87" s="1074"/>
      <c r="S87" s="890"/>
      <c r="T87" s="928"/>
      <c r="U87" s="1065"/>
      <c r="V87" s="971"/>
      <c r="W87" s="1025"/>
      <c r="X87" s="1074"/>
      <c r="Y87" s="110" t="s">
        <v>650</v>
      </c>
      <c r="Z87" s="111">
        <v>1</v>
      </c>
      <c r="AA87" s="109">
        <v>12</v>
      </c>
      <c r="AB87" s="104"/>
      <c r="AC87" s="104"/>
      <c r="AD87" s="647">
        <v>2500</v>
      </c>
      <c r="AE87" s="112">
        <v>30000</v>
      </c>
      <c r="AF87" s="869"/>
      <c r="AG87" s="1371"/>
      <c r="AH87" s="865">
        <v>30000</v>
      </c>
    </row>
    <row r="88" spans="1:34">
      <c r="A88" s="96" t="s">
        <v>1196</v>
      </c>
      <c r="B88" s="890" t="s">
        <v>1022</v>
      </c>
      <c r="C88" s="895"/>
      <c r="D88" s="928"/>
      <c r="E88" s="928"/>
      <c r="F88" s="928"/>
      <c r="G88" s="928"/>
      <c r="H88" s="928"/>
      <c r="I88" s="890"/>
      <c r="J88" s="896"/>
      <c r="K88" s="896"/>
      <c r="L88" s="1097"/>
      <c r="M88" s="1097"/>
      <c r="N88" s="1094" t="s">
        <v>1027</v>
      </c>
      <c r="O88" s="1094" t="s">
        <v>1027</v>
      </c>
      <c r="P88" s="1094" t="s">
        <v>1027</v>
      </c>
      <c r="Q88" s="1025"/>
      <c r="R88" s="1074"/>
      <c r="S88" s="890"/>
      <c r="T88" s="928"/>
      <c r="U88" s="1065"/>
      <c r="V88" s="971"/>
      <c r="W88" s="1025"/>
      <c r="X88" s="1074"/>
      <c r="Y88" s="110"/>
      <c r="Z88" s="111">
        <v>1</v>
      </c>
      <c r="AA88" s="109">
        <v>12</v>
      </c>
      <c r="AB88" s="104"/>
      <c r="AC88" s="104"/>
      <c r="AD88" s="647">
        <v>2500</v>
      </c>
      <c r="AE88" s="112">
        <v>30000</v>
      </c>
      <c r="AF88" s="869"/>
      <c r="AG88" s="1371"/>
      <c r="AH88" s="865">
        <v>30000</v>
      </c>
    </row>
    <row r="89" spans="1:34">
      <c r="A89" s="96" t="s">
        <v>1197</v>
      </c>
      <c r="B89" s="890" t="s">
        <v>1023</v>
      </c>
      <c r="C89" s="895"/>
      <c r="D89" s="928"/>
      <c r="E89" s="928"/>
      <c r="F89" s="928"/>
      <c r="G89" s="928"/>
      <c r="H89" s="928"/>
      <c r="I89" s="890"/>
      <c r="J89" s="896"/>
      <c r="K89" s="896"/>
      <c r="L89" s="1097"/>
      <c r="M89" s="1097"/>
      <c r="N89" s="1094" t="s">
        <v>1027</v>
      </c>
      <c r="O89" s="1094" t="s">
        <v>1027</v>
      </c>
      <c r="P89" s="1094" t="s">
        <v>1027</v>
      </c>
      <c r="Q89" s="1025"/>
      <c r="R89" s="1074"/>
      <c r="S89" s="890"/>
      <c r="T89" s="928"/>
      <c r="U89" s="1065"/>
      <c r="V89" s="971"/>
      <c r="W89" s="1025"/>
      <c r="X89" s="1074"/>
      <c r="Y89" s="110"/>
      <c r="Z89" s="111">
        <v>1</v>
      </c>
      <c r="AA89" s="109">
        <v>12</v>
      </c>
      <c r="AB89" s="104"/>
      <c r="AC89" s="104"/>
      <c r="AD89" s="647">
        <v>2500</v>
      </c>
      <c r="AE89" s="112">
        <v>30000</v>
      </c>
      <c r="AF89" s="869"/>
      <c r="AG89" s="1371"/>
      <c r="AH89" s="865">
        <v>30000</v>
      </c>
    </row>
    <row r="90" spans="1:34" ht="25.5">
      <c r="A90" s="1035" t="s">
        <v>288</v>
      </c>
      <c r="B90" s="1034" t="s">
        <v>1430</v>
      </c>
      <c r="C90" s="1034"/>
      <c r="D90" s="1034"/>
      <c r="E90" s="1034"/>
      <c r="F90" s="1034"/>
      <c r="G90" s="1034"/>
      <c r="H90" s="1034"/>
      <c r="I90" s="1206"/>
      <c r="J90" s="1034"/>
      <c r="K90" s="1034"/>
      <c r="L90" s="1034"/>
      <c r="M90" s="1034"/>
      <c r="N90" s="1034"/>
      <c r="O90" s="1034"/>
      <c r="P90" s="1034"/>
      <c r="Q90" s="1034"/>
      <c r="R90" s="1042"/>
      <c r="S90" s="1066"/>
      <c r="T90" s="1066"/>
      <c r="U90" s="1066"/>
      <c r="V90" s="1066"/>
      <c r="W90" s="1066"/>
      <c r="X90" s="1042"/>
      <c r="Y90" s="1034"/>
      <c r="Z90" s="1034"/>
      <c r="AA90" s="1034"/>
      <c r="AB90" s="1034"/>
      <c r="AC90" s="1034"/>
      <c r="AD90" s="1034"/>
      <c r="AE90" s="1255">
        <v>29975000.225000001</v>
      </c>
      <c r="AF90" s="1034"/>
      <c r="AG90" s="1375"/>
      <c r="AH90" s="1255">
        <v>21925000.300000001</v>
      </c>
    </row>
    <row r="91" spans="1:34" ht="25.5">
      <c r="A91" s="1036" t="s">
        <v>289</v>
      </c>
      <c r="B91" s="1037" t="s">
        <v>1341</v>
      </c>
      <c r="C91" s="1037" t="s">
        <v>1708</v>
      </c>
      <c r="D91" s="1037"/>
      <c r="E91" s="1037"/>
      <c r="F91" s="1037"/>
      <c r="G91" s="1037"/>
      <c r="H91" s="1037"/>
      <c r="I91" s="870"/>
      <c r="J91" s="1038" t="s">
        <v>1361</v>
      </c>
      <c r="K91" s="1380"/>
      <c r="L91" s="1039"/>
      <c r="M91" s="1039">
        <v>1</v>
      </c>
      <c r="N91" s="1039"/>
      <c r="O91" s="1039"/>
      <c r="P91" s="1039"/>
      <c r="Q91" s="1039">
        <v>1</v>
      </c>
      <c r="R91" s="91"/>
      <c r="S91" s="1062"/>
      <c r="T91" s="1062"/>
      <c r="U91" s="1062"/>
      <c r="V91" s="1062"/>
      <c r="W91" s="1062"/>
      <c r="X91" s="91"/>
      <c r="Y91" s="1037"/>
      <c r="Z91" s="1037"/>
      <c r="AA91" s="1037"/>
      <c r="AB91" s="1037"/>
      <c r="AC91" s="1037"/>
      <c r="AD91" s="1041"/>
      <c r="AE91" s="1041">
        <v>2000000</v>
      </c>
      <c r="AF91" s="1041"/>
      <c r="AG91" s="1376"/>
      <c r="AH91" s="1745">
        <v>2000000</v>
      </c>
    </row>
    <row r="92" spans="1:34" ht="25.5">
      <c r="A92" s="96" t="s">
        <v>1116</v>
      </c>
      <c r="B92" s="652" t="s">
        <v>1198</v>
      </c>
      <c r="C92" s="1446"/>
      <c r="D92" s="1460" t="s">
        <v>1478</v>
      </c>
      <c r="E92" s="1240" t="s">
        <v>1475</v>
      </c>
      <c r="F92" s="1239" t="s">
        <v>1312</v>
      </c>
      <c r="G92" s="1240" t="s">
        <v>1308</v>
      </c>
      <c r="H92" s="1234" t="s">
        <v>1310</v>
      </c>
      <c r="I92" s="890"/>
      <c r="J92" s="47"/>
      <c r="K92" s="115" t="s">
        <v>1027</v>
      </c>
      <c r="L92" s="115" t="s">
        <v>1027</v>
      </c>
      <c r="M92" s="994"/>
      <c r="N92" s="994"/>
      <c r="O92" s="994"/>
      <c r="P92" s="994"/>
      <c r="Q92" s="928"/>
      <c r="R92" s="1074"/>
      <c r="S92" s="890" t="s">
        <v>83</v>
      </c>
      <c r="T92" s="1258" t="s">
        <v>13</v>
      </c>
      <c r="U92" s="1258" t="s">
        <v>646</v>
      </c>
      <c r="V92" s="1733">
        <v>18</v>
      </c>
      <c r="W92" s="1258"/>
      <c r="X92" s="1074"/>
      <c r="Y92" s="646" t="s">
        <v>261</v>
      </c>
      <c r="Z92" s="1260">
        <v>1</v>
      </c>
      <c r="AA92" s="1260"/>
      <c r="AB92" s="1260"/>
      <c r="AC92" s="1260"/>
      <c r="AD92" s="1261">
        <v>400000</v>
      </c>
      <c r="AE92" s="867">
        <v>400000</v>
      </c>
      <c r="AF92" s="1262"/>
      <c r="AG92" s="1377"/>
      <c r="AH92" s="867">
        <v>400000</v>
      </c>
    </row>
    <row r="93" spans="1:34" ht="25.5">
      <c r="A93" s="96" t="s">
        <v>290</v>
      </c>
      <c r="B93" s="652" t="s">
        <v>1200</v>
      </c>
      <c r="C93" s="1446"/>
      <c r="D93" s="1460" t="s">
        <v>1479</v>
      </c>
      <c r="E93" s="1240" t="s">
        <v>1475</v>
      </c>
      <c r="F93" s="1239" t="s">
        <v>1321</v>
      </c>
      <c r="G93" s="1240" t="s">
        <v>1308</v>
      </c>
      <c r="H93" s="1234" t="s">
        <v>1310</v>
      </c>
      <c r="I93" s="890"/>
      <c r="J93" s="97"/>
      <c r="K93" s="1199"/>
      <c r="L93" s="115" t="s">
        <v>1027</v>
      </c>
      <c r="M93" s="994"/>
      <c r="N93" s="994"/>
      <c r="O93" s="994"/>
      <c r="P93" s="994"/>
      <c r="Q93" s="928"/>
      <c r="R93" s="1074"/>
      <c r="S93" s="1727" t="s">
        <v>126</v>
      </c>
      <c r="T93" s="1258" t="s">
        <v>13</v>
      </c>
      <c r="U93" s="1258" t="s">
        <v>263</v>
      </c>
      <c r="V93" s="1733">
        <v>3</v>
      </c>
      <c r="W93" s="1258"/>
      <c r="X93" s="1074"/>
      <c r="Y93" s="646" t="s">
        <v>261</v>
      </c>
      <c r="Z93" s="1260">
        <v>1</v>
      </c>
      <c r="AA93" s="1260"/>
      <c r="AB93" s="1260"/>
      <c r="AC93" s="1260"/>
      <c r="AD93" s="1261">
        <v>1600000</v>
      </c>
      <c r="AE93" s="867">
        <v>1600000</v>
      </c>
      <c r="AF93" s="1262"/>
      <c r="AG93" s="1377"/>
      <c r="AH93" s="867">
        <v>1600000</v>
      </c>
    </row>
    <row r="94" spans="1:34">
      <c r="A94" s="1036" t="s">
        <v>291</v>
      </c>
      <c r="B94" s="1037" t="s">
        <v>1364</v>
      </c>
      <c r="C94" s="1037" t="s">
        <v>41</v>
      </c>
      <c r="D94" s="1037"/>
      <c r="E94" s="1037"/>
      <c r="F94" s="1037"/>
      <c r="G94" s="1037"/>
      <c r="H94" s="1037"/>
      <c r="I94" s="870"/>
      <c r="J94" s="1038" t="s">
        <v>1362</v>
      </c>
      <c r="K94" s="1380"/>
      <c r="L94" s="1039"/>
      <c r="M94" s="1039"/>
      <c r="N94" s="1039">
        <v>2</v>
      </c>
      <c r="O94" s="1039">
        <v>1</v>
      </c>
      <c r="P94" s="1039">
        <v>1</v>
      </c>
      <c r="Q94" s="1039">
        <v>4</v>
      </c>
      <c r="R94" s="91"/>
      <c r="S94" s="1062"/>
      <c r="T94" s="1062"/>
      <c r="U94" s="1062"/>
      <c r="V94" s="1062"/>
      <c r="W94" s="1062"/>
      <c r="X94" s="91"/>
      <c r="Y94" s="1037"/>
      <c r="Z94" s="1037"/>
      <c r="AA94" s="1037"/>
      <c r="AB94" s="1037"/>
      <c r="AC94" s="1037"/>
      <c r="AD94" s="1041"/>
      <c r="AE94" s="1041">
        <v>12680000</v>
      </c>
      <c r="AF94" s="1041"/>
      <c r="AG94" s="1376"/>
      <c r="AH94" s="1041">
        <v>12680000</v>
      </c>
    </row>
    <row r="95" spans="1:34">
      <c r="A95" s="1363" t="s">
        <v>1213</v>
      </c>
      <c r="B95" s="1266" t="s">
        <v>1115</v>
      </c>
      <c r="C95" s="1266"/>
      <c r="D95" s="1266"/>
      <c r="E95" s="1266"/>
      <c r="F95" s="1266"/>
      <c r="G95" s="1266"/>
      <c r="H95" s="922"/>
      <c r="I95" s="870"/>
      <c r="J95" s="1275"/>
      <c r="K95" s="1200"/>
      <c r="L95" s="1381"/>
      <c r="M95" s="992"/>
      <c r="N95" s="992"/>
      <c r="O95" s="992"/>
      <c r="P95" s="992"/>
      <c r="Q95" s="928"/>
      <c r="R95" s="91"/>
      <c r="S95" s="1267"/>
      <c r="T95" s="1268"/>
      <c r="U95" s="1268"/>
      <c r="V95" s="1268"/>
      <c r="W95" s="1258"/>
      <c r="X95" s="91"/>
      <c r="Y95" s="923"/>
      <c r="Z95" s="1269"/>
      <c r="AA95" s="1269"/>
      <c r="AB95" s="1269"/>
      <c r="AC95" s="1269"/>
      <c r="AD95" s="1270"/>
      <c r="AE95" s="1271">
        <v>2955000</v>
      </c>
      <c r="AF95" s="1271"/>
      <c r="AG95" s="1376"/>
      <c r="AH95" s="1271">
        <v>2955000</v>
      </c>
    </row>
    <row r="96" spans="1:34" ht="25.5">
      <c r="A96" s="1364" t="s">
        <v>1709</v>
      </c>
      <c r="B96" s="652" t="s">
        <v>1204</v>
      </c>
      <c r="C96" s="1446"/>
      <c r="D96" s="1286" t="s">
        <v>1480</v>
      </c>
      <c r="E96" s="1240" t="s">
        <v>1475</v>
      </c>
      <c r="F96" s="1239" t="s">
        <v>1321</v>
      </c>
      <c r="G96" s="1240" t="s">
        <v>1308</v>
      </c>
      <c r="H96" s="1234" t="s">
        <v>1310</v>
      </c>
      <c r="I96" s="890"/>
      <c r="J96" s="97"/>
      <c r="K96" s="1199"/>
      <c r="L96" s="115"/>
      <c r="M96" s="115"/>
      <c r="N96" s="115" t="s">
        <v>1027</v>
      </c>
      <c r="O96" s="115" t="s">
        <v>1027</v>
      </c>
      <c r="P96" s="115"/>
      <c r="Q96" s="928"/>
      <c r="R96" s="1074"/>
      <c r="S96" s="1727" t="s">
        <v>47</v>
      </c>
      <c r="T96" s="1258" t="s">
        <v>13</v>
      </c>
      <c r="U96" s="1258" t="s">
        <v>263</v>
      </c>
      <c r="V96" s="1733">
        <v>2</v>
      </c>
      <c r="W96" s="1258"/>
      <c r="X96" s="1074"/>
      <c r="Y96" s="646" t="s">
        <v>261</v>
      </c>
      <c r="Z96" s="1260">
        <v>1</v>
      </c>
      <c r="AA96" s="1260"/>
      <c r="AB96" s="1260"/>
      <c r="AC96" s="1260"/>
      <c r="AD96" s="1261">
        <v>2955000</v>
      </c>
      <c r="AE96" s="867">
        <v>2955000</v>
      </c>
      <c r="AF96" s="1262"/>
      <c r="AG96" s="1377"/>
      <c r="AH96" s="867">
        <v>2955000</v>
      </c>
    </row>
    <row r="97" spans="1:34" ht="25.5">
      <c r="A97" s="1364" t="s">
        <v>1710</v>
      </c>
      <c r="B97" s="101" t="s">
        <v>1117</v>
      </c>
      <c r="C97" s="1422"/>
      <c r="D97" s="1286" t="s">
        <v>1480</v>
      </c>
      <c r="E97" s="1240" t="s">
        <v>1475</v>
      </c>
      <c r="F97" s="1239" t="s">
        <v>1321</v>
      </c>
      <c r="G97" s="1240" t="s">
        <v>1308</v>
      </c>
      <c r="H97" s="1234" t="s">
        <v>1310</v>
      </c>
      <c r="I97" s="890"/>
      <c r="J97" s="97"/>
      <c r="K97" s="1199"/>
      <c r="L97" s="115"/>
      <c r="M97" s="115" t="s">
        <v>1027</v>
      </c>
      <c r="N97" s="115"/>
      <c r="O97" s="115"/>
      <c r="P97" s="115"/>
      <c r="Q97" s="928"/>
      <c r="R97" s="1074"/>
      <c r="S97" s="890"/>
      <c r="T97" s="1258"/>
      <c r="U97" s="1258"/>
      <c r="V97" s="1259"/>
      <c r="W97" s="1268"/>
      <c r="X97" s="1074"/>
      <c r="Y97" s="646" t="s">
        <v>261</v>
      </c>
      <c r="Z97" s="1260">
        <v>1</v>
      </c>
      <c r="AA97" s="1260"/>
      <c r="AB97" s="1260"/>
      <c r="AC97" s="1260"/>
      <c r="AD97" s="1272"/>
      <c r="AE97" s="867">
        <v>0</v>
      </c>
      <c r="AF97" s="1262"/>
      <c r="AG97" s="1377"/>
      <c r="AH97" s="867"/>
    </row>
    <row r="98" spans="1:34">
      <c r="A98" s="1363" t="s">
        <v>1214</v>
      </c>
      <c r="B98" s="1266" t="s">
        <v>1118</v>
      </c>
      <c r="C98" s="1266"/>
      <c r="D98" s="1266"/>
      <c r="E98" s="1266"/>
      <c r="F98" s="1266"/>
      <c r="G98" s="1266"/>
      <c r="H98" s="922"/>
      <c r="I98" s="870"/>
      <c r="J98" s="1275"/>
      <c r="K98" s="1200"/>
      <c r="L98" s="1381"/>
      <c r="M98" s="1381"/>
      <c r="N98" s="1381"/>
      <c r="O98" s="1381"/>
      <c r="P98" s="1381"/>
      <c r="Q98" s="928"/>
      <c r="R98" s="91"/>
      <c r="S98" s="106"/>
      <c r="T98" s="1258"/>
      <c r="U98" s="1258"/>
      <c r="V98" s="1258"/>
      <c r="W98" s="1258"/>
      <c r="X98" s="91"/>
      <c r="Y98" s="923"/>
      <c r="Z98" s="1269"/>
      <c r="AA98" s="1269"/>
      <c r="AB98" s="1269"/>
      <c r="AC98" s="1269"/>
      <c r="AD98" s="1270"/>
      <c r="AE98" s="991">
        <v>2970000</v>
      </c>
      <c r="AF98" s="1271"/>
      <c r="AG98" s="1376"/>
      <c r="AH98" s="1271">
        <v>2970000</v>
      </c>
    </row>
    <row r="99" spans="1:34" ht="25.5">
      <c r="A99" s="1364" t="s">
        <v>1217</v>
      </c>
      <c r="B99" s="652" t="s">
        <v>1205</v>
      </c>
      <c r="C99" s="1446"/>
      <c r="D99" s="1286" t="s">
        <v>1480</v>
      </c>
      <c r="E99" s="1240" t="s">
        <v>1475</v>
      </c>
      <c r="F99" s="1239" t="s">
        <v>1321</v>
      </c>
      <c r="G99" s="1240" t="s">
        <v>1308</v>
      </c>
      <c r="H99" s="1234" t="s">
        <v>1310</v>
      </c>
      <c r="I99" s="890"/>
      <c r="J99" s="97"/>
      <c r="K99" s="1199"/>
      <c r="L99" s="115"/>
      <c r="M99" s="115" t="s">
        <v>1027</v>
      </c>
      <c r="N99" s="115" t="s">
        <v>1027</v>
      </c>
      <c r="O99" s="992"/>
      <c r="P99" s="992"/>
      <c r="Q99" s="928"/>
      <c r="R99" s="1074"/>
      <c r="S99" s="1727" t="s">
        <v>47</v>
      </c>
      <c r="T99" s="1258" t="s">
        <v>13</v>
      </c>
      <c r="U99" s="1258" t="s">
        <v>263</v>
      </c>
      <c r="V99" s="1733">
        <v>2</v>
      </c>
      <c r="W99" s="1258"/>
      <c r="X99" s="1074"/>
      <c r="Y99" s="646" t="s">
        <v>261</v>
      </c>
      <c r="Z99" s="1260">
        <v>1</v>
      </c>
      <c r="AA99" s="1260"/>
      <c r="AB99" s="1260"/>
      <c r="AC99" s="1260"/>
      <c r="AD99" s="1261">
        <v>2970000</v>
      </c>
      <c r="AE99" s="867">
        <v>2970000</v>
      </c>
      <c r="AF99" s="1262"/>
      <c r="AG99" s="1377"/>
      <c r="AH99" s="867">
        <v>2970000</v>
      </c>
    </row>
    <row r="100" spans="1:34">
      <c r="A100" s="1363" t="s">
        <v>1215</v>
      </c>
      <c r="B100" s="1266" t="s">
        <v>1119</v>
      </c>
      <c r="C100" s="1266"/>
      <c r="D100" s="1266"/>
      <c r="E100" s="1266"/>
      <c r="F100" s="1266"/>
      <c r="G100" s="1266"/>
      <c r="H100" s="922"/>
      <c r="I100" s="870"/>
      <c r="J100" s="1275"/>
      <c r="K100" s="1200"/>
      <c r="L100" s="1381"/>
      <c r="M100" s="1381"/>
      <c r="N100" s="1381"/>
      <c r="O100" s="1381"/>
      <c r="P100" s="1381"/>
      <c r="Q100" s="928"/>
      <c r="R100" s="91"/>
      <c r="S100" s="106"/>
      <c r="T100" s="1258"/>
      <c r="U100" s="1258"/>
      <c r="V100" s="1258"/>
      <c r="W100" s="1258"/>
      <c r="X100" s="91"/>
      <c r="Y100" s="923"/>
      <c r="Z100" s="1269"/>
      <c r="AA100" s="1269"/>
      <c r="AB100" s="1269"/>
      <c r="AC100" s="1269"/>
      <c r="AD100" s="1270"/>
      <c r="AE100" s="991">
        <v>3300000</v>
      </c>
      <c r="AF100" s="1271"/>
      <c r="AG100" s="1376"/>
      <c r="AH100" s="1271">
        <v>3300000</v>
      </c>
    </row>
    <row r="101" spans="1:34" ht="25.5">
      <c r="A101" s="1364" t="s">
        <v>1218</v>
      </c>
      <c r="B101" s="652" t="s">
        <v>1206</v>
      </c>
      <c r="C101" s="1446"/>
      <c r="D101" s="1286" t="s">
        <v>1480</v>
      </c>
      <c r="E101" s="1240" t="s">
        <v>1475</v>
      </c>
      <c r="F101" s="1239" t="s">
        <v>1321</v>
      </c>
      <c r="G101" s="1240" t="s">
        <v>1308</v>
      </c>
      <c r="H101" s="1234" t="s">
        <v>1310</v>
      </c>
      <c r="I101" s="890"/>
      <c r="J101" s="97"/>
      <c r="K101" s="1199"/>
      <c r="L101" s="1382"/>
      <c r="M101" s="115" t="s">
        <v>1027</v>
      </c>
      <c r="N101" s="115" t="s">
        <v>1027</v>
      </c>
      <c r="O101" s="115"/>
      <c r="P101" s="115"/>
      <c r="Q101" s="928"/>
      <c r="R101" s="1074"/>
      <c r="S101" s="1727" t="s">
        <v>47</v>
      </c>
      <c r="T101" s="1258" t="s">
        <v>13</v>
      </c>
      <c r="U101" s="1258" t="s">
        <v>263</v>
      </c>
      <c r="V101" s="1733">
        <v>2</v>
      </c>
      <c r="W101" s="1258"/>
      <c r="X101" s="1074"/>
      <c r="Y101" s="646" t="s">
        <v>261</v>
      </c>
      <c r="Z101" s="1260">
        <v>1</v>
      </c>
      <c r="AA101" s="1260"/>
      <c r="AB101" s="1260"/>
      <c r="AC101" s="1260"/>
      <c r="AD101" s="1261">
        <v>3300000</v>
      </c>
      <c r="AE101" s="867">
        <v>3300000</v>
      </c>
      <c r="AF101" s="1262"/>
      <c r="AG101" s="1377"/>
      <c r="AH101" s="867">
        <v>3300000</v>
      </c>
    </row>
    <row r="102" spans="1:34" ht="25.5">
      <c r="A102" s="1364" t="s">
        <v>1711</v>
      </c>
      <c r="B102" s="97" t="s">
        <v>1120</v>
      </c>
      <c r="C102" s="1434"/>
      <c r="D102" s="1286" t="s">
        <v>1480</v>
      </c>
      <c r="E102" s="1240" t="s">
        <v>1475</v>
      </c>
      <c r="F102" s="1239" t="s">
        <v>1321</v>
      </c>
      <c r="G102" s="1240" t="s">
        <v>1308</v>
      </c>
      <c r="H102" s="1234" t="s">
        <v>1310</v>
      </c>
      <c r="I102" s="890"/>
      <c r="J102" s="97"/>
      <c r="K102" s="1199"/>
      <c r="L102" s="115"/>
      <c r="M102" s="115" t="s">
        <v>1027</v>
      </c>
      <c r="N102" s="115"/>
      <c r="O102" s="115"/>
      <c r="P102" s="115"/>
      <c r="Q102" s="928"/>
      <c r="R102" s="1074"/>
      <c r="S102" s="890" t="s">
        <v>126</v>
      </c>
      <c r="T102" s="1258" t="s">
        <v>13</v>
      </c>
      <c r="U102" s="1258" t="s">
        <v>263</v>
      </c>
      <c r="V102" s="1259"/>
      <c r="W102" s="1268"/>
      <c r="X102" s="1074"/>
      <c r="Y102" s="646" t="s">
        <v>261</v>
      </c>
      <c r="Z102" s="1260">
        <v>1</v>
      </c>
      <c r="AA102" s="1260"/>
      <c r="AB102" s="1260"/>
      <c r="AC102" s="1260"/>
      <c r="AD102" s="1272"/>
      <c r="AE102" s="867">
        <v>0</v>
      </c>
      <c r="AF102" s="1262"/>
      <c r="AG102" s="1377"/>
      <c r="AH102" s="867">
        <v>0</v>
      </c>
    </row>
    <row r="103" spans="1:34">
      <c r="A103" s="1363" t="s">
        <v>1216</v>
      </c>
      <c r="B103" s="990" t="s">
        <v>1121</v>
      </c>
      <c r="C103" s="990"/>
      <c r="D103" s="990"/>
      <c r="E103" s="990"/>
      <c r="F103" s="990"/>
      <c r="G103" s="990"/>
      <c r="H103" s="922"/>
      <c r="I103" s="870"/>
      <c r="J103" s="1275"/>
      <c r="K103" s="1200"/>
      <c r="L103" s="1381"/>
      <c r="M103" s="1381"/>
      <c r="N103" s="1381"/>
      <c r="O103" s="1381"/>
      <c r="P103" s="1381"/>
      <c r="Q103" s="928"/>
      <c r="R103" s="91"/>
      <c r="S103" s="890"/>
      <c r="T103" s="1258"/>
      <c r="U103" s="1258"/>
      <c r="V103" s="1258"/>
      <c r="W103" s="1268"/>
      <c r="X103" s="91"/>
      <c r="Y103" s="923"/>
      <c r="Z103" s="1269"/>
      <c r="AA103" s="1269"/>
      <c r="AB103" s="1269"/>
      <c r="AC103" s="1269"/>
      <c r="AD103" s="1270"/>
      <c r="AE103" s="991">
        <v>3455000</v>
      </c>
      <c r="AF103" s="1271"/>
      <c r="AG103" s="1376"/>
      <c r="AH103" s="1271">
        <v>3455000</v>
      </c>
    </row>
    <row r="104" spans="1:34" ht="25.5">
      <c r="A104" s="1364" t="s">
        <v>1219</v>
      </c>
      <c r="B104" s="652" t="s">
        <v>1207</v>
      </c>
      <c r="C104" s="1447"/>
      <c r="D104" s="1286" t="s">
        <v>1480</v>
      </c>
      <c r="E104" s="1240" t="s">
        <v>1475</v>
      </c>
      <c r="F104" s="1239" t="s">
        <v>1321</v>
      </c>
      <c r="G104" s="1240" t="s">
        <v>1308</v>
      </c>
      <c r="H104" s="1234" t="s">
        <v>1310</v>
      </c>
      <c r="I104" s="890"/>
      <c r="J104" s="47"/>
      <c r="K104" s="1402"/>
      <c r="L104" s="115"/>
      <c r="M104" s="115"/>
      <c r="N104" s="115" t="s">
        <v>1027</v>
      </c>
      <c r="O104" s="115" t="s">
        <v>1027</v>
      </c>
      <c r="P104" s="115" t="s">
        <v>1027</v>
      </c>
      <c r="Q104" s="928"/>
      <c r="R104" s="1074"/>
      <c r="S104" s="1727" t="s">
        <v>47</v>
      </c>
      <c r="T104" s="1258" t="s">
        <v>13</v>
      </c>
      <c r="U104" s="1258" t="s">
        <v>263</v>
      </c>
      <c r="V104" s="1733">
        <v>2</v>
      </c>
      <c r="W104" s="1268"/>
      <c r="X104" s="1074"/>
      <c r="Y104" s="646" t="s">
        <v>261</v>
      </c>
      <c r="Z104" s="1260">
        <v>1</v>
      </c>
      <c r="AA104" s="1260"/>
      <c r="AB104" s="1260"/>
      <c r="AC104" s="1260"/>
      <c r="AD104" s="1261">
        <v>2655000</v>
      </c>
      <c r="AE104" s="867">
        <v>2655000</v>
      </c>
      <c r="AF104" s="1262"/>
      <c r="AG104" s="1377"/>
      <c r="AH104" s="867">
        <v>2655000</v>
      </c>
    </row>
    <row r="105" spans="1:34" ht="25.5">
      <c r="A105" s="1364" t="s">
        <v>1220</v>
      </c>
      <c r="B105" s="97" t="s">
        <v>1122</v>
      </c>
      <c r="C105" s="1448"/>
      <c r="D105" s="1286" t="s">
        <v>1480</v>
      </c>
      <c r="E105" s="1240" t="s">
        <v>1475</v>
      </c>
      <c r="F105" s="1239" t="s">
        <v>1321</v>
      </c>
      <c r="G105" s="1240" t="s">
        <v>1308</v>
      </c>
      <c r="H105" s="1234" t="s">
        <v>1310</v>
      </c>
      <c r="I105" s="890"/>
      <c r="J105" s="47"/>
      <c r="K105" s="1402"/>
      <c r="L105" s="115"/>
      <c r="M105" s="115"/>
      <c r="N105" s="115" t="s">
        <v>1027</v>
      </c>
      <c r="O105" s="115" t="s">
        <v>1027</v>
      </c>
      <c r="P105" s="115" t="s">
        <v>1027</v>
      </c>
      <c r="Q105" s="928"/>
      <c r="R105" s="1074"/>
      <c r="S105" s="1727" t="s">
        <v>47</v>
      </c>
      <c r="T105" s="1258" t="s">
        <v>13</v>
      </c>
      <c r="U105" s="1258" t="s">
        <v>263</v>
      </c>
      <c r="V105" s="1733">
        <v>2</v>
      </c>
      <c r="W105" s="1258"/>
      <c r="X105" s="1074"/>
      <c r="Y105" s="646"/>
      <c r="Z105" s="1260"/>
      <c r="AA105" s="1260"/>
      <c r="AB105" s="1260"/>
      <c r="AC105" s="1260"/>
      <c r="AD105" s="1272">
        <v>800000</v>
      </c>
      <c r="AE105" s="867">
        <v>800000</v>
      </c>
      <c r="AF105" s="1262"/>
      <c r="AG105" s="1377"/>
      <c r="AH105" s="867">
        <v>800000</v>
      </c>
    </row>
    <row r="106" spans="1:34">
      <c r="A106" s="1308"/>
      <c r="B106" s="1309" t="s">
        <v>1423</v>
      </c>
      <c r="C106" s="1309"/>
      <c r="D106" s="1309"/>
      <c r="E106" s="1309"/>
      <c r="F106" s="1309"/>
      <c r="G106" s="1309"/>
      <c r="H106" s="1324"/>
      <c r="I106" s="890"/>
      <c r="J106" s="1309"/>
      <c r="K106" s="1323"/>
      <c r="L106" s="1310"/>
      <c r="M106" s="1310"/>
      <c r="N106" s="1310"/>
      <c r="O106" s="1310"/>
      <c r="P106" s="1310"/>
      <c r="Q106" s="928"/>
      <c r="R106" s="1074"/>
      <c r="S106" s="1325"/>
      <c r="T106" s="1326"/>
      <c r="U106" s="1326"/>
      <c r="V106" s="1326"/>
      <c r="W106" s="1326"/>
      <c r="X106" s="1074"/>
      <c r="Y106" s="1317"/>
      <c r="Z106" s="1327"/>
      <c r="AA106" s="1327"/>
      <c r="AB106" s="1327"/>
      <c r="AC106" s="1327"/>
      <c r="AD106" s="1328"/>
      <c r="AE106" s="1329"/>
      <c r="AF106" s="1329"/>
      <c r="AG106" s="1377"/>
      <c r="AH106" s="1329"/>
    </row>
    <row r="107" spans="1:34">
      <c r="A107" s="1036" t="s">
        <v>292</v>
      </c>
      <c r="B107" s="1037" t="s">
        <v>1467</v>
      </c>
      <c r="C107" s="1037" t="s">
        <v>1712</v>
      </c>
      <c r="D107" s="1037"/>
      <c r="E107" s="1037"/>
      <c r="F107" s="1037"/>
      <c r="G107" s="1037"/>
      <c r="H107" s="1037"/>
      <c r="I107" s="870"/>
      <c r="J107" s="1038" t="s">
        <v>1361</v>
      </c>
      <c r="K107" s="1380"/>
      <c r="L107" s="1039"/>
      <c r="M107" s="1039">
        <v>1</v>
      </c>
      <c r="N107" s="1039">
        <v>2</v>
      </c>
      <c r="O107" s="1039"/>
      <c r="P107" s="1039"/>
      <c r="Q107" s="1039">
        <v>3</v>
      </c>
      <c r="R107" s="91"/>
      <c r="S107" s="1062"/>
      <c r="T107" s="1062"/>
      <c r="U107" s="1062"/>
      <c r="V107" s="1062"/>
      <c r="W107" s="1062"/>
      <c r="X107" s="91"/>
      <c r="Y107" s="1037"/>
      <c r="Z107" s="1037"/>
      <c r="AA107" s="1037"/>
      <c r="AB107" s="1037"/>
      <c r="AC107" s="1037"/>
      <c r="AD107" s="1041"/>
      <c r="AE107" s="1041">
        <v>2950000.2</v>
      </c>
      <c r="AF107" s="1041"/>
      <c r="AG107" s="1376"/>
      <c r="AH107" s="1041">
        <v>2950000.2</v>
      </c>
    </row>
    <row r="108" spans="1:34" ht="25.5">
      <c r="A108" s="96" t="s">
        <v>1209</v>
      </c>
      <c r="B108" s="101" t="s">
        <v>1451</v>
      </c>
      <c r="C108" s="1449"/>
      <c r="D108" s="1286" t="s">
        <v>1330</v>
      </c>
      <c r="E108" s="1240" t="s">
        <v>1475</v>
      </c>
      <c r="F108" s="1239" t="s">
        <v>1321</v>
      </c>
      <c r="G108" s="1240" t="s">
        <v>1308</v>
      </c>
      <c r="H108" s="1234" t="s">
        <v>1310</v>
      </c>
      <c r="I108" s="890"/>
      <c r="J108" s="101"/>
      <c r="K108" s="1199"/>
      <c r="L108" s="115" t="s">
        <v>1027</v>
      </c>
      <c r="M108" s="115" t="s">
        <v>1027</v>
      </c>
      <c r="N108" s="115" t="s">
        <v>1027</v>
      </c>
      <c r="O108" s="115"/>
      <c r="P108" s="115"/>
      <c r="Q108" s="928"/>
      <c r="R108" s="1074"/>
      <c r="S108" s="1727" t="s">
        <v>47</v>
      </c>
      <c r="T108" s="1366" t="s">
        <v>13</v>
      </c>
      <c r="U108" s="1366" t="s">
        <v>263</v>
      </c>
      <c r="V108" s="971">
        <v>5</v>
      </c>
      <c r="W108" s="1366" t="s">
        <v>1450</v>
      </c>
      <c r="X108" s="1074"/>
      <c r="Y108" s="110" t="s">
        <v>1351</v>
      </c>
      <c r="Z108" s="104">
        <v>1</v>
      </c>
      <c r="AA108" s="1367"/>
      <c r="AB108" s="1367"/>
      <c r="AC108" s="1367"/>
      <c r="AD108" s="1272">
        <v>2809524</v>
      </c>
      <c r="AE108" s="867">
        <v>2809524</v>
      </c>
      <c r="AF108" s="867"/>
      <c r="AG108" s="1377"/>
      <c r="AH108" s="867">
        <v>2809524</v>
      </c>
    </row>
    <row r="109" spans="1:34" ht="25.5">
      <c r="A109" s="96" t="s">
        <v>1440</v>
      </c>
      <c r="B109" s="101" t="s">
        <v>1453</v>
      </c>
      <c r="C109" s="1449"/>
      <c r="D109" s="1286" t="s">
        <v>1330</v>
      </c>
      <c r="E109" s="1240" t="s">
        <v>1475</v>
      </c>
      <c r="F109" s="1239" t="s">
        <v>1312</v>
      </c>
      <c r="G109" s="1240" t="s">
        <v>1308</v>
      </c>
      <c r="H109" s="1234" t="s">
        <v>1310</v>
      </c>
      <c r="I109" s="890"/>
      <c r="J109" s="101"/>
      <c r="K109" s="1199"/>
      <c r="L109" s="115"/>
      <c r="M109" s="115"/>
      <c r="N109" s="115"/>
      <c r="O109" s="115"/>
      <c r="P109" s="115"/>
      <c r="Q109" s="928"/>
      <c r="R109" s="1074"/>
      <c r="S109" s="1727" t="s">
        <v>83</v>
      </c>
      <c r="T109" s="1366" t="s">
        <v>13</v>
      </c>
      <c r="U109" s="1366" t="s">
        <v>646</v>
      </c>
      <c r="V109" s="971">
        <v>26</v>
      </c>
      <c r="W109" s="1366" t="s">
        <v>1450</v>
      </c>
      <c r="X109" s="1074"/>
      <c r="Y109" s="110" t="s">
        <v>1452</v>
      </c>
      <c r="Z109" s="1748">
        <v>0.05</v>
      </c>
      <c r="AA109" s="1367"/>
      <c r="AB109" s="1367"/>
      <c r="AC109" s="1367"/>
      <c r="AD109" s="1272">
        <v>140476.20000000001</v>
      </c>
      <c r="AE109" s="867">
        <v>140476.20000000001</v>
      </c>
      <c r="AF109" s="867"/>
      <c r="AG109" s="1377"/>
      <c r="AH109" s="867">
        <v>140476.20000000001</v>
      </c>
    </row>
    <row r="110" spans="1:34" ht="38.25">
      <c r="A110" s="1036" t="s">
        <v>875</v>
      </c>
      <c r="B110" s="1037" t="s">
        <v>1468</v>
      </c>
      <c r="C110" s="1037" t="s">
        <v>1712</v>
      </c>
      <c r="D110" s="1037"/>
      <c r="E110" s="1037"/>
      <c r="F110" s="1037"/>
      <c r="G110" s="1037"/>
      <c r="H110" s="1037"/>
      <c r="I110" s="870"/>
      <c r="J110" s="1038" t="s">
        <v>1361</v>
      </c>
      <c r="K110" s="1380"/>
      <c r="L110" s="1039"/>
      <c r="M110" s="1384"/>
      <c r="N110" s="1039">
        <v>1</v>
      </c>
      <c r="O110" s="1039"/>
      <c r="P110" s="1039"/>
      <c r="Q110" s="1039">
        <v>1</v>
      </c>
      <c r="R110" s="91"/>
      <c r="S110" s="1062"/>
      <c r="T110" s="1062"/>
      <c r="U110" s="1062"/>
      <c r="V110" s="1062"/>
      <c r="W110" s="1062"/>
      <c r="X110" s="91"/>
      <c r="Y110" s="1037"/>
      <c r="Z110" s="1037"/>
      <c r="AA110" s="1037"/>
      <c r="AB110" s="1037"/>
      <c r="AC110" s="1037"/>
      <c r="AD110" s="1041"/>
      <c r="AE110" s="1041">
        <v>1000000.05</v>
      </c>
      <c r="AF110" s="1041"/>
      <c r="AG110" s="1376"/>
      <c r="AH110" s="1041">
        <v>1000000.05</v>
      </c>
    </row>
    <row r="111" spans="1:34" ht="25.5">
      <c r="A111" s="96" t="s">
        <v>1126</v>
      </c>
      <c r="B111" s="101" t="s">
        <v>1454</v>
      </c>
      <c r="C111" s="1449"/>
      <c r="D111" s="1234" t="s">
        <v>1310</v>
      </c>
      <c r="E111" s="1234" t="s">
        <v>1310</v>
      </c>
      <c r="F111" s="1239" t="s">
        <v>1321</v>
      </c>
      <c r="G111" s="1240" t="s">
        <v>1481</v>
      </c>
      <c r="H111" s="1234" t="s">
        <v>1310</v>
      </c>
      <c r="I111" s="890"/>
      <c r="J111" s="101"/>
      <c r="K111" s="1199"/>
      <c r="L111" s="115" t="s">
        <v>1027</v>
      </c>
      <c r="M111" s="115" t="s">
        <v>1027</v>
      </c>
      <c r="N111" s="115" t="s">
        <v>1027</v>
      </c>
      <c r="O111" s="115"/>
      <c r="P111" s="115"/>
      <c r="Q111" s="928"/>
      <c r="R111" s="1074"/>
      <c r="S111" s="1727" t="s">
        <v>47</v>
      </c>
      <c r="T111" s="1366" t="s">
        <v>13</v>
      </c>
      <c r="U111" s="1366" t="s">
        <v>263</v>
      </c>
      <c r="V111" s="971">
        <v>5</v>
      </c>
      <c r="W111" s="1366" t="s">
        <v>1450</v>
      </c>
      <c r="X111" s="1074"/>
      <c r="Y111" s="110" t="s">
        <v>1351</v>
      </c>
      <c r="Z111" s="104">
        <v>1</v>
      </c>
      <c r="AA111" s="1367"/>
      <c r="AB111" s="1367"/>
      <c r="AC111" s="1367"/>
      <c r="AD111" s="1272">
        <v>952381</v>
      </c>
      <c r="AE111" s="867">
        <v>952381</v>
      </c>
      <c r="AF111" s="867"/>
      <c r="AG111" s="1377"/>
      <c r="AH111" s="867">
        <v>952381</v>
      </c>
    </row>
    <row r="112" spans="1:34" ht="25.5">
      <c r="A112" s="96" t="s">
        <v>1439</v>
      </c>
      <c r="B112" s="101" t="s">
        <v>1453</v>
      </c>
      <c r="C112" s="1449"/>
      <c r="D112" s="1234" t="s">
        <v>1310</v>
      </c>
      <c r="E112" s="1234" t="s">
        <v>1310</v>
      </c>
      <c r="F112" s="1239" t="s">
        <v>1312</v>
      </c>
      <c r="G112" s="1240" t="s">
        <v>1481</v>
      </c>
      <c r="H112" s="1234" t="s">
        <v>1310</v>
      </c>
      <c r="I112" s="890"/>
      <c r="J112" s="101"/>
      <c r="K112" s="1199"/>
      <c r="L112" s="115"/>
      <c r="M112" s="115"/>
      <c r="N112" s="115"/>
      <c r="O112" s="115"/>
      <c r="P112" s="115"/>
      <c r="Q112" s="928"/>
      <c r="R112" s="1074"/>
      <c r="S112" s="1727" t="s">
        <v>83</v>
      </c>
      <c r="T112" s="1366" t="s">
        <v>13</v>
      </c>
      <c r="U112" s="1366" t="s">
        <v>646</v>
      </c>
      <c r="V112" s="971">
        <v>26</v>
      </c>
      <c r="W112" s="1366" t="s">
        <v>1450</v>
      </c>
      <c r="X112" s="1074"/>
      <c r="Y112" s="110" t="s">
        <v>1452</v>
      </c>
      <c r="Z112" s="1748">
        <v>0.05</v>
      </c>
      <c r="AA112" s="1367"/>
      <c r="AB112" s="1367"/>
      <c r="AC112" s="1367"/>
      <c r="AD112" s="1272">
        <v>47619.05</v>
      </c>
      <c r="AE112" s="867">
        <v>47619.05</v>
      </c>
      <c r="AF112" s="867"/>
      <c r="AG112" s="1377"/>
      <c r="AH112" s="867">
        <v>47619.05</v>
      </c>
    </row>
    <row r="113" spans="1:34" ht="51">
      <c r="A113" s="1036" t="s">
        <v>1127</v>
      </c>
      <c r="B113" s="1037" t="s">
        <v>1469</v>
      </c>
      <c r="C113" s="1037" t="s">
        <v>1712</v>
      </c>
      <c r="D113" s="1037"/>
      <c r="E113" s="1037"/>
      <c r="F113" s="1037"/>
      <c r="G113" s="1037"/>
      <c r="H113" s="1037"/>
      <c r="I113" s="870"/>
      <c r="J113" s="1038" t="s">
        <v>1361</v>
      </c>
      <c r="K113" s="1380"/>
      <c r="L113" s="1039"/>
      <c r="M113" s="1384"/>
      <c r="N113" s="1039">
        <v>1</v>
      </c>
      <c r="O113" s="1039"/>
      <c r="P113" s="1039"/>
      <c r="Q113" s="1039">
        <v>1</v>
      </c>
      <c r="R113" s="91"/>
      <c r="S113" s="1062"/>
      <c r="T113" s="1062"/>
      <c r="U113" s="1062"/>
      <c r="V113" s="1062"/>
      <c r="W113" s="1062"/>
      <c r="X113" s="91"/>
      <c r="Y113" s="1037"/>
      <c r="Z113" s="1037"/>
      <c r="AA113" s="1037"/>
      <c r="AB113" s="1037"/>
      <c r="AC113" s="1037"/>
      <c r="AD113" s="1041"/>
      <c r="AE113" s="1041">
        <v>1950000.15</v>
      </c>
      <c r="AF113" s="1041"/>
      <c r="AG113" s="1376"/>
      <c r="AH113" s="1041">
        <v>1950000.15</v>
      </c>
    </row>
    <row r="114" spans="1:34" ht="25.5">
      <c r="A114" s="96" t="s">
        <v>1128</v>
      </c>
      <c r="B114" s="101" t="s">
        <v>1456</v>
      </c>
      <c r="C114" s="1449"/>
      <c r="D114" s="1234" t="s">
        <v>1310</v>
      </c>
      <c r="E114" s="1234" t="s">
        <v>1310</v>
      </c>
      <c r="F114" s="1239" t="s">
        <v>1321</v>
      </c>
      <c r="G114" s="1240" t="s">
        <v>1481</v>
      </c>
      <c r="H114" s="1234" t="s">
        <v>1310</v>
      </c>
      <c r="I114" s="890"/>
      <c r="J114" s="101"/>
      <c r="K114" s="1199"/>
      <c r="L114" s="115" t="s">
        <v>1027</v>
      </c>
      <c r="M114" s="115" t="s">
        <v>1027</v>
      </c>
      <c r="N114" s="115" t="s">
        <v>1027</v>
      </c>
      <c r="O114" s="115"/>
      <c r="P114" s="115"/>
      <c r="Q114" s="928"/>
      <c r="R114" s="1074"/>
      <c r="S114" s="1727" t="s">
        <v>47</v>
      </c>
      <c r="T114" s="1366" t="s">
        <v>13</v>
      </c>
      <c r="U114" s="1366" t="s">
        <v>263</v>
      </c>
      <c r="V114" s="971">
        <v>5</v>
      </c>
      <c r="W114" s="1366" t="s">
        <v>1450</v>
      </c>
      <c r="X114" s="1074"/>
      <c r="Y114" s="110" t="s">
        <v>1351</v>
      </c>
      <c r="Z114" s="104">
        <v>1</v>
      </c>
      <c r="AA114" s="1367"/>
      <c r="AB114" s="1367"/>
      <c r="AC114" s="1367"/>
      <c r="AD114" s="1272">
        <v>1857143</v>
      </c>
      <c r="AE114" s="867">
        <v>1857143</v>
      </c>
      <c r="AF114" s="867"/>
      <c r="AG114" s="1377"/>
      <c r="AH114" s="867">
        <v>1857143</v>
      </c>
    </row>
    <row r="115" spans="1:34" ht="25.5">
      <c r="A115" s="96" t="s">
        <v>1457</v>
      </c>
      <c r="B115" s="101" t="s">
        <v>1453</v>
      </c>
      <c r="C115" s="1449"/>
      <c r="D115" s="1234" t="s">
        <v>1310</v>
      </c>
      <c r="E115" s="1234" t="s">
        <v>1310</v>
      </c>
      <c r="F115" s="1239" t="s">
        <v>1312</v>
      </c>
      <c r="G115" s="1240" t="s">
        <v>1481</v>
      </c>
      <c r="H115" s="1234" t="s">
        <v>1310</v>
      </c>
      <c r="I115" s="890"/>
      <c r="J115" s="101"/>
      <c r="K115" s="1199"/>
      <c r="L115" s="115"/>
      <c r="M115" s="115"/>
      <c r="N115" s="115"/>
      <c r="O115" s="115"/>
      <c r="P115" s="115"/>
      <c r="Q115" s="928"/>
      <c r="R115" s="1074"/>
      <c r="S115" s="1727" t="s">
        <v>83</v>
      </c>
      <c r="T115" s="1366" t="s">
        <v>13</v>
      </c>
      <c r="U115" s="1366" t="s">
        <v>646</v>
      </c>
      <c r="V115" s="971">
        <v>26</v>
      </c>
      <c r="W115" s="1366" t="s">
        <v>1450</v>
      </c>
      <c r="X115" s="1074"/>
      <c r="Y115" s="110" t="s">
        <v>1452</v>
      </c>
      <c r="Z115" s="1748">
        <v>0.05</v>
      </c>
      <c r="AA115" s="1367"/>
      <c r="AB115" s="1367"/>
      <c r="AC115" s="1367"/>
      <c r="AD115" s="1272">
        <v>92857.150000000009</v>
      </c>
      <c r="AE115" s="867">
        <v>92857.150000000009</v>
      </c>
      <c r="AF115" s="867"/>
      <c r="AG115" s="1377"/>
      <c r="AH115" s="867">
        <v>92857.150000000009</v>
      </c>
    </row>
    <row r="116" spans="1:34" ht="25.5">
      <c r="A116" s="1036" t="s">
        <v>1129</v>
      </c>
      <c r="B116" s="1037" t="s">
        <v>1713</v>
      </c>
      <c r="C116" s="1037" t="s">
        <v>1712</v>
      </c>
      <c r="D116" s="1037"/>
      <c r="E116" s="1037"/>
      <c r="F116" s="1037"/>
      <c r="G116" s="1037"/>
      <c r="H116" s="1037"/>
      <c r="I116" s="870"/>
      <c r="J116" s="1038" t="s">
        <v>1361</v>
      </c>
      <c r="K116" s="1380"/>
      <c r="L116" s="1039"/>
      <c r="M116" s="1384"/>
      <c r="N116" s="1039">
        <v>1</v>
      </c>
      <c r="O116" s="1039"/>
      <c r="P116" s="1039"/>
      <c r="Q116" s="1039">
        <v>1</v>
      </c>
      <c r="R116" s="91"/>
      <c r="S116" s="1062"/>
      <c r="T116" s="1062"/>
      <c r="U116" s="1062"/>
      <c r="V116" s="1062"/>
      <c r="W116" s="1062"/>
      <c r="X116" s="91"/>
      <c r="Y116" s="1037"/>
      <c r="Z116" s="1037"/>
      <c r="AA116" s="1037"/>
      <c r="AB116" s="1037"/>
      <c r="AC116" s="1037"/>
      <c r="AD116" s="1041"/>
      <c r="AE116" s="1041">
        <v>299999.7</v>
      </c>
      <c r="AF116" s="1041"/>
      <c r="AG116" s="1376"/>
      <c r="AH116" s="1745">
        <v>600000</v>
      </c>
    </row>
    <row r="117" spans="1:34" ht="25.5">
      <c r="A117" s="96" t="s">
        <v>1442</v>
      </c>
      <c r="B117" s="101" t="s">
        <v>1458</v>
      </c>
      <c r="C117" s="1449"/>
      <c r="D117" s="1234" t="s">
        <v>1310</v>
      </c>
      <c r="E117" s="1234" t="s">
        <v>1310</v>
      </c>
      <c r="F117" s="1239" t="s">
        <v>1321</v>
      </c>
      <c r="G117" s="1240" t="s">
        <v>1481</v>
      </c>
      <c r="H117" s="1234" t="s">
        <v>1310</v>
      </c>
      <c r="I117" s="890"/>
      <c r="J117" s="101"/>
      <c r="K117" s="1199"/>
      <c r="L117" s="115" t="s">
        <v>1027</v>
      </c>
      <c r="M117" s="115" t="s">
        <v>1027</v>
      </c>
      <c r="N117" s="115" t="s">
        <v>1027</v>
      </c>
      <c r="O117" s="115"/>
      <c r="P117" s="115"/>
      <c r="Q117" s="928"/>
      <c r="R117" s="1074"/>
      <c r="S117" s="1727" t="s">
        <v>47</v>
      </c>
      <c r="T117" s="1366" t="s">
        <v>13</v>
      </c>
      <c r="U117" s="1366" t="s">
        <v>263</v>
      </c>
      <c r="V117" s="971">
        <v>5</v>
      </c>
      <c r="W117" s="1366" t="s">
        <v>1450</v>
      </c>
      <c r="X117" s="1074"/>
      <c r="Y117" s="110" t="s">
        <v>1351</v>
      </c>
      <c r="Z117" s="104">
        <v>1</v>
      </c>
      <c r="AA117" s="1367"/>
      <c r="AB117" s="1367"/>
      <c r="AC117" s="1367"/>
      <c r="AD117" s="1272">
        <v>285714</v>
      </c>
      <c r="AE117" s="867">
        <v>285714</v>
      </c>
      <c r="AF117" s="867"/>
      <c r="AG117" s="1377"/>
      <c r="AH117" s="867">
        <v>570000</v>
      </c>
    </row>
    <row r="118" spans="1:34" ht="25.5">
      <c r="A118" s="96" t="s">
        <v>1443</v>
      </c>
      <c r="B118" s="101" t="s">
        <v>1453</v>
      </c>
      <c r="C118" s="1449"/>
      <c r="D118" s="1234" t="s">
        <v>1310</v>
      </c>
      <c r="E118" s="1234" t="s">
        <v>1310</v>
      </c>
      <c r="F118" s="1239" t="s">
        <v>1312</v>
      </c>
      <c r="G118" s="1240" t="s">
        <v>1481</v>
      </c>
      <c r="H118" s="1234" t="s">
        <v>1310</v>
      </c>
      <c r="I118" s="890"/>
      <c r="J118" s="101"/>
      <c r="K118" s="1199"/>
      <c r="L118" s="115"/>
      <c r="M118" s="115"/>
      <c r="N118" s="115"/>
      <c r="O118" s="115"/>
      <c r="P118" s="115"/>
      <c r="Q118" s="928"/>
      <c r="R118" s="1074"/>
      <c r="S118" s="1727" t="s">
        <v>83</v>
      </c>
      <c r="T118" s="1366" t="s">
        <v>13</v>
      </c>
      <c r="U118" s="1366" t="s">
        <v>646</v>
      </c>
      <c r="V118" s="971">
        <v>26</v>
      </c>
      <c r="W118" s="1366" t="s">
        <v>1450</v>
      </c>
      <c r="X118" s="1074"/>
      <c r="Y118" s="110" t="s">
        <v>1452</v>
      </c>
      <c r="Z118" s="1748">
        <v>0.05</v>
      </c>
      <c r="AA118" s="1367"/>
      <c r="AB118" s="1367"/>
      <c r="AC118" s="1367"/>
      <c r="AD118" s="1272">
        <v>14285.7</v>
      </c>
      <c r="AE118" s="867">
        <v>14285.7</v>
      </c>
      <c r="AF118" s="867"/>
      <c r="AG118" s="1377"/>
      <c r="AH118" s="867">
        <v>30000</v>
      </c>
    </row>
    <row r="119" spans="1:34">
      <c r="A119" s="1036" t="s">
        <v>1201</v>
      </c>
      <c r="B119" s="1037" t="s">
        <v>1714</v>
      </c>
      <c r="C119" s="1037" t="s">
        <v>1712</v>
      </c>
      <c r="D119" s="1037"/>
      <c r="E119" s="1037"/>
      <c r="F119" s="1037"/>
      <c r="G119" s="1037"/>
      <c r="H119" s="1037"/>
      <c r="I119" s="870"/>
      <c r="J119" s="1038" t="s">
        <v>1361</v>
      </c>
      <c r="K119" s="1380"/>
      <c r="L119" s="1039"/>
      <c r="M119" s="1384"/>
      <c r="N119" s="1039">
        <v>2</v>
      </c>
      <c r="O119" s="1039"/>
      <c r="P119" s="1039"/>
      <c r="Q119" s="1039">
        <v>2</v>
      </c>
      <c r="R119" s="91"/>
      <c r="S119" s="1062"/>
      <c r="T119" s="1062"/>
      <c r="U119" s="1062"/>
      <c r="V119" s="1062"/>
      <c r="W119" s="1062"/>
      <c r="X119" s="91"/>
      <c r="Y119" s="1037"/>
      <c r="Z119" s="1037"/>
      <c r="AA119" s="1037"/>
      <c r="AB119" s="1037"/>
      <c r="AC119" s="1037"/>
      <c r="AD119" s="1041"/>
      <c r="AE119" s="1041">
        <v>750000.3</v>
      </c>
      <c r="AF119" s="1041"/>
      <c r="AG119" s="1376"/>
      <c r="AH119" s="1041">
        <v>750000.3</v>
      </c>
    </row>
    <row r="120" spans="1:34" ht="25.5">
      <c r="A120" s="96" t="s">
        <v>1352</v>
      </c>
      <c r="B120" s="101" t="s">
        <v>1459</v>
      </c>
      <c r="C120" s="1422"/>
      <c r="D120" s="1234" t="s">
        <v>1310</v>
      </c>
      <c r="E120" s="1234" t="s">
        <v>1310</v>
      </c>
      <c r="F120" s="1239" t="s">
        <v>1321</v>
      </c>
      <c r="G120" s="1240" t="s">
        <v>1481</v>
      </c>
      <c r="H120" s="1234" t="s">
        <v>1310</v>
      </c>
      <c r="I120" s="890"/>
      <c r="J120" s="101"/>
      <c r="K120" s="1199"/>
      <c r="L120" s="115" t="s">
        <v>1027</v>
      </c>
      <c r="M120" s="115" t="s">
        <v>1027</v>
      </c>
      <c r="N120" s="115" t="s">
        <v>1027</v>
      </c>
      <c r="O120" s="115"/>
      <c r="P120" s="115"/>
      <c r="Q120" s="928"/>
      <c r="R120" s="1074"/>
      <c r="S120" s="1727" t="s">
        <v>47</v>
      </c>
      <c r="T120" s="1366" t="s">
        <v>13</v>
      </c>
      <c r="U120" s="1366" t="s">
        <v>263</v>
      </c>
      <c r="V120" s="971">
        <v>5</v>
      </c>
      <c r="W120" s="1366" t="s">
        <v>1450</v>
      </c>
      <c r="X120" s="1074"/>
      <c r="Y120" s="110" t="s">
        <v>1351</v>
      </c>
      <c r="Z120" s="104">
        <v>1</v>
      </c>
      <c r="AA120" s="1367"/>
      <c r="AB120" s="1367"/>
      <c r="AC120" s="1367"/>
      <c r="AD120" s="1272">
        <v>714286</v>
      </c>
      <c r="AE120" s="1457">
        <v>714286</v>
      </c>
      <c r="AF120" s="1457"/>
      <c r="AG120" s="1377"/>
      <c r="AH120" s="1457">
        <v>714286</v>
      </c>
    </row>
    <row r="121" spans="1:34" ht="25.5">
      <c r="A121" s="96" t="s">
        <v>1715</v>
      </c>
      <c r="B121" s="101" t="s">
        <v>1453</v>
      </c>
      <c r="C121" s="1422"/>
      <c r="D121" s="1234" t="s">
        <v>1310</v>
      </c>
      <c r="E121" s="1234" t="s">
        <v>1310</v>
      </c>
      <c r="F121" s="1239" t="s">
        <v>1312</v>
      </c>
      <c r="G121" s="1240" t="s">
        <v>1481</v>
      </c>
      <c r="H121" s="1234" t="s">
        <v>1310</v>
      </c>
      <c r="I121" s="890"/>
      <c r="J121" s="101"/>
      <c r="K121" s="1199"/>
      <c r="L121" s="115"/>
      <c r="M121" s="115"/>
      <c r="N121" s="115"/>
      <c r="O121" s="115"/>
      <c r="P121" s="115"/>
      <c r="Q121" s="928"/>
      <c r="R121" s="1074"/>
      <c r="S121" s="1727" t="s">
        <v>83</v>
      </c>
      <c r="T121" s="1366" t="s">
        <v>13</v>
      </c>
      <c r="U121" s="1366" t="s">
        <v>646</v>
      </c>
      <c r="V121" s="971">
        <v>26</v>
      </c>
      <c r="W121" s="1366" t="s">
        <v>1450</v>
      </c>
      <c r="X121" s="1074"/>
      <c r="Y121" s="110" t="s">
        <v>1452</v>
      </c>
      <c r="Z121" s="1748">
        <v>0.05</v>
      </c>
      <c r="AA121" s="1367"/>
      <c r="AB121" s="1367"/>
      <c r="AC121" s="1367"/>
      <c r="AD121" s="1272">
        <v>35714.300000000003</v>
      </c>
      <c r="AE121" s="1457">
        <v>35714.300000000003</v>
      </c>
      <c r="AF121" s="1457"/>
      <c r="AG121" s="1377"/>
      <c r="AH121" s="1457">
        <v>35714.300000000003</v>
      </c>
    </row>
    <row r="122" spans="1:34">
      <c r="A122" s="1036" t="s">
        <v>1347</v>
      </c>
      <c r="B122" s="1037" t="s">
        <v>1716</v>
      </c>
      <c r="C122" s="1037" t="s">
        <v>41</v>
      </c>
      <c r="D122" s="1197"/>
      <c r="E122" s="1197"/>
      <c r="F122" s="1197"/>
      <c r="G122" s="1197"/>
      <c r="H122" s="1197"/>
      <c r="I122" s="870"/>
      <c r="J122" s="1038" t="s">
        <v>1362</v>
      </c>
      <c r="K122" s="1380"/>
      <c r="L122" s="1039"/>
      <c r="M122" s="1039"/>
      <c r="N122" s="1039">
        <v>1</v>
      </c>
      <c r="O122" s="1039"/>
      <c r="P122" s="1039"/>
      <c r="Q122" s="1039">
        <v>1</v>
      </c>
      <c r="R122" s="91"/>
      <c r="S122" s="1062"/>
      <c r="T122" s="1072"/>
      <c r="U122" s="1072"/>
      <c r="V122" s="1062"/>
      <c r="W122" s="1072"/>
      <c r="X122" s="91"/>
      <c r="Y122" s="1037"/>
      <c r="Z122" s="1040"/>
      <c r="AA122" s="1040"/>
      <c r="AB122" s="1040"/>
      <c r="AC122" s="1040"/>
      <c r="AD122" s="1041"/>
      <c r="AE122" s="1041">
        <v>3100000</v>
      </c>
      <c r="AF122" s="1041"/>
      <c r="AG122" s="1370"/>
      <c r="AH122" s="1745">
        <v>3600000</v>
      </c>
    </row>
    <row r="123" spans="1:34" ht="25.5">
      <c r="A123" s="96" t="s">
        <v>1353</v>
      </c>
      <c r="B123" s="1727" t="s">
        <v>1208</v>
      </c>
      <c r="C123" s="1728"/>
      <c r="D123" s="1286" t="s">
        <v>1330</v>
      </c>
      <c r="E123" s="1240" t="s">
        <v>1475</v>
      </c>
      <c r="F123" s="1239" t="s">
        <v>1321</v>
      </c>
      <c r="G123" s="1240" t="s">
        <v>1308</v>
      </c>
      <c r="H123" s="1234" t="s">
        <v>1310</v>
      </c>
      <c r="I123" s="890"/>
      <c r="J123" s="97"/>
      <c r="K123" s="1198"/>
      <c r="L123" s="928" t="s">
        <v>1027</v>
      </c>
      <c r="M123" s="928" t="s">
        <v>1027</v>
      </c>
      <c r="N123" s="115" t="s">
        <v>1027</v>
      </c>
      <c r="O123" s="1027"/>
      <c r="P123" s="1027"/>
      <c r="Q123" s="928"/>
      <c r="R123" s="1074"/>
      <c r="S123" s="1728" t="s">
        <v>47</v>
      </c>
      <c r="T123" s="1258" t="s">
        <v>13</v>
      </c>
      <c r="U123" s="1258" t="s">
        <v>263</v>
      </c>
      <c r="V123" s="1733">
        <v>4</v>
      </c>
      <c r="W123" s="986"/>
      <c r="X123" s="1074"/>
      <c r="Y123" s="646" t="s">
        <v>261</v>
      </c>
      <c r="Z123" s="99">
        <v>1</v>
      </c>
      <c r="AA123" s="99"/>
      <c r="AB123" s="99"/>
      <c r="AC123" s="99"/>
      <c r="AD123" s="647">
        <v>2100000</v>
      </c>
      <c r="AE123" s="112">
        <v>2100000</v>
      </c>
      <c r="AF123" s="113"/>
      <c r="AG123" s="1373"/>
      <c r="AH123" s="112">
        <v>2600000</v>
      </c>
    </row>
    <row r="124" spans="1:34" ht="25.5">
      <c r="A124" s="96" t="s">
        <v>1717</v>
      </c>
      <c r="B124" s="101" t="s">
        <v>1123</v>
      </c>
      <c r="C124" s="1422"/>
      <c r="D124" s="1286" t="s">
        <v>1330</v>
      </c>
      <c r="E124" s="1240" t="s">
        <v>1475</v>
      </c>
      <c r="F124" s="1239" t="s">
        <v>1321</v>
      </c>
      <c r="G124" s="1240" t="s">
        <v>1308</v>
      </c>
      <c r="H124" s="1234" t="s">
        <v>1310</v>
      </c>
      <c r="I124" s="890"/>
      <c r="J124" s="97"/>
      <c r="K124" s="1198"/>
      <c r="L124" s="928" t="s">
        <v>1027</v>
      </c>
      <c r="M124" s="928" t="s">
        <v>1027</v>
      </c>
      <c r="N124" s="115" t="s">
        <v>1027</v>
      </c>
      <c r="O124" s="1027"/>
      <c r="P124" s="1027"/>
      <c r="Q124" s="928"/>
      <c r="R124" s="1074"/>
      <c r="S124" s="1728" t="s">
        <v>47</v>
      </c>
      <c r="T124" s="1258" t="s">
        <v>13</v>
      </c>
      <c r="U124" s="1258" t="s">
        <v>263</v>
      </c>
      <c r="V124" s="1733">
        <v>4</v>
      </c>
      <c r="W124" s="986"/>
      <c r="X124" s="1074"/>
      <c r="Y124" s="646" t="s">
        <v>261</v>
      </c>
      <c r="Z124" s="99">
        <v>1</v>
      </c>
      <c r="AA124" s="99"/>
      <c r="AB124" s="99"/>
      <c r="AC124" s="99"/>
      <c r="AD124" s="693">
        <v>1000000</v>
      </c>
      <c r="AE124" s="112">
        <v>1000000</v>
      </c>
      <c r="AF124" s="113"/>
      <c r="AG124" s="1373"/>
      <c r="AH124" s="112">
        <v>1000000</v>
      </c>
    </row>
    <row r="125" spans="1:34" ht="25.5">
      <c r="A125" s="1036" t="s">
        <v>1348</v>
      </c>
      <c r="B125" s="1037" t="s">
        <v>1718</v>
      </c>
      <c r="C125" s="1037" t="s">
        <v>1712</v>
      </c>
      <c r="D125" s="1197"/>
      <c r="E125" s="1197"/>
      <c r="F125" s="1197"/>
      <c r="G125" s="1197"/>
      <c r="H125" s="1197"/>
      <c r="I125" s="870"/>
      <c r="J125" s="1038" t="s">
        <v>1356</v>
      </c>
      <c r="K125" s="1380"/>
      <c r="L125" s="1039">
        <v>1</v>
      </c>
      <c r="M125" s="1039">
        <v>1</v>
      </c>
      <c r="N125" s="1039">
        <v>1</v>
      </c>
      <c r="O125" s="1039">
        <v>1</v>
      </c>
      <c r="P125" s="1039">
        <v>1</v>
      </c>
      <c r="Q125" s="1039">
        <v>5</v>
      </c>
      <c r="R125" s="91"/>
      <c r="S125" s="1062"/>
      <c r="T125" s="1072"/>
      <c r="U125" s="1072"/>
      <c r="V125" s="1062"/>
      <c r="W125" s="1072"/>
      <c r="X125" s="91"/>
      <c r="Y125" s="1037"/>
      <c r="Z125" s="1040"/>
      <c r="AA125" s="1040"/>
      <c r="AB125" s="1040"/>
      <c r="AC125" s="1040"/>
      <c r="AD125" s="1041"/>
      <c r="AE125" s="1041">
        <v>2150000</v>
      </c>
      <c r="AF125" s="1041"/>
      <c r="AG125" s="1370"/>
      <c r="AH125" s="1041">
        <v>1000000</v>
      </c>
    </row>
    <row r="126" spans="1:34" ht="25.5">
      <c r="A126" s="96" t="s">
        <v>1354</v>
      </c>
      <c r="B126" s="101" t="s">
        <v>1297</v>
      </c>
      <c r="C126" s="1434"/>
      <c r="D126" s="1240" t="s">
        <v>1308</v>
      </c>
      <c r="E126" s="1240" t="s">
        <v>1475</v>
      </c>
      <c r="F126" s="1239" t="s">
        <v>1312</v>
      </c>
      <c r="G126" s="1240" t="s">
        <v>1308</v>
      </c>
      <c r="H126" s="1234" t="s">
        <v>1310</v>
      </c>
      <c r="I126" s="890"/>
      <c r="J126" s="97"/>
      <c r="K126" s="1199"/>
      <c r="L126" s="928" t="s">
        <v>1027</v>
      </c>
      <c r="M126" s="928" t="s">
        <v>1027</v>
      </c>
      <c r="N126" s="928" t="s">
        <v>1027</v>
      </c>
      <c r="O126" s="115"/>
      <c r="P126" s="115"/>
      <c r="Q126" s="928"/>
      <c r="R126" s="1074"/>
      <c r="S126" s="890" t="s">
        <v>83</v>
      </c>
      <c r="T126" s="1366" t="s">
        <v>13</v>
      </c>
      <c r="U126" s="1749" t="s">
        <v>646</v>
      </c>
      <c r="V126" s="971">
        <v>19</v>
      </c>
      <c r="W126" s="986"/>
      <c r="X126" s="1074"/>
      <c r="Y126" s="646" t="s">
        <v>261</v>
      </c>
      <c r="Z126" s="99">
        <v>1</v>
      </c>
      <c r="AA126" s="104"/>
      <c r="AB126" s="104"/>
      <c r="AC126" s="104"/>
      <c r="AD126" s="647">
        <v>2150000</v>
      </c>
      <c r="AE126" s="112">
        <v>2150000</v>
      </c>
      <c r="AF126" s="113"/>
      <c r="AG126" s="1371"/>
      <c r="AH126" s="692">
        <v>1000000</v>
      </c>
    </row>
    <row r="127" spans="1:34" ht="25.5">
      <c r="A127" s="96" t="s">
        <v>1719</v>
      </c>
      <c r="B127" s="101" t="s">
        <v>1720</v>
      </c>
      <c r="C127" s="1750"/>
      <c r="D127" s="1240" t="s">
        <v>1308</v>
      </c>
      <c r="E127" s="1240" t="s">
        <v>1475</v>
      </c>
      <c r="F127" s="1239" t="s">
        <v>1312</v>
      </c>
      <c r="G127" s="1240" t="s">
        <v>1308</v>
      </c>
      <c r="H127" s="1234" t="s">
        <v>1310</v>
      </c>
      <c r="I127" s="890"/>
      <c r="J127" s="47"/>
      <c r="K127" s="1402"/>
      <c r="L127" s="928" t="s">
        <v>1027</v>
      </c>
      <c r="M127" s="928" t="s">
        <v>1027</v>
      </c>
      <c r="N127" s="115"/>
      <c r="O127" s="115"/>
      <c r="P127" s="115"/>
      <c r="Q127" s="928"/>
      <c r="R127" s="985"/>
      <c r="S127" s="928"/>
      <c r="T127" s="1064"/>
      <c r="U127" s="1065"/>
      <c r="V127" s="971"/>
      <c r="W127" s="986"/>
      <c r="X127" s="985"/>
      <c r="Y127" s="646"/>
      <c r="Z127" s="99"/>
      <c r="AA127" s="99"/>
      <c r="AB127" s="99"/>
      <c r="AC127" s="99"/>
      <c r="AD127" s="647"/>
      <c r="AE127" s="112"/>
      <c r="AF127" s="113"/>
      <c r="AG127" s="1373"/>
      <c r="AH127" s="692">
        <v>0</v>
      </c>
    </row>
    <row r="128" spans="1:34" ht="25.5">
      <c r="A128" s="96" t="s">
        <v>1721</v>
      </c>
      <c r="B128" s="101" t="s">
        <v>1722</v>
      </c>
      <c r="C128" s="1750"/>
      <c r="D128" s="1240" t="s">
        <v>1308</v>
      </c>
      <c r="E128" s="1240" t="s">
        <v>1475</v>
      </c>
      <c r="F128" s="1239" t="s">
        <v>1312</v>
      </c>
      <c r="G128" s="1240" t="s">
        <v>1308</v>
      </c>
      <c r="H128" s="1234" t="s">
        <v>1310</v>
      </c>
      <c r="I128" s="890"/>
      <c r="J128" s="47"/>
      <c r="K128" s="1402"/>
      <c r="L128" s="928" t="s">
        <v>1027</v>
      </c>
      <c r="M128" s="928" t="s">
        <v>1027</v>
      </c>
      <c r="N128" s="115"/>
      <c r="O128" s="115"/>
      <c r="P128" s="115"/>
      <c r="Q128" s="928"/>
      <c r="R128" s="985"/>
      <c r="S128" s="928"/>
      <c r="T128" s="1064"/>
      <c r="U128" s="1065"/>
      <c r="V128" s="971"/>
      <c r="W128" s="986"/>
      <c r="X128" s="985"/>
      <c r="Y128" s="646"/>
      <c r="Z128" s="99"/>
      <c r="AA128" s="99"/>
      <c r="AB128" s="99"/>
      <c r="AC128" s="99"/>
      <c r="AD128" s="112"/>
      <c r="AE128" s="112"/>
      <c r="AF128" s="113"/>
      <c r="AG128" s="1373"/>
      <c r="AH128" s="692">
        <v>0</v>
      </c>
    </row>
    <row r="129" spans="1:34" ht="25.5">
      <c r="A129" s="96" t="s">
        <v>1723</v>
      </c>
      <c r="B129" s="97" t="s">
        <v>1724</v>
      </c>
      <c r="C129" s="1750"/>
      <c r="D129" s="1240" t="s">
        <v>1308</v>
      </c>
      <c r="E129" s="1240" t="s">
        <v>1475</v>
      </c>
      <c r="F129" s="1239" t="s">
        <v>1312</v>
      </c>
      <c r="G129" s="1240" t="s">
        <v>1308</v>
      </c>
      <c r="H129" s="1234" t="s">
        <v>1310</v>
      </c>
      <c r="I129" s="890"/>
      <c r="J129" s="47"/>
      <c r="K129" s="1402"/>
      <c r="L129" s="928"/>
      <c r="M129" s="928"/>
      <c r="N129" s="115"/>
      <c r="O129" s="115"/>
      <c r="P129" s="115"/>
      <c r="Q129" s="928"/>
      <c r="R129" s="985"/>
      <c r="S129" s="928"/>
      <c r="T129" s="1064"/>
      <c r="U129" s="1065"/>
      <c r="V129" s="971"/>
      <c r="W129" s="986"/>
      <c r="X129" s="985"/>
      <c r="Y129" s="646"/>
      <c r="Z129" s="99"/>
      <c r="AA129" s="99"/>
      <c r="AB129" s="99"/>
      <c r="AC129" s="99"/>
      <c r="AD129" s="112"/>
      <c r="AE129" s="112"/>
      <c r="AF129" s="113"/>
      <c r="AG129" s="1373"/>
      <c r="AH129" s="692"/>
    </row>
    <row r="130" spans="1:34" ht="25.5">
      <c r="A130" s="96" t="s">
        <v>1725</v>
      </c>
      <c r="B130" s="97" t="s">
        <v>1726</v>
      </c>
      <c r="C130" s="1751"/>
      <c r="D130" s="1240" t="s">
        <v>1308</v>
      </c>
      <c r="E130" s="1240" t="s">
        <v>1475</v>
      </c>
      <c r="F130" s="1239" t="s">
        <v>1312</v>
      </c>
      <c r="G130" s="1240" t="s">
        <v>1308</v>
      </c>
      <c r="H130" s="1234" t="s">
        <v>1310</v>
      </c>
      <c r="I130" s="890"/>
      <c r="J130" s="47"/>
      <c r="K130" s="1402"/>
      <c r="L130" s="928" t="s">
        <v>1027</v>
      </c>
      <c r="M130" s="928" t="s">
        <v>1027</v>
      </c>
      <c r="N130" s="115"/>
      <c r="O130" s="115"/>
      <c r="P130" s="115"/>
      <c r="Q130" s="928"/>
      <c r="R130" s="985"/>
      <c r="S130" s="928"/>
      <c r="T130" s="1064"/>
      <c r="U130" s="1065"/>
      <c r="V130" s="971"/>
      <c r="W130" s="986"/>
      <c r="X130" s="985"/>
      <c r="Y130" s="646"/>
      <c r="Z130" s="99"/>
      <c r="AA130" s="99"/>
      <c r="AB130" s="99"/>
      <c r="AC130" s="99"/>
      <c r="AD130" s="112"/>
      <c r="AE130" s="112"/>
      <c r="AF130" s="113"/>
      <c r="AG130" s="1373"/>
      <c r="AH130" s="692">
        <v>0</v>
      </c>
    </row>
    <row r="131" spans="1:34" ht="25.5">
      <c r="A131" s="1036" t="s">
        <v>1727</v>
      </c>
      <c r="B131" s="1037" t="s">
        <v>1728</v>
      </c>
      <c r="C131" s="1037" t="s">
        <v>1712</v>
      </c>
      <c r="D131" s="1197"/>
      <c r="E131" s="1197"/>
      <c r="F131" s="1197"/>
      <c r="G131" s="1197"/>
      <c r="H131" s="1197"/>
      <c r="I131" s="870"/>
      <c r="J131" s="1038" t="s">
        <v>1357</v>
      </c>
      <c r="K131" s="1380"/>
      <c r="L131" s="1039">
        <v>1</v>
      </c>
      <c r="M131" s="1039">
        <v>1</v>
      </c>
      <c r="N131" s="1039">
        <v>1</v>
      </c>
      <c r="O131" s="1039">
        <v>1</v>
      </c>
      <c r="P131" s="1039">
        <v>1</v>
      </c>
      <c r="Q131" s="1039">
        <v>5</v>
      </c>
      <c r="R131" s="91"/>
      <c r="S131" s="1062"/>
      <c r="T131" s="1072"/>
      <c r="U131" s="1073"/>
      <c r="V131" s="1062"/>
      <c r="W131" s="1072"/>
      <c r="X131" s="91"/>
      <c r="Y131" s="1037"/>
      <c r="Z131" s="1040"/>
      <c r="AA131" s="1040"/>
      <c r="AB131" s="1040"/>
      <c r="AC131" s="1040"/>
      <c r="AD131" s="1041"/>
      <c r="AE131" s="1041">
        <v>150000</v>
      </c>
      <c r="AF131" s="1041"/>
      <c r="AG131" s="1370"/>
      <c r="AH131" s="1041">
        <v>150000</v>
      </c>
    </row>
    <row r="132" spans="1:34" ht="25.5">
      <c r="A132" s="96" t="s">
        <v>1729</v>
      </c>
      <c r="B132" s="101" t="s">
        <v>1350</v>
      </c>
      <c r="C132" s="1422"/>
      <c r="D132" s="1240" t="s">
        <v>1308</v>
      </c>
      <c r="E132" s="1240" t="s">
        <v>1475</v>
      </c>
      <c r="F132" s="1239" t="s">
        <v>651</v>
      </c>
      <c r="G132" s="1240" t="s">
        <v>1308</v>
      </c>
      <c r="H132" s="1234" t="s">
        <v>1310</v>
      </c>
      <c r="I132" s="890"/>
      <c r="J132" s="47"/>
      <c r="K132" s="1383"/>
      <c r="L132" s="928" t="s">
        <v>1027</v>
      </c>
      <c r="M132" s="928" t="s">
        <v>1027</v>
      </c>
      <c r="N132" s="928" t="s">
        <v>1027</v>
      </c>
      <c r="O132" s="928" t="s">
        <v>1027</v>
      </c>
      <c r="P132" s="928" t="s">
        <v>1027</v>
      </c>
      <c r="Q132" s="928"/>
      <c r="R132" s="985"/>
      <c r="S132" s="1075" t="s">
        <v>1125</v>
      </c>
      <c r="T132" s="1075" t="s">
        <v>13</v>
      </c>
      <c r="U132" s="1079" t="s">
        <v>651</v>
      </c>
      <c r="V132" s="1733">
        <v>37</v>
      </c>
      <c r="W132" s="986"/>
      <c r="X132" s="985"/>
      <c r="Y132" s="110" t="s">
        <v>907</v>
      </c>
      <c r="Z132" s="99">
        <v>1</v>
      </c>
      <c r="AA132" s="99"/>
      <c r="AB132" s="99"/>
      <c r="AC132" s="99"/>
      <c r="AD132" s="647">
        <v>150000</v>
      </c>
      <c r="AE132" s="112">
        <v>150000</v>
      </c>
      <c r="AF132" s="113"/>
      <c r="AG132" s="1373"/>
      <c r="AH132" s="692">
        <v>150000</v>
      </c>
    </row>
    <row r="133" spans="1:34" ht="25.5">
      <c r="A133" s="1036" t="s">
        <v>1730</v>
      </c>
      <c r="B133" s="1037" t="s">
        <v>1731</v>
      </c>
      <c r="C133" s="1037" t="s">
        <v>1712</v>
      </c>
      <c r="D133" s="1197"/>
      <c r="E133" s="1197"/>
      <c r="F133" s="1197"/>
      <c r="G133" s="1197"/>
      <c r="H133" s="1197"/>
      <c r="I133" s="870"/>
      <c r="J133" s="1038" t="s">
        <v>1357</v>
      </c>
      <c r="K133" s="1380"/>
      <c r="L133" s="1039">
        <v>2</v>
      </c>
      <c r="M133" s="1039"/>
      <c r="N133" s="1039">
        <v>1</v>
      </c>
      <c r="O133" s="1039"/>
      <c r="P133" s="1039"/>
      <c r="Q133" s="1039">
        <v>3</v>
      </c>
      <c r="R133" s="91"/>
      <c r="S133" s="1062"/>
      <c r="T133" s="1072"/>
      <c r="U133" s="1073"/>
      <c r="V133" s="1062"/>
      <c r="W133" s="1072"/>
      <c r="X133" s="91"/>
      <c r="Y133" s="1037"/>
      <c r="Z133" s="1040"/>
      <c r="AA133" s="1040"/>
      <c r="AB133" s="1040"/>
      <c r="AC133" s="1040"/>
      <c r="AD133" s="1041"/>
      <c r="AE133" s="1041">
        <v>145000</v>
      </c>
      <c r="AF133" s="1041"/>
      <c r="AG133" s="1370"/>
      <c r="AH133" s="1041">
        <v>145000</v>
      </c>
    </row>
    <row r="134" spans="1:34" ht="25.5">
      <c r="A134" s="96" t="s">
        <v>1732</v>
      </c>
      <c r="B134" s="97" t="s">
        <v>1124</v>
      </c>
      <c r="C134" s="1434"/>
      <c r="D134" s="1240" t="s">
        <v>1308</v>
      </c>
      <c r="E134" s="1240" t="s">
        <v>1475</v>
      </c>
      <c r="F134" s="1239" t="s">
        <v>651</v>
      </c>
      <c r="G134" s="1240" t="s">
        <v>1308</v>
      </c>
      <c r="H134" s="1234" t="s">
        <v>1310</v>
      </c>
      <c r="I134" s="890"/>
      <c r="J134" s="47"/>
      <c r="K134" s="47"/>
      <c r="L134" s="928" t="s">
        <v>1027</v>
      </c>
      <c r="M134" s="928"/>
      <c r="N134" s="928" t="s">
        <v>1027</v>
      </c>
      <c r="O134" s="995"/>
      <c r="P134" s="995"/>
      <c r="Q134" s="994"/>
      <c r="R134" s="985"/>
      <c r="S134" s="1075" t="s">
        <v>1125</v>
      </c>
      <c r="T134" s="1075" t="s">
        <v>13</v>
      </c>
      <c r="U134" s="1079" t="s">
        <v>651</v>
      </c>
      <c r="V134" s="1733">
        <v>37</v>
      </c>
      <c r="W134" s="986"/>
      <c r="X134" s="985"/>
      <c r="Y134" s="110" t="s">
        <v>261</v>
      </c>
      <c r="Z134" s="99">
        <v>1</v>
      </c>
      <c r="AA134" s="99"/>
      <c r="AB134" s="99"/>
      <c r="AC134" s="99"/>
      <c r="AD134" s="647">
        <v>145000</v>
      </c>
      <c r="AE134" s="112">
        <v>145000</v>
      </c>
      <c r="AF134" s="113"/>
      <c r="AG134" s="1373"/>
      <c r="AH134" s="692">
        <v>145000</v>
      </c>
    </row>
    <row r="135" spans="1:34">
      <c r="A135" s="1036" t="s">
        <v>1349</v>
      </c>
      <c r="B135" s="1037" t="s">
        <v>1493</v>
      </c>
      <c r="C135" s="1037" t="s">
        <v>1712</v>
      </c>
      <c r="D135" s="1197"/>
      <c r="E135" s="1197"/>
      <c r="F135" s="1197"/>
      <c r="G135" s="1197"/>
      <c r="H135" s="1197"/>
      <c r="I135" s="870"/>
      <c r="J135" s="1038" t="s">
        <v>1361</v>
      </c>
      <c r="K135" s="1380"/>
      <c r="L135" s="1039"/>
      <c r="M135" s="1039"/>
      <c r="N135" s="1039">
        <v>1</v>
      </c>
      <c r="O135" s="1039"/>
      <c r="P135" s="1039"/>
      <c r="Q135" s="1039">
        <v>1</v>
      </c>
      <c r="R135" s="91"/>
      <c r="S135" s="1062"/>
      <c r="T135" s="1072"/>
      <c r="U135" s="1073"/>
      <c r="V135" s="1062"/>
      <c r="W135" s="1072"/>
      <c r="X135" s="91"/>
      <c r="Y135" s="1037"/>
      <c r="Z135" s="1040"/>
      <c r="AA135" s="1040"/>
      <c r="AB135" s="1040"/>
      <c r="AC135" s="1040"/>
      <c r="AD135" s="1041"/>
      <c r="AE135" s="1041">
        <v>2000000.1</v>
      </c>
      <c r="AF135" s="1041"/>
      <c r="AG135" s="1370"/>
      <c r="AH135" s="1745"/>
    </row>
    <row r="136" spans="1:34" ht="38.25">
      <c r="A136" s="96" t="s">
        <v>1733</v>
      </c>
      <c r="B136" s="97" t="s">
        <v>1734</v>
      </c>
      <c r="C136" s="1450"/>
      <c r="D136" s="1234" t="s">
        <v>1310</v>
      </c>
      <c r="E136" s="1234" t="s">
        <v>1310</v>
      </c>
      <c r="F136" s="1239" t="s">
        <v>1321</v>
      </c>
      <c r="G136" s="1240" t="s">
        <v>1308</v>
      </c>
      <c r="H136" s="1234" t="s">
        <v>1310</v>
      </c>
      <c r="I136" s="890"/>
      <c r="J136" s="47"/>
      <c r="K136" s="47"/>
      <c r="L136" s="928"/>
      <c r="M136" s="928"/>
      <c r="N136" s="928"/>
      <c r="O136" s="995"/>
      <c r="P136" s="995"/>
      <c r="Q136" s="994"/>
      <c r="R136" s="985"/>
      <c r="S136" s="1727" t="s">
        <v>47</v>
      </c>
      <c r="T136" s="1366" t="s">
        <v>13</v>
      </c>
      <c r="U136" s="1366" t="s">
        <v>263</v>
      </c>
      <c r="V136" s="971">
        <v>5</v>
      </c>
      <c r="W136" s="1366" t="s">
        <v>1450</v>
      </c>
      <c r="X136" s="985"/>
      <c r="Y136" s="110" t="s">
        <v>261</v>
      </c>
      <c r="Z136" s="99">
        <v>1</v>
      </c>
      <c r="AA136" s="99"/>
      <c r="AB136" s="99"/>
      <c r="AC136" s="99"/>
      <c r="AD136" s="647">
        <v>1904762</v>
      </c>
      <c r="AE136" s="112">
        <v>1904762</v>
      </c>
      <c r="AF136" s="113"/>
      <c r="AG136" s="1373"/>
      <c r="AH136" s="692">
        <v>0</v>
      </c>
    </row>
    <row r="137" spans="1:34" ht="25.5">
      <c r="A137" s="96" t="s">
        <v>1735</v>
      </c>
      <c r="B137" s="97" t="s">
        <v>1453</v>
      </c>
      <c r="C137" s="1450"/>
      <c r="D137" s="1234" t="s">
        <v>1310</v>
      </c>
      <c r="E137" s="1234" t="s">
        <v>1310</v>
      </c>
      <c r="F137" s="1239" t="s">
        <v>1312</v>
      </c>
      <c r="G137" s="1240" t="s">
        <v>1308</v>
      </c>
      <c r="H137" s="1234" t="s">
        <v>1310</v>
      </c>
      <c r="I137" s="890"/>
      <c r="J137" s="47"/>
      <c r="K137" s="47"/>
      <c r="L137" s="928"/>
      <c r="M137" s="928"/>
      <c r="N137" s="928"/>
      <c r="O137" s="995"/>
      <c r="P137" s="995"/>
      <c r="Q137" s="994"/>
      <c r="R137" s="985"/>
      <c r="S137" s="1727" t="s">
        <v>83</v>
      </c>
      <c r="T137" s="1366" t="s">
        <v>13</v>
      </c>
      <c r="U137" s="1366" t="s">
        <v>646</v>
      </c>
      <c r="V137" s="971">
        <v>26</v>
      </c>
      <c r="W137" s="1366" t="s">
        <v>1450</v>
      </c>
      <c r="X137" s="985"/>
      <c r="Y137" s="110" t="s">
        <v>1452</v>
      </c>
      <c r="Z137" s="1752">
        <v>0.05</v>
      </c>
      <c r="AA137" s="99"/>
      <c r="AB137" s="99"/>
      <c r="AC137" s="99"/>
      <c r="AD137" s="647">
        <v>95238.1</v>
      </c>
      <c r="AE137" s="112">
        <v>95238.1</v>
      </c>
      <c r="AF137" s="113"/>
      <c r="AG137" s="1373"/>
      <c r="AH137" s="692">
        <v>0</v>
      </c>
    </row>
    <row r="138" spans="1:34">
      <c r="A138" s="1036" t="s">
        <v>1461</v>
      </c>
      <c r="B138" s="1037" t="s">
        <v>1494</v>
      </c>
      <c r="C138" s="1037" t="s">
        <v>1712</v>
      </c>
      <c r="D138" s="1197"/>
      <c r="E138" s="1197"/>
      <c r="F138" s="1197"/>
      <c r="G138" s="1197"/>
      <c r="H138" s="1197"/>
      <c r="I138" s="870"/>
      <c r="J138" s="1038" t="s">
        <v>1361</v>
      </c>
      <c r="K138" s="1380"/>
      <c r="L138" s="1039"/>
      <c r="M138" s="1039"/>
      <c r="N138" s="1039">
        <v>1</v>
      </c>
      <c r="O138" s="1039"/>
      <c r="P138" s="1039"/>
      <c r="Q138" s="1039">
        <v>1</v>
      </c>
      <c r="R138" s="91"/>
      <c r="S138" s="1062"/>
      <c r="T138" s="1072"/>
      <c r="U138" s="1073"/>
      <c r="V138" s="1062"/>
      <c r="W138" s="1072"/>
      <c r="X138" s="91"/>
      <c r="Y138" s="1037"/>
      <c r="Z138" s="1040"/>
      <c r="AA138" s="1040"/>
      <c r="AB138" s="1040"/>
      <c r="AC138" s="1040"/>
      <c r="AD138" s="1041"/>
      <c r="AE138" s="1041">
        <v>799999.72499999998</v>
      </c>
      <c r="AF138" s="1041"/>
      <c r="AG138" s="1370"/>
      <c r="AH138" s="1745">
        <v>1000000</v>
      </c>
    </row>
    <row r="139" spans="1:34" ht="25.5">
      <c r="A139" s="96" t="s">
        <v>1736</v>
      </c>
      <c r="B139" s="97" t="s">
        <v>1462</v>
      </c>
      <c r="C139" s="1450"/>
      <c r="D139" s="1234" t="s">
        <v>1310</v>
      </c>
      <c r="E139" s="1234" t="s">
        <v>1310</v>
      </c>
      <c r="F139" s="1239" t="s">
        <v>1321</v>
      </c>
      <c r="G139" s="1240" t="s">
        <v>1308</v>
      </c>
      <c r="H139" s="1234" t="s">
        <v>1310</v>
      </c>
      <c r="I139" s="890"/>
      <c r="J139" s="47"/>
      <c r="K139" s="47"/>
      <c r="L139" s="928" t="s">
        <v>1027</v>
      </c>
      <c r="M139" s="928"/>
      <c r="N139" s="928"/>
      <c r="O139" s="995"/>
      <c r="P139" s="995"/>
      <c r="Q139" s="994"/>
      <c r="R139" s="985"/>
      <c r="S139" s="1727" t="s">
        <v>47</v>
      </c>
      <c r="T139" s="1366" t="s">
        <v>13</v>
      </c>
      <c r="U139" s="1366" t="s">
        <v>263</v>
      </c>
      <c r="V139" s="971">
        <v>5</v>
      </c>
      <c r="W139" s="1366" t="s">
        <v>1450</v>
      </c>
      <c r="X139" s="985"/>
      <c r="Y139" s="110" t="s">
        <v>261</v>
      </c>
      <c r="Z139" s="99">
        <v>1</v>
      </c>
      <c r="AA139" s="99"/>
      <c r="AB139" s="99"/>
      <c r="AC139" s="99"/>
      <c r="AD139" s="647">
        <v>761904.5</v>
      </c>
      <c r="AE139" s="112">
        <v>761904.5</v>
      </c>
      <c r="AF139" s="113"/>
      <c r="AG139" s="1373"/>
      <c r="AH139" s="692">
        <v>950000</v>
      </c>
    </row>
    <row r="140" spans="1:34" ht="25.5">
      <c r="A140" s="96" t="s">
        <v>1737</v>
      </c>
      <c r="B140" s="97" t="s">
        <v>1453</v>
      </c>
      <c r="C140" s="1450"/>
      <c r="D140" s="1234" t="s">
        <v>1310</v>
      </c>
      <c r="E140" s="1234" t="s">
        <v>1310</v>
      </c>
      <c r="F140" s="1239" t="s">
        <v>1312</v>
      </c>
      <c r="G140" s="1240" t="s">
        <v>1308</v>
      </c>
      <c r="H140" s="1234" t="s">
        <v>1310</v>
      </c>
      <c r="I140" s="890"/>
      <c r="J140" s="47"/>
      <c r="K140" s="47"/>
      <c r="L140" s="928"/>
      <c r="M140" s="928"/>
      <c r="N140" s="928"/>
      <c r="O140" s="995"/>
      <c r="P140" s="995"/>
      <c r="Q140" s="994"/>
      <c r="R140" s="985"/>
      <c r="S140" s="1727" t="s">
        <v>83</v>
      </c>
      <c r="T140" s="1366" t="s">
        <v>13</v>
      </c>
      <c r="U140" s="1366" t="s">
        <v>646</v>
      </c>
      <c r="V140" s="971">
        <v>26</v>
      </c>
      <c r="W140" s="1366" t="s">
        <v>1450</v>
      </c>
      <c r="X140" s="985"/>
      <c r="Y140" s="110" t="s">
        <v>1452</v>
      </c>
      <c r="Z140" s="1752">
        <v>0.05</v>
      </c>
      <c r="AA140" s="99"/>
      <c r="AB140" s="99"/>
      <c r="AC140" s="99"/>
      <c r="AD140" s="647">
        <v>38095.224999999999</v>
      </c>
      <c r="AE140" s="112">
        <v>38095.224999999999</v>
      </c>
      <c r="AF140" s="113"/>
      <c r="AG140" s="1373"/>
      <c r="AH140" s="692">
        <v>50000</v>
      </c>
    </row>
    <row r="141" spans="1:34">
      <c r="A141" s="82">
        <v>4</v>
      </c>
      <c r="B141" s="83" t="s">
        <v>242</v>
      </c>
      <c r="C141" s="83"/>
      <c r="D141" s="1202"/>
      <c r="E141" s="1202"/>
      <c r="F141" s="1202"/>
      <c r="G141" s="1202"/>
      <c r="H141" s="1202"/>
      <c r="I141" s="1206"/>
      <c r="J141" s="83"/>
      <c r="K141" s="83"/>
      <c r="L141" s="83"/>
      <c r="M141" s="83"/>
      <c r="N141" s="83"/>
      <c r="O141" s="83"/>
      <c r="P141" s="83"/>
      <c r="Q141" s="83"/>
      <c r="R141" s="1042"/>
      <c r="S141" s="1245"/>
      <c r="T141" s="1059"/>
      <c r="U141" s="1059"/>
      <c r="V141" s="1245"/>
      <c r="W141" s="1059"/>
      <c r="X141" s="1042"/>
      <c r="Y141" s="83"/>
      <c r="Z141" s="1246"/>
      <c r="AA141" s="1246"/>
      <c r="AB141" s="1246"/>
      <c r="AC141" s="1246"/>
      <c r="AD141" s="83"/>
      <c r="AE141" s="1247">
        <v>5929900</v>
      </c>
      <c r="AF141" s="1247"/>
      <c r="AG141" s="1372"/>
      <c r="AH141" s="1247">
        <v>5189900</v>
      </c>
    </row>
    <row r="142" spans="1:34">
      <c r="A142" s="88" t="s">
        <v>297</v>
      </c>
      <c r="B142" s="89" t="s">
        <v>867</v>
      </c>
      <c r="C142" s="89"/>
      <c r="D142" s="1203"/>
      <c r="E142" s="1203"/>
      <c r="F142" s="1203"/>
      <c r="G142" s="1203"/>
      <c r="H142" s="1203"/>
      <c r="I142" s="1206"/>
      <c r="J142" s="89"/>
      <c r="K142" s="89"/>
      <c r="L142" s="89"/>
      <c r="M142" s="89"/>
      <c r="N142" s="89"/>
      <c r="O142" s="89"/>
      <c r="P142" s="89"/>
      <c r="Q142" s="89"/>
      <c r="R142" s="1042"/>
      <c r="S142" s="1277"/>
      <c r="T142" s="1099"/>
      <c r="U142" s="1100"/>
      <c r="V142" s="1277"/>
      <c r="W142" s="1100"/>
      <c r="X142" s="1042"/>
      <c r="Y142" s="89"/>
      <c r="Z142" s="1278"/>
      <c r="AA142" s="1278"/>
      <c r="AB142" s="1278"/>
      <c r="AC142" s="1278"/>
      <c r="AD142" s="89"/>
      <c r="AE142" s="1279">
        <v>5529900</v>
      </c>
      <c r="AF142" s="1279" t="s">
        <v>1738</v>
      </c>
      <c r="AG142" s="1370"/>
      <c r="AH142" s="1279">
        <v>4789900</v>
      </c>
    </row>
    <row r="143" spans="1:34" ht="25.5">
      <c r="A143" s="96" t="s">
        <v>868</v>
      </c>
      <c r="B143" s="101" t="s">
        <v>1739</v>
      </c>
      <c r="C143" s="101"/>
      <c r="D143" s="1242" t="s">
        <v>1307</v>
      </c>
      <c r="E143" s="1241" t="s">
        <v>41</v>
      </c>
      <c r="F143" s="1239" t="s">
        <v>651</v>
      </c>
      <c r="G143" s="1241" t="s">
        <v>41</v>
      </c>
      <c r="H143" s="1199" t="s">
        <v>1311</v>
      </c>
      <c r="I143" s="46"/>
      <c r="J143" s="46"/>
      <c r="K143" s="46"/>
      <c r="L143" s="994" t="s">
        <v>1027</v>
      </c>
      <c r="M143" s="994" t="s">
        <v>1027</v>
      </c>
      <c r="N143" s="994" t="s">
        <v>1027</v>
      </c>
      <c r="O143" s="994" t="s">
        <v>1027</v>
      </c>
      <c r="P143" s="994" t="s">
        <v>1027</v>
      </c>
      <c r="Q143" s="1753"/>
      <c r="R143" s="987"/>
      <c r="S143" s="890" t="s">
        <v>127</v>
      </c>
      <c r="T143" s="890" t="s">
        <v>13</v>
      </c>
      <c r="U143" s="1065" t="s">
        <v>651</v>
      </c>
      <c r="V143" s="971">
        <v>38</v>
      </c>
      <c r="W143" s="1093"/>
      <c r="X143" s="987"/>
      <c r="Y143" s="110" t="s">
        <v>277</v>
      </c>
      <c r="Z143" s="104">
        <v>1</v>
      </c>
      <c r="AA143" s="104">
        <v>60</v>
      </c>
      <c r="AB143" s="104"/>
      <c r="AC143" s="104"/>
      <c r="AD143" s="647">
        <v>4000</v>
      </c>
      <c r="AE143" s="112">
        <v>240000</v>
      </c>
      <c r="AF143" s="113"/>
      <c r="AG143" s="1373"/>
      <c r="AH143" s="112"/>
    </row>
    <row r="144" spans="1:34" ht="25.5">
      <c r="A144" s="96" t="s">
        <v>299</v>
      </c>
      <c r="B144" s="664" t="s">
        <v>1740</v>
      </c>
      <c r="C144" s="664"/>
      <c r="D144" s="1242" t="s">
        <v>1307</v>
      </c>
      <c r="E144" s="1241" t="s">
        <v>41</v>
      </c>
      <c r="F144" s="1239" t="s">
        <v>651</v>
      </c>
      <c r="G144" s="1234" t="s">
        <v>1310</v>
      </c>
      <c r="H144" s="1199" t="s">
        <v>1311</v>
      </c>
      <c r="I144" s="664"/>
      <c r="J144" s="664"/>
      <c r="K144" s="664"/>
      <c r="L144" s="994" t="s">
        <v>1027</v>
      </c>
      <c r="M144" s="994" t="s">
        <v>1027</v>
      </c>
      <c r="N144" s="994" t="s">
        <v>1027</v>
      </c>
      <c r="O144" s="994" t="s">
        <v>1027</v>
      </c>
      <c r="P144" s="994" t="s">
        <v>1027</v>
      </c>
      <c r="Q144" s="1753"/>
      <c r="R144" s="665"/>
      <c r="S144" s="664" t="s">
        <v>127</v>
      </c>
      <c r="T144" s="664" t="s">
        <v>13</v>
      </c>
      <c r="U144" s="1102" t="s">
        <v>651</v>
      </c>
      <c r="V144" s="1103">
        <v>39</v>
      </c>
      <c r="W144" s="1104"/>
      <c r="X144" s="665"/>
      <c r="Y144" s="666" t="s">
        <v>852</v>
      </c>
      <c r="Z144" s="111">
        <v>1</v>
      </c>
      <c r="AA144" s="667">
        <v>60</v>
      </c>
      <c r="AB144" s="668"/>
      <c r="AC144" s="668"/>
      <c r="AD144" s="654">
        <v>3000</v>
      </c>
      <c r="AE144" s="112">
        <v>180000</v>
      </c>
      <c r="AF144" s="868"/>
      <c r="AG144" s="1378"/>
      <c r="AH144" s="112"/>
    </row>
    <row r="145" spans="1:34" ht="25.5">
      <c r="A145" s="96" t="s">
        <v>1221</v>
      </c>
      <c r="B145" s="101" t="s">
        <v>1165</v>
      </c>
      <c r="C145" s="101"/>
      <c r="D145" s="1242" t="s">
        <v>1307</v>
      </c>
      <c r="E145" s="1241" t="s">
        <v>41</v>
      </c>
      <c r="F145" s="1239" t="s">
        <v>651</v>
      </c>
      <c r="G145" s="1234" t="s">
        <v>1310</v>
      </c>
      <c r="H145" s="1199" t="s">
        <v>1311</v>
      </c>
      <c r="I145" s="46"/>
      <c r="J145" s="46"/>
      <c r="K145" s="46"/>
      <c r="L145" s="994" t="s">
        <v>1027</v>
      </c>
      <c r="M145" s="994" t="s">
        <v>1027</v>
      </c>
      <c r="N145" s="994" t="s">
        <v>1027</v>
      </c>
      <c r="O145" s="994" t="s">
        <v>1027</v>
      </c>
      <c r="P145" s="994" t="s">
        <v>1027</v>
      </c>
      <c r="Q145" s="1753"/>
      <c r="R145" s="987"/>
      <c r="S145" s="890" t="s">
        <v>127</v>
      </c>
      <c r="T145" s="890" t="s">
        <v>13</v>
      </c>
      <c r="U145" s="1065" t="s">
        <v>651</v>
      </c>
      <c r="V145" s="935">
        <v>40</v>
      </c>
      <c r="W145" s="1093"/>
      <c r="X145" s="987"/>
      <c r="Y145" s="110" t="s">
        <v>277</v>
      </c>
      <c r="Z145" s="104">
        <v>1</v>
      </c>
      <c r="AA145" s="104">
        <v>60</v>
      </c>
      <c r="AB145" s="104"/>
      <c r="AC145" s="104"/>
      <c r="AD145" s="647">
        <v>2500</v>
      </c>
      <c r="AE145" s="112">
        <v>150000</v>
      </c>
      <c r="AF145" s="113"/>
      <c r="AG145" s="1373"/>
      <c r="AH145" s="112"/>
    </row>
    <row r="146" spans="1:34" ht="25.5">
      <c r="A146" s="96" t="s">
        <v>1222</v>
      </c>
      <c r="B146" s="101" t="s">
        <v>298</v>
      </c>
      <c r="C146" s="101"/>
      <c r="D146" s="1242" t="s">
        <v>1307</v>
      </c>
      <c r="E146" s="1241" t="s">
        <v>41</v>
      </c>
      <c r="F146" s="1239" t="s">
        <v>651</v>
      </c>
      <c r="G146" s="1234" t="s">
        <v>1310</v>
      </c>
      <c r="H146" s="1199" t="s">
        <v>1311</v>
      </c>
      <c r="I146" s="101"/>
      <c r="J146" s="101"/>
      <c r="K146" s="101"/>
      <c r="L146" s="994" t="s">
        <v>1027</v>
      </c>
      <c r="M146" s="994" t="s">
        <v>1027</v>
      </c>
      <c r="N146" s="994" t="s">
        <v>1027</v>
      </c>
      <c r="O146" s="994" t="s">
        <v>1027</v>
      </c>
      <c r="P146" s="994" t="s">
        <v>1027</v>
      </c>
      <c r="Q146" s="1754"/>
      <c r="R146" s="1076"/>
      <c r="S146" s="890" t="s">
        <v>127</v>
      </c>
      <c r="T146" s="890" t="s">
        <v>13</v>
      </c>
      <c r="U146" s="928" t="s">
        <v>651</v>
      </c>
      <c r="V146" s="971">
        <v>41</v>
      </c>
      <c r="W146" s="1093"/>
      <c r="X146" s="1076"/>
      <c r="Y146" s="110" t="s">
        <v>277</v>
      </c>
      <c r="Z146" s="104">
        <v>1</v>
      </c>
      <c r="AA146" s="104">
        <v>60</v>
      </c>
      <c r="AB146" s="104"/>
      <c r="AC146" s="104"/>
      <c r="AD146" s="647">
        <v>2500</v>
      </c>
      <c r="AE146" s="112">
        <v>150000</v>
      </c>
      <c r="AF146" s="113"/>
      <c r="AG146" s="1373"/>
      <c r="AH146" s="112"/>
    </row>
    <row r="147" spans="1:34" ht="25.5">
      <c r="A147" s="96" t="s">
        <v>903</v>
      </c>
      <c r="B147" s="101" t="s">
        <v>1308</v>
      </c>
      <c r="C147" s="101"/>
      <c r="D147" s="1242" t="s">
        <v>1307</v>
      </c>
      <c r="E147" s="1242" t="s">
        <v>1307</v>
      </c>
      <c r="F147" s="1239" t="s">
        <v>1312</v>
      </c>
      <c r="G147" s="1234" t="s">
        <v>1310</v>
      </c>
      <c r="H147" s="1199" t="s">
        <v>1311</v>
      </c>
      <c r="I147" s="101"/>
      <c r="J147" s="101"/>
      <c r="K147" s="101"/>
      <c r="L147" s="994" t="s">
        <v>1027</v>
      </c>
      <c r="M147" s="994" t="s">
        <v>1027</v>
      </c>
      <c r="N147" s="994" t="s">
        <v>1027</v>
      </c>
      <c r="O147" s="994" t="s">
        <v>1027</v>
      </c>
      <c r="P147" s="994" t="s">
        <v>1027</v>
      </c>
      <c r="Q147" s="1754"/>
      <c r="R147" s="1076"/>
      <c r="S147" s="890" t="s">
        <v>83</v>
      </c>
      <c r="T147" s="110" t="s">
        <v>13</v>
      </c>
      <c r="U147" s="890" t="s">
        <v>646</v>
      </c>
      <c r="V147" s="971">
        <v>27</v>
      </c>
      <c r="W147" s="1093"/>
      <c r="X147" s="1076"/>
      <c r="Y147" s="110" t="s">
        <v>261</v>
      </c>
      <c r="Z147" s="104">
        <v>1</v>
      </c>
      <c r="AA147" s="104"/>
      <c r="AB147" s="104"/>
      <c r="AC147" s="104"/>
      <c r="AD147" s="647">
        <v>4500000</v>
      </c>
      <c r="AE147" s="112">
        <v>4500000</v>
      </c>
      <c r="AF147" s="113"/>
      <c r="AG147" s="1373"/>
      <c r="AH147" s="112">
        <v>4500000</v>
      </c>
    </row>
    <row r="148" spans="1:34">
      <c r="A148" s="96" t="s">
        <v>904</v>
      </c>
      <c r="B148" s="101" t="s">
        <v>905</v>
      </c>
      <c r="C148" s="1422"/>
      <c r="D148" s="1240" t="s">
        <v>1308</v>
      </c>
      <c r="E148" s="1240" t="s">
        <v>1308</v>
      </c>
      <c r="F148" s="1239" t="s">
        <v>1320</v>
      </c>
      <c r="G148" s="1240" t="s">
        <v>1308</v>
      </c>
      <c r="H148" s="1234" t="s">
        <v>1310</v>
      </c>
      <c r="I148" s="101"/>
      <c r="J148" s="101"/>
      <c r="K148" s="101"/>
      <c r="L148" s="994" t="s">
        <v>1027</v>
      </c>
      <c r="M148" s="994" t="s">
        <v>1027</v>
      </c>
      <c r="N148" s="994" t="s">
        <v>1027</v>
      </c>
      <c r="O148" s="994" t="s">
        <v>1027</v>
      </c>
      <c r="P148" s="994" t="s">
        <v>1027</v>
      </c>
      <c r="Q148" s="1754"/>
      <c r="R148" s="1076"/>
      <c r="S148" s="890" t="s">
        <v>23</v>
      </c>
      <c r="T148" s="110" t="s">
        <v>13</v>
      </c>
      <c r="U148" s="928" t="s">
        <v>148</v>
      </c>
      <c r="V148" s="971">
        <v>6</v>
      </c>
      <c r="W148" s="1093"/>
      <c r="X148" s="1076"/>
      <c r="Y148" s="110" t="s">
        <v>261</v>
      </c>
      <c r="Z148" s="104">
        <v>1</v>
      </c>
      <c r="AA148" s="104"/>
      <c r="AB148" s="104"/>
      <c r="AC148" s="104"/>
      <c r="AD148" s="647">
        <v>100000</v>
      </c>
      <c r="AE148" s="112">
        <v>100000</v>
      </c>
      <c r="AF148" s="113"/>
      <c r="AG148" s="1373"/>
      <c r="AH148" s="112">
        <v>100000</v>
      </c>
    </row>
    <row r="149" spans="1:34" ht="25.5">
      <c r="A149" s="1421" t="s">
        <v>993</v>
      </c>
      <c r="B149" s="1422" t="s">
        <v>906</v>
      </c>
      <c r="C149" s="1422"/>
      <c r="D149" s="95"/>
      <c r="E149" s="95"/>
      <c r="F149" s="95"/>
      <c r="G149" s="95"/>
      <c r="H149" s="95"/>
      <c r="I149" s="101"/>
      <c r="J149" s="101"/>
      <c r="K149" s="101"/>
      <c r="L149" s="994" t="s">
        <v>1027</v>
      </c>
      <c r="M149" s="994" t="s">
        <v>1027</v>
      </c>
      <c r="N149" s="115"/>
      <c r="O149" s="115"/>
      <c r="P149" s="115"/>
      <c r="Q149" s="1754"/>
      <c r="R149" s="1076"/>
      <c r="S149" s="890" t="s">
        <v>997</v>
      </c>
      <c r="T149" s="110"/>
      <c r="U149" s="1025"/>
      <c r="V149" s="103"/>
      <c r="W149" s="1093"/>
      <c r="X149" s="1076"/>
      <c r="Y149" s="110" t="s">
        <v>261</v>
      </c>
      <c r="Z149" s="104">
        <v>1</v>
      </c>
      <c r="AA149" s="104"/>
      <c r="AB149" s="104"/>
      <c r="AC149" s="104"/>
      <c r="AD149" s="647">
        <v>209900</v>
      </c>
      <c r="AE149" s="112">
        <v>209900</v>
      </c>
      <c r="AF149" s="113"/>
      <c r="AG149" s="1373"/>
      <c r="AH149" s="112">
        <v>189900</v>
      </c>
    </row>
    <row r="150" spans="1:34" ht="38.25">
      <c r="A150" s="1308"/>
      <c r="B150" s="1309" t="s">
        <v>1346</v>
      </c>
      <c r="C150" s="1309"/>
      <c r="D150" s="1323"/>
      <c r="E150" s="1323"/>
      <c r="F150" s="1323"/>
      <c r="G150" s="1323"/>
      <c r="H150" s="1423"/>
      <c r="I150" s="101"/>
      <c r="J150" s="1309"/>
      <c r="K150" s="1309"/>
      <c r="L150" s="1310"/>
      <c r="M150" s="1310"/>
      <c r="N150" s="1310"/>
      <c r="O150" s="1310"/>
      <c r="P150" s="1310"/>
      <c r="Q150" s="1755"/>
      <c r="R150" s="1076"/>
      <c r="S150" s="1312"/>
      <c r="T150" s="1313"/>
      <c r="U150" s="1314"/>
      <c r="V150" s="1315"/>
      <c r="W150" s="1316"/>
      <c r="X150" s="1076"/>
      <c r="Y150" s="1317"/>
      <c r="Z150" s="1318"/>
      <c r="AA150" s="1318"/>
      <c r="AB150" s="1318"/>
      <c r="AC150" s="1318"/>
      <c r="AD150" s="1319"/>
      <c r="AE150" s="1320"/>
      <c r="AF150" s="1321"/>
      <c r="AG150" s="1373"/>
      <c r="AH150" s="1320"/>
    </row>
    <row r="151" spans="1:34">
      <c r="A151" s="1308"/>
      <c r="B151" s="1309" t="s">
        <v>1343</v>
      </c>
      <c r="C151" s="1309"/>
      <c r="D151" s="1323"/>
      <c r="E151" s="1323"/>
      <c r="F151" s="1323"/>
      <c r="G151" s="1323"/>
      <c r="H151" s="1423"/>
      <c r="I151" s="101"/>
      <c r="J151" s="1309"/>
      <c r="K151" s="1309"/>
      <c r="L151" s="1310"/>
      <c r="M151" s="1310"/>
      <c r="N151" s="1310"/>
      <c r="O151" s="1310"/>
      <c r="P151" s="1310"/>
      <c r="Q151" s="1755"/>
      <c r="R151" s="1076"/>
      <c r="S151" s="1312"/>
      <c r="T151" s="1313"/>
      <c r="U151" s="1314"/>
      <c r="V151" s="1315"/>
      <c r="W151" s="1316"/>
      <c r="X151" s="1076"/>
      <c r="Y151" s="1317"/>
      <c r="Z151" s="1318"/>
      <c r="AA151" s="1318"/>
      <c r="AB151" s="1318"/>
      <c r="AC151" s="1318"/>
      <c r="AD151" s="1319"/>
      <c r="AE151" s="1320"/>
      <c r="AF151" s="1321"/>
      <c r="AG151" s="1373"/>
      <c r="AH151" s="1320"/>
    </row>
    <row r="152" spans="1:34">
      <c r="A152" s="1308"/>
      <c r="B152" s="1309" t="s">
        <v>1344</v>
      </c>
      <c r="C152" s="1309"/>
      <c r="D152" s="1323"/>
      <c r="E152" s="1323"/>
      <c r="F152" s="1323"/>
      <c r="G152" s="1323"/>
      <c r="H152" s="1423"/>
      <c r="I152" s="101"/>
      <c r="J152" s="1309"/>
      <c r="K152" s="1309"/>
      <c r="L152" s="1310"/>
      <c r="M152" s="1310"/>
      <c r="N152" s="1310"/>
      <c r="O152" s="1310"/>
      <c r="P152" s="1310"/>
      <c r="Q152" s="1755"/>
      <c r="R152" s="1076"/>
      <c r="S152" s="1312"/>
      <c r="T152" s="1313"/>
      <c r="U152" s="1314"/>
      <c r="V152" s="1315"/>
      <c r="W152" s="1316"/>
      <c r="X152" s="1076"/>
      <c r="Y152" s="1317"/>
      <c r="Z152" s="1318"/>
      <c r="AA152" s="1318"/>
      <c r="AB152" s="1318"/>
      <c r="AC152" s="1318"/>
      <c r="AD152" s="1319"/>
      <c r="AE152" s="1320"/>
      <c r="AF152" s="1321"/>
      <c r="AG152" s="1373"/>
      <c r="AH152" s="1320"/>
    </row>
    <row r="153" spans="1:34">
      <c r="A153" s="1308"/>
      <c r="B153" s="1309" t="s">
        <v>1345</v>
      </c>
      <c r="C153" s="1309"/>
      <c r="D153" s="1323"/>
      <c r="E153" s="1323"/>
      <c r="F153" s="1323"/>
      <c r="G153" s="1323"/>
      <c r="H153" s="1423"/>
      <c r="I153" s="101"/>
      <c r="J153" s="1309"/>
      <c r="K153" s="1309"/>
      <c r="L153" s="1310"/>
      <c r="M153" s="1310"/>
      <c r="N153" s="1310"/>
      <c r="O153" s="1310"/>
      <c r="P153" s="1310"/>
      <c r="Q153" s="1755"/>
      <c r="R153" s="1076"/>
      <c r="S153" s="1312"/>
      <c r="T153" s="1313"/>
      <c r="U153" s="1314"/>
      <c r="V153" s="1315"/>
      <c r="W153" s="1316"/>
      <c r="X153" s="1076"/>
      <c r="Y153" s="1317"/>
      <c r="Z153" s="1318"/>
      <c r="AA153" s="1318"/>
      <c r="AB153" s="1318"/>
      <c r="AC153" s="1318"/>
      <c r="AD153" s="1319"/>
      <c r="AE153" s="1320"/>
      <c r="AF153" s="1321"/>
      <c r="AG153" s="1373"/>
      <c r="AH153" s="1320"/>
    </row>
    <row r="154" spans="1:34">
      <c r="A154" s="1308"/>
      <c r="B154" s="1309" t="s">
        <v>303</v>
      </c>
      <c r="C154" s="1309"/>
      <c r="D154" s="1323"/>
      <c r="E154" s="1323"/>
      <c r="F154" s="1323"/>
      <c r="G154" s="1323"/>
      <c r="H154" s="1423"/>
      <c r="I154" s="101"/>
      <c r="J154" s="1309"/>
      <c r="K154" s="1309"/>
      <c r="L154" s="1310"/>
      <c r="M154" s="1310"/>
      <c r="N154" s="1310"/>
      <c r="O154" s="1310"/>
      <c r="P154" s="1310"/>
      <c r="Q154" s="1755"/>
      <c r="R154" s="1076"/>
      <c r="S154" s="1312"/>
      <c r="T154" s="1313"/>
      <c r="U154" s="1314"/>
      <c r="V154" s="1315"/>
      <c r="W154" s="1316"/>
      <c r="X154" s="1076"/>
      <c r="Y154" s="1317"/>
      <c r="Z154" s="1318"/>
      <c r="AA154" s="1318"/>
      <c r="AB154" s="1318"/>
      <c r="AC154" s="1318"/>
      <c r="AD154" s="1319"/>
      <c r="AE154" s="1320"/>
      <c r="AF154" s="1321"/>
      <c r="AG154" s="1373"/>
      <c r="AH154" s="1320"/>
    </row>
    <row r="155" spans="1:34">
      <c r="A155" s="88" t="s">
        <v>869</v>
      </c>
      <c r="B155" s="89" t="s">
        <v>243</v>
      </c>
      <c r="C155" s="89"/>
      <c r="D155" s="1203"/>
      <c r="E155" s="1203"/>
      <c r="F155" s="1203"/>
      <c r="G155" s="1203"/>
      <c r="H155" s="1203"/>
      <c r="I155" s="1206"/>
      <c r="J155" s="89"/>
      <c r="K155" s="89"/>
      <c r="L155" s="89"/>
      <c r="M155" s="89"/>
      <c r="N155" s="89"/>
      <c r="O155" s="89"/>
      <c r="P155" s="89"/>
      <c r="Q155" s="89"/>
      <c r="R155" s="1042"/>
      <c r="S155" s="1277"/>
      <c r="T155" s="1099"/>
      <c r="U155" s="1100"/>
      <c r="V155" s="1277"/>
      <c r="W155" s="1100"/>
      <c r="X155" s="1042"/>
      <c r="Y155" s="89"/>
      <c r="Z155" s="1278"/>
      <c r="AA155" s="1278"/>
      <c r="AB155" s="1278"/>
      <c r="AC155" s="1278"/>
      <c r="AD155" s="89"/>
      <c r="AE155" s="1279">
        <v>200000</v>
      </c>
      <c r="AF155" s="1279"/>
      <c r="AG155" s="1370"/>
      <c r="AH155" s="1279">
        <v>200000</v>
      </c>
    </row>
    <row r="156" spans="1:34" ht="25.5">
      <c r="A156" s="96" t="s">
        <v>870</v>
      </c>
      <c r="B156" s="890" t="s">
        <v>124</v>
      </c>
      <c r="C156" s="1439"/>
      <c r="D156" s="1240" t="s">
        <v>1308</v>
      </c>
      <c r="E156" s="1240" t="s">
        <v>1475</v>
      </c>
      <c r="F156" s="1239" t="s">
        <v>1312</v>
      </c>
      <c r="G156" s="1234" t="s">
        <v>1310</v>
      </c>
      <c r="H156" s="1199"/>
      <c r="I156" s="101"/>
      <c r="J156" s="890"/>
      <c r="K156" s="890"/>
      <c r="L156" s="994" t="s">
        <v>1027</v>
      </c>
      <c r="M156" s="994" t="s">
        <v>1027</v>
      </c>
      <c r="N156" s="994" t="s">
        <v>1027</v>
      </c>
      <c r="O156" s="994" t="s">
        <v>1027</v>
      </c>
      <c r="P156" s="994" t="s">
        <v>1027</v>
      </c>
      <c r="Q156" s="1754"/>
      <c r="R156" s="1281"/>
      <c r="S156" s="890" t="s">
        <v>83</v>
      </c>
      <c r="T156" s="890" t="s">
        <v>13</v>
      </c>
      <c r="U156" s="890" t="s">
        <v>646</v>
      </c>
      <c r="V156" s="115">
        <v>28</v>
      </c>
      <c r="W156" s="1105"/>
      <c r="X156" s="1281"/>
      <c r="Y156" s="110" t="s">
        <v>300</v>
      </c>
      <c r="Z156" s="104">
        <v>5</v>
      </c>
      <c r="AA156" s="104"/>
      <c r="AB156" s="104"/>
      <c r="AC156" s="104"/>
      <c r="AD156" s="647">
        <v>40000</v>
      </c>
      <c r="AE156" s="691">
        <v>200000</v>
      </c>
      <c r="AF156" s="670"/>
      <c r="AG156" s="1379"/>
      <c r="AH156" s="116">
        <v>200000</v>
      </c>
    </row>
    <row r="157" spans="1:34">
      <c r="A157" s="88" t="s">
        <v>871</v>
      </c>
      <c r="B157" s="89" t="s">
        <v>244</v>
      </c>
      <c r="C157" s="89"/>
      <c r="D157" s="1203"/>
      <c r="E157" s="1203"/>
      <c r="F157" s="1203"/>
      <c r="G157" s="1203"/>
      <c r="H157" s="1203"/>
      <c r="I157" s="1206"/>
      <c r="J157" s="89"/>
      <c r="K157" s="89"/>
      <c r="L157" s="1284"/>
      <c r="M157" s="1284"/>
      <c r="N157" s="1026">
        <v>1</v>
      </c>
      <c r="O157" s="1026"/>
      <c r="P157" s="1026">
        <v>2</v>
      </c>
      <c r="Q157" s="1026">
        <v>3</v>
      </c>
      <c r="R157" s="1042"/>
      <c r="S157" s="1099"/>
      <c r="T157" s="1099"/>
      <c r="U157" s="1100"/>
      <c r="V157" s="1277"/>
      <c r="W157" s="1100"/>
      <c r="X157" s="1042"/>
      <c r="Y157" s="89"/>
      <c r="Z157" s="1278"/>
      <c r="AA157" s="1278"/>
      <c r="AB157" s="1278"/>
      <c r="AC157" s="1278"/>
      <c r="AD157" s="89"/>
      <c r="AE157" s="1279">
        <v>200000</v>
      </c>
      <c r="AF157" s="1279"/>
      <c r="AG157" s="1370"/>
      <c r="AH157" s="1279">
        <v>200000</v>
      </c>
    </row>
    <row r="158" spans="1:34" ht="25.5">
      <c r="A158" s="96" t="s">
        <v>872</v>
      </c>
      <c r="B158" s="1223" t="s">
        <v>245</v>
      </c>
      <c r="C158" s="1451"/>
      <c r="D158" s="1240" t="s">
        <v>1308</v>
      </c>
      <c r="E158" s="1240" t="s">
        <v>1475</v>
      </c>
      <c r="F158" s="1239" t="s">
        <v>1312</v>
      </c>
      <c r="G158" s="1234" t="s">
        <v>1310</v>
      </c>
      <c r="H158" s="1199"/>
      <c r="I158" s="101"/>
      <c r="J158" s="1223"/>
      <c r="K158" s="1223"/>
      <c r="L158" s="1285"/>
      <c r="M158" s="652"/>
      <c r="N158" s="994" t="s">
        <v>1027</v>
      </c>
      <c r="O158" s="652"/>
      <c r="P158" s="652"/>
      <c r="Q158" s="652">
        <v>0</v>
      </c>
      <c r="R158" s="1076"/>
      <c r="S158" s="890" t="s">
        <v>127</v>
      </c>
      <c r="T158" s="890" t="s">
        <v>13</v>
      </c>
      <c r="U158" s="1223" t="s">
        <v>651</v>
      </c>
      <c r="V158" s="115">
        <v>42</v>
      </c>
      <c r="W158" s="1105"/>
      <c r="X158" s="1076"/>
      <c r="Y158" s="110" t="s">
        <v>301</v>
      </c>
      <c r="Z158" s="104">
        <v>1</v>
      </c>
      <c r="AA158" s="104"/>
      <c r="AB158" s="104"/>
      <c r="AC158" s="104"/>
      <c r="AD158" s="647">
        <v>30000</v>
      </c>
      <c r="AE158" s="112">
        <v>30000</v>
      </c>
      <c r="AF158" s="670"/>
      <c r="AG158" s="1373"/>
      <c r="AH158" s="116">
        <v>30000</v>
      </c>
    </row>
    <row r="159" spans="1:34" ht="25.5">
      <c r="A159" s="96" t="s">
        <v>873</v>
      </c>
      <c r="B159" s="1223" t="s">
        <v>246</v>
      </c>
      <c r="C159" s="1451"/>
      <c r="D159" s="1240" t="s">
        <v>1308</v>
      </c>
      <c r="E159" s="1240" t="s">
        <v>1475</v>
      </c>
      <c r="F159" s="1239" t="s">
        <v>1312</v>
      </c>
      <c r="G159" s="1234" t="s">
        <v>1310</v>
      </c>
      <c r="H159" s="1199"/>
      <c r="I159" s="101"/>
      <c r="J159" s="1223"/>
      <c r="K159" s="1223"/>
      <c r="L159" s="1285"/>
      <c r="M159" s="652"/>
      <c r="N159" s="652"/>
      <c r="O159" s="652"/>
      <c r="P159" s="994" t="s">
        <v>1027</v>
      </c>
      <c r="Q159" s="652">
        <v>0</v>
      </c>
      <c r="R159" s="1076"/>
      <c r="S159" s="890" t="s">
        <v>127</v>
      </c>
      <c r="T159" s="890" t="s">
        <v>13</v>
      </c>
      <c r="U159" s="1223" t="s">
        <v>651</v>
      </c>
      <c r="V159" s="115">
        <v>43</v>
      </c>
      <c r="W159" s="1105"/>
      <c r="X159" s="1076"/>
      <c r="Y159" s="110" t="s">
        <v>301</v>
      </c>
      <c r="Z159" s="104">
        <v>1</v>
      </c>
      <c r="AA159" s="104"/>
      <c r="AB159" s="104"/>
      <c r="AC159" s="104"/>
      <c r="AD159" s="647">
        <v>70000</v>
      </c>
      <c r="AE159" s="112">
        <v>70000</v>
      </c>
      <c r="AF159" s="670"/>
      <c r="AG159" s="1373"/>
      <c r="AH159" s="116">
        <v>70000</v>
      </c>
    </row>
    <row r="160" spans="1:34" ht="25.5">
      <c r="A160" s="96" t="s">
        <v>1076</v>
      </c>
      <c r="B160" s="1223" t="s">
        <v>1077</v>
      </c>
      <c r="C160" s="1451"/>
      <c r="D160" s="1240" t="s">
        <v>1308</v>
      </c>
      <c r="E160" s="1240" t="s">
        <v>1475</v>
      </c>
      <c r="F160" s="1239" t="s">
        <v>1312</v>
      </c>
      <c r="G160" s="1234" t="s">
        <v>1310</v>
      </c>
      <c r="H160" s="1199"/>
      <c r="I160" s="101"/>
      <c r="J160" s="1223"/>
      <c r="K160" s="1223"/>
      <c r="L160" s="1285"/>
      <c r="M160" s="652"/>
      <c r="N160" s="652"/>
      <c r="O160" s="652"/>
      <c r="P160" s="994" t="s">
        <v>1027</v>
      </c>
      <c r="Q160" s="652">
        <v>0</v>
      </c>
      <c r="R160" s="1076"/>
      <c r="S160" s="890" t="s">
        <v>127</v>
      </c>
      <c r="T160" s="890" t="s">
        <v>13</v>
      </c>
      <c r="U160" s="1223" t="s">
        <v>651</v>
      </c>
      <c r="V160" s="115">
        <v>44</v>
      </c>
      <c r="W160" s="1105"/>
      <c r="X160" s="1076"/>
      <c r="Y160" s="110" t="s">
        <v>301</v>
      </c>
      <c r="Z160" s="104">
        <v>1</v>
      </c>
      <c r="AA160" s="104"/>
      <c r="AB160" s="104"/>
      <c r="AC160" s="104"/>
      <c r="AD160" s="647">
        <v>100000</v>
      </c>
      <c r="AE160" s="112">
        <v>100000</v>
      </c>
      <c r="AF160" s="670"/>
      <c r="AG160" s="1373"/>
      <c r="AH160" s="691">
        <v>100000</v>
      </c>
    </row>
    <row r="161" spans="1:34">
      <c r="A161" s="1756" t="s">
        <v>302</v>
      </c>
      <c r="B161" s="1757" t="s">
        <v>40</v>
      </c>
      <c r="C161" s="1757"/>
      <c r="D161" s="1758"/>
      <c r="E161" s="1758"/>
      <c r="F161" s="1758"/>
      <c r="G161" s="1758"/>
      <c r="H161" s="1758"/>
      <c r="I161" s="1206"/>
      <c r="J161" s="1757"/>
      <c r="K161" s="1757"/>
      <c r="L161" s="1757"/>
      <c r="M161" s="1757"/>
      <c r="N161" s="1757"/>
      <c r="O161" s="1757"/>
      <c r="P161" s="1757"/>
      <c r="Q161" s="1757"/>
      <c r="R161" s="1042"/>
      <c r="S161" s="1759"/>
      <c r="T161" s="1760"/>
      <c r="U161" s="1760"/>
      <c r="V161" s="1759"/>
      <c r="W161" s="1760"/>
      <c r="X161" s="1042"/>
      <c r="Y161" s="1757"/>
      <c r="Z161" s="1761"/>
      <c r="AA161" s="1761"/>
      <c r="AB161" s="1761"/>
      <c r="AC161" s="1761"/>
      <c r="AD161" s="1757"/>
      <c r="AE161" s="1762"/>
      <c r="AF161" s="1762"/>
      <c r="AG161" s="1370"/>
      <c r="AH161" s="1762"/>
    </row>
    <row r="162" spans="1:34" ht="63.75">
      <c r="A162" s="96" t="s">
        <v>1741</v>
      </c>
      <c r="B162" s="1223" t="s">
        <v>1265</v>
      </c>
      <c r="C162" s="49"/>
      <c r="D162" s="1204"/>
      <c r="E162" s="1204"/>
      <c r="F162" s="1204"/>
      <c r="G162" s="1204"/>
      <c r="H162" s="1198"/>
      <c r="I162" s="46"/>
      <c r="J162" s="49"/>
      <c r="K162" s="49"/>
      <c r="L162" s="1106" t="s">
        <v>1027</v>
      </c>
      <c r="M162" s="995" t="s">
        <v>1027</v>
      </c>
      <c r="N162" s="995" t="s">
        <v>1027</v>
      </c>
      <c r="O162" s="995"/>
      <c r="P162" s="995"/>
      <c r="Q162" s="995"/>
      <c r="R162" s="987"/>
      <c r="S162" s="928"/>
      <c r="T162" s="928"/>
      <c r="U162" s="1107"/>
      <c r="V162" s="115"/>
      <c r="W162" s="1105"/>
      <c r="X162" s="987"/>
      <c r="Y162" s="110"/>
      <c r="Z162" s="104"/>
      <c r="AA162" s="104"/>
      <c r="AB162" s="104"/>
      <c r="AC162" s="104"/>
      <c r="AD162" s="647"/>
      <c r="AE162" s="112"/>
      <c r="AF162" s="670"/>
      <c r="AG162" s="1373"/>
      <c r="AH162" s="691"/>
    </row>
    <row r="163" spans="1:34" ht="63.75">
      <c r="A163" s="96" t="s">
        <v>1742</v>
      </c>
      <c r="B163" s="1223" t="s">
        <v>1266</v>
      </c>
      <c r="C163" s="49"/>
      <c r="D163" s="1204"/>
      <c r="E163" s="1204"/>
      <c r="F163" s="1204"/>
      <c r="G163" s="1204"/>
      <c r="H163" s="1198"/>
      <c r="I163" s="46"/>
      <c r="J163" s="49"/>
      <c r="K163" s="49"/>
      <c r="L163" s="1106" t="s">
        <v>1027</v>
      </c>
      <c r="M163" s="1106" t="s">
        <v>1027</v>
      </c>
      <c r="N163" s="1106" t="s">
        <v>1027</v>
      </c>
      <c r="O163" s="1106" t="s">
        <v>1027</v>
      </c>
      <c r="P163" s="1106" t="s">
        <v>1027</v>
      </c>
      <c r="Q163" s="995"/>
      <c r="R163" s="987"/>
      <c r="S163" s="928"/>
      <c r="T163" s="928"/>
      <c r="U163" s="1107"/>
      <c r="V163" s="115"/>
      <c r="W163" s="1105"/>
      <c r="X163" s="987"/>
      <c r="Y163" s="110"/>
      <c r="Z163" s="104"/>
      <c r="AA163" s="104"/>
      <c r="AB163" s="104"/>
      <c r="AC163" s="104"/>
      <c r="AD163" s="647"/>
      <c r="AE163" s="112"/>
      <c r="AF163" s="670"/>
      <c r="AG163" s="1373"/>
      <c r="AH163" s="691"/>
    </row>
    <row r="164" spans="1:34" ht="25.5">
      <c r="A164" s="96" t="s">
        <v>1743</v>
      </c>
      <c r="B164" s="1223" t="s">
        <v>1267</v>
      </c>
      <c r="C164" s="49"/>
      <c r="D164" s="1204"/>
      <c r="E164" s="1204"/>
      <c r="F164" s="1204"/>
      <c r="G164" s="1204"/>
      <c r="H164" s="1198"/>
      <c r="I164" s="46"/>
      <c r="J164" s="49"/>
      <c r="K164" s="49"/>
      <c r="L164" s="1106" t="s">
        <v>1027</v>
      </c>
      <c r="M164" s="1106" t="s">
        <v>1027</v>
      </c>
      <c r="N164" s="1106" t="s">
        <v>1027</v>
      </c>
      <c r="O164" s="1106" t="s">
        <v>1027</v>
      </c>
      <c r="P164" s="995"/>
      <c r="Q164" s="995"/>
      <c r="R164" s="987"/>
      <c r="S164" s="928"/>
      <c r="T164" s="928"/>
      <c r="U164" s="1107"/>
      <c r="V164" s="115"/>
      <c r="W164" s="1105"/>
      <c r="X164" s="987"/>
      <c r="Y164" s="110"/>
      <c r="Z164" s="104"/>
      <c r="AA164" s="104"/>
      <c r="AB164" s="104"/>
      <c r="AC164" s="104"/>
      <c r="AD164" s="647"/>
      <c r="AE164" s="112"/>
      <c r="AF164" s="670"/>
      <c r="AG164" s="1373"/>
      <c r="AH164" s="691"/>
    </row>
    <row r="165" spans="1:34" ht="51">
      <c r="A165" s="96" t="s">
        <v>1744</v>
      </c>
      <c r="B165" s="1223" t="s">
        <v>1268</v>
      </c>
      <c r="C165" s="49"/>
      <c r="D165" s="1204"/>
      <c r="E165" s="1204"/>
      <c r="F165" s="1204"/>
      <c r="G165" s="1204"/>
      <c r="H165" s="1198"/>
      <c r="I165" s="46"/>
      <c r="J165" s="49"/>
      <c r="K165" s="49"/>
      <c r="L165" s="1106" t="s">
        <v>1027</v>
      </c>
      <c r="M165" s="995"/>
      <c r="N165" s="995"/>
      <c r="O165" s="995"/>
      <c r="P165" s="995"/>
      <c r="Q165" s="995"/>
      <c r="R165" s="987"/>
      <c r="S165" s="928"/>
      <c r="T165" s="928"/>
      <c r="U165" s="1107"/>
      <c r="V165" s="115"/>
      <c r="W165" s="1105"/>
      <c r="X165" s="987"/>
      <c r="Y165" s="110"/>
      <c r="Z165" s="104"/>
      <c r="AA165" s="104"/>
      <c r="AB165" s="104"/>
      <c r="AC165" s="104"/>
      <c r="AD165" s="647"/>
      <c r="AE165" s="112"/>
      <c r="AF165" s="670"/>
      <c r="AG165" s="1373"/>
      <c r="AH165" s="691"/>
    </row>
    <row r="166" spans="1:34" ht="38.25">
      <c r="A166" s="96" t="s">
        <v>1745</v>
      </c>
      <c r="B166" s="1223" t="s">
        <v>1269</v>
      </c>
      <c r="C166" s="49"/>
      <c r="D166" s="1204"/>
      <c r="E166" s="1204"/>
      <c r="F166" s="1204"/>
      <c r="G166" s="1204"/>
      <c r="H166" s="1198"/>
      <c r="I166" s="46"/>
      <c r="J166" s="49"/>
      <c r="K166" s="49"/>
      <c r="L166" s="1106" t="s">
        <v>1027</v>
      </c>
      <c r="M166" s="995"/>
      <c r="N166" s="995"/>
      <c r="O166" s="995"/>
      <c r="P166" s="995"/>
      <c r="Q166" s="995"/>
      <c r="R166" s="987"/>
      <c r="S166" s="928"/>
      <c r="T166" s="928"/>
      <c r="U166" s="1107"/>
      <c r="V166" s="115"/>
      <c r="W166" s="1105"/>
      <c r="X166" s="987"/>
      <c r="Y166" s="110"/>
      <c r="Z166" s="104"/>
      <c r="AA166" s="104"/>
      <c r="AB166" s="104"/>
      <c r="AC166" s="104"/>
      <c r="AD166" s="647"/>
      <c r="AE166" s="112"/>
      <c r="AF166" s="670"/>
      <c r="AG166" s="1373"/>
      <c r="AH166" s="691"/>
    </row>
    <row r="167" spans="1:34" ht="38.25">
      <c r="A167" s="96" t="s">
        <v>1746</v>
      </c>
      <c r="B167" s="1223" t="s">
        <v>1270</v>
      </c>
      <c r="C167" s="49"/>
      <c r="D167" s="1204"/>
      <c r="E167" s="1204"/>
      <c r="F167" s="1204"/>
      <c r="G167" s="1204"/>
      <c r="H167" s="1198"/>
      <c r="I167" s="46"/>
      <c r="J167" s="49"/>
      <c r="K167" s="49"/>
      <c r="L167" s="1106" t="s">
        <v>1027</v>
      </c>
      <c r="M167" s="995"/>
      <c r="N167" s="995"/>
      <c r="O167" s="995"/>
      <c r="P167" s="995"/>
      <c r="Q167" s="995"/>
      <c r="R167" s="987"/>
      <c r="S167" s="928"/>
      <c r="T167" s="928"/>
      <c r="U167" s="1107"/>
      <c r="V167" s="115"/>
      <c r="W167" s="1105"/>
      <c r="X167" s="987"/>
      <c r="Y167" s="110"/>
      <c r="Z167" s="104"/>
      <c r="AA167" s="104"/>
      <c r="AB167" s="104"/>
      <c r="AC167" s="104"/>
      <c r="AD167" s="647"/>
      <c r="AE167" s="112"/>
      <c r="AF167" s="670"/>
      <c r="AG167" s="1373"/>
      <c r="AH167" s="691"/>
    </row>
    <row r="168" spans="1:34" ht="51">
      <c r="A168" s="96" t="s">
        <v>1747</v>
      </c>
      <c r="B168" s="1223" t="s">
        <v>1271</v>
      </c>
      <c r="C168" s="49"/>
      <c r="D168" s="1204"/>
      <c r="E168" s="1204"/>
      <c r="F168" s="1204"/>
      <c r="G168" s="1204"/>
      <c r="H168" s="1198"/>
      <c r="I168" s="46"/>
      <c r="J168" s="49"/>
      <c r="K168" s="49"/>
      <c r="L168" s="1106" t="s">
        <v>1027</v>
      </c>
      <c r="M168" s="995"/>
      <c r="N168" s="995"/>
      <c r="O168" s="995"/>
      <c r="P168" s="995"/>
      <c r="Q168" s="995"/>
      <c r="R168" s="987"/>
      <c r="S168" s="928"/>
      <c r="T168" s="928"/>
      <c r="U168" s="1107"/>
      <c r="V168" s="115"/>
      <c r="W168" s="1105"/>
      <c r="X168" s="987"/>
      <c r="Y168" s="110"/>
      <c r="Z168" s="104"/>
      <c r="AA168" s="104"/>
      <c r="AB168" s="104"/>
      <c r="AC168" s="104"/>
      <c r="AD168" s="647"/>
      <c r="AE168" s="112"/>
      <c r="AF168" s="670"/>
      <c r="AG168" s="1373"/>
      <c r="AH168" s="691"/>
    </row>
    <row r="169" spans="1:34" ht="51">
      <c r="A169" s="96" t="s">
        <v>1748</v>
      </c>
      <c r="B169" s="1223" t="s">
        <v>1272</v>
      </c>
      <c r="C169" s="49"/>
      <c r="D169" s="1204"/>
      <c r="E169" s="1204"/>
      <c r="F169" s="1204"/>
      <c r="G169" s="1204"/>
      <c r="H169" s="1198"/>
      <c r="I169" s="46"/>
      <c r="J169" s="49"/>
      <c r="K169" s="49"/>
      <c r="L169" s="1106" t="s">
        <v>1027</v>
      </c>
      <c r="M169" s="995"/>
      <c r="N169" s="995"/>
      <c r="O169" s="995"/>
      <c r="P169" s="995"/>
      <c r="Q169" s="995"/>
      <c r="R169" s="987"/>
      <c r="S169" s="928"/>
      <c r="T169" s="928"/>
      <c r="U169" s="1107"/>
      <c r="V169" s="115"/>
      <c r="W169" s="1105"/>
      <c r="X169" s="987"/>
      <c r="Y169" s="110"/>
      <c r="Z169" s="104"/>
      <c r="AA169" s="104"/>
      <c r="AB169" s="104"/>
      <c r="AC169" s="104"/>
      <c r="AD169" s="647"/>
      <c r="AE169" s="112"/>
      <c r="AF169" s="670"/>
      <c r="AG169" s="1373"/>
      <c r="AH169" s="691"/>
    </row>
    <row r="170" spans="1:34" ht="38.25">
      <c r="A170" s="96" t="s">
        <v>1749</v>
      </c>
      <c r="B170" s="1223" t="s">
        <v>1273</v>
      </c>
      <c r="C170" s="49"/>
      <c r="D170" s="1204"/>
      <c r="E170" s="1204"/>
      <c r="F170" s="1204"/>
      <c r="G170" s="1204"/>
      <c r="H170" s="1198"/>
      <c r="I170" s="46"/>
      <c r="J170" s="49"/>
      <c r="K170" s="49"/>
      <c r="L170" s="1106" t="s">
        <v>1027</v>
      </c>
      <c r="M170" s="1106" t="s">
        <v>1027</v>
      </c>
      <c r="N170" s="1106" t="s">
        <v>1027</v>
      </c>
      <c r="O170" s="1106" t="s">
        <v>1027</v>
      </c>
      <c r="P170" s="1106" t="s">
        <v>1027</v>
      </c>
      <c r="Q170" s="995"/>
      <c r="R170" s="987"/>
      <c r="S170" s="928"/>
      <c r="T170" s="928"/>
      <c r="U170" s="1107"/>
      <c r="V170" s="115"/>
      <c r="W170" s="1105"/>
      <c r="X170" s="987"/>
      <c r="Y170" s="110"/>
      <c r="Z170" s="104"/>
      <c r="AA170" s="104"/>
      <c r="AB170" s="104"/>
      <c r="AC170" s="104"/>
      <c r="AD170" s="647"/>
      <c r="AE170" s="112"/>
      <c r="AF170" s="670"/>
      <c r="AG170" s="1373"/>
      <c r="AH170" s="691"/>
    </row>
    <row r="171" spans="1:34" ht="25.5">
      <c r="A171" s="96" t="s">
        <v>1750</v>
      </c>
      <c r="B171" s="1223" t="s">
        <v>1274</v>
      </c>
      <c r="C171" s="49"/>
      <c r="D171" s="1204"/>
      <c r="E171" s="1204"/>
      <c r="F171" s="1204"/>
      <c r="G171" s="1204"/>
      <c r="H171" s="1198"/>
      <c r="I171" s="46"/>
      <c r="J171" s="49"/>
      <c r="K171" s="49"/>
      <c r="L171" s="1106" t="s">
        <v>1027</v>
      </c>
      <c r="M171" s="1106" t="s">
        <v>1027</v>
      </c>
      <c r="N171" s="1106" t="s">
        <v>1027</v>
      </c>
      <c r="O171" s="1106" t="s">
        <v>1027</v>
      </c>
      <c r="P171" s="1106" t="s">
        <v>1027</v>
      </c>
      <c r="Q171" s="995"/>
      <c r="R171" s="987"/>
      <c r="S171" s="928"/>
      <c r="T171" s="928"/>
      <c r="U171" s="1107"/>
      <c r="V171" s="115"/>
      <c r="W171" s="1105"/>
      <c r="X171" s="987"/>
      <c r="Y171" s="110"/>
      <c r="Z171" s="104"/>
      <c r="AA171" s="104"/>
      <c r="AB171" s="104"/>
      <c r="AC171" s="104"/>
      <c r="AD171" s="647"/>
      <c r="AE171" s="112"/>
      <c r="AF171" s="670"/>
      <c r="AG171" s="1373"/>
      <c r="AH171" s="691"/>
    </row>
    <row r="172" spans="1:34">
      <c r="A172" s="82" t="s">
        <v>1751</v>
      </c>
      <c r="B172" s="83" t="s">
        <v>303</v>
      </c>
      <c r="C172" s="53"/>
      <c r="D172" s="1202"/>
      <c r="E172" s="1202"/>
      <c r="F172" s="1202"/>
      <c r="G172" s="1202"/>
      <c r="H172" s="1202"/>
      <c r="I172" s="1207"/>
      <c r="J172" s="53"/>
      <c r="K172" s="53"/>
      <c r="L172" s="84"/>
      <c r="M172" s="84"/>
      <c r="N172" s="84"/>
      <c r="O172" s="84"/>
      <c r="P172" s="84"/>
      <c r="Q172" s="84"/>
      <c r="R172" s="79"/>
      <c r="S172" s="1058"/>
      <c r="T172" s="1059"/>
      <c r="U172" s="1060"/>
      <c r="V172" s="1058"/>
      <c r="W172" s="1059"/>
      <c r="X172" s="79"/>
      <c r="Y172" s="83"/>
      <c r="Z172" s="85"/>
      <c r="AA172" s="85"/>
      <c r="AB172" s="85"/>
      <c r="AC172" s="85"/>
      <c r="AD172" s="84"/>
      <c r="AE172" s="86">
        <v>500000</v>
      </c>
      <c r="AF172" s="86"/>
      <c r="AG172" s="1372"/>
      <c r="AH172" s="86">
        <v>1700000</v>
      </c>
    </row>
    <row r="174" spans="1:34">
      <c r="A174" s="1108" t="s">
        <v>304</v>
      </c>
    </row>
    <row r="175" spans="1:34">
      <c r="A175" s="77"/>
      <c r="B175" s="1469" t="s">
        <v>305</v>
      </c>
      <c r="AH175" s="1184"/>
    </row>
    <row r="176" spans="1:34">
      <c r="A176" s="82"/>
      <c r="B176" s="1469" t="s">
        <v>133</v>
      </c>
    </row>
    <row r="177" spans="1:34">
      <c r="A177" s="88"/>
      <c r="B177" s="1469" t="s">
        <v>306</v>
      </c>
    </row>
    <row r="178" spans="1:34">
      <c r="A178" s="90"/>
      <c r="B178" s="1469" t="s">
        <v>125</v>
      </c>
    </row>
    <row r="179" spans="1:34">
      <c r="A179" s="94"/>
      <c r="B179" s="1469" t="s">
        <v>307</v>
      </c>
    </row>
    <row r="180" spans="1:34">
      <c r="A180" s="1756"/>
      <c r="B180" s="1469" t="s">
        <v>40</v>
      </c>
    </row>
    <row r="181" spans="1:34">
      <c r="A181" s="1308"/>
      <c r="B181" s="1469" t="s">
        <v>1429</v>
      </c>
      <c r="S181" s="1109"/>
    </row>
    <row r="182" spans="1:34">
      <c r="S182" s="1109"/>
      <c r="AH182" s="1763"/>
    </row>
    <row r="183" spans="1:34">
      <c r="S183" s="1109"/>
    </row>
    <row r="184" spans="1:34">
      <c r="S184" s="1109"/>
      <c r="AH184" s="1763"/>
    </row>
    <row r="185" spans="1:34">
      <c r="AH185" s="1763"/>
    </row>
    <row r="191" spans="1:34">
      <c r="S191" s="1469"/>
    </row>
  </sheetData>
  <mergeCells count="40">
    <mergeCell ref="AH2:AH3"/>
    <mergeCell ref="S19:S20"/>
    <mergeCell ref="T19:T20"/>
    <mergeCell ref="U19:U20"/>
    <mergeCell ref="V19:V20"/>
    <mergeCell ref="W19:W20"/>
    <mergeCell ref="AA2:AA3"/>
    <mergeCell ref="AB2:AB3"/>
    <mergeCell ref="AC2:AC3"/>
    <mergeCell ref="AD2:AD3"/>
    <mergeCell ref="AE2:AE3"/>
    <mergeCell ref="AF2:AF3"/>
    <mergeCell ref="T2:T3"/>
    <mergeCell ref="U2:U3"/>
    <mergeCell ref="V2:V3"/>
    <mergeCell ref="W2:W3"/>
    <mergeCell ref="Y2:Y3"/>
    <mergeCell ref="Z2:Z3"/>
    <mergeCell ref="M2:M3"/>
    <mergeCell ref="N2:N3"/>
    <mergeCell ref="O2:O3"/>
    <mergeCell ref="P2:P3"/>
    <mergeCell ref="Q2:Q3"/>
    <mergeCell ref="S2:S3"/>
    <mergeCell ref="Y1:AF1"/>
    <mergeCell ref="A2:A3"/>
    <mergeCell ref="B2:B3"/>
    <mergeCell ref="C2:C3"/>
    <mergeCell ref="D2:D3"/>
    <mergeCell ref="E2:E3"/>
    <mergeCell ref="L2:L3"/>
    <mergeCell ref="A1:B1"/>
    <mergeCell ref="C1:H1"/>
    <mergeCell ref="J1:Q1"/>
    <mergeCell ref="S1:W1"/>
    <mergeCell ref="F2:F3"/>
    <mergeCell ref="G2:G3"/>
    <mergeCell ref="H2:H3"/>
    <mergeCell ref="J2:J3"/>
    <mergeCell ref="K2:K3"/>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zoomScaleNormal="100" workbookViewId="0">
      <selection activeCell="B25" sqref="B25"/>
    </sheetView>
  </sheetViews>
  <sheetFormatPr baseColWidth="10" defaultRowHeight="12.75"/>
  <cols>
    <col min="1" max="1" width="4.28515625" style="1514" customWidth="1"/>
    <col min="2" max="2" width="56.5703125" style="1180" customWidth="1"/>
    <col min="3" max="3" width="27.140625" style="1180" customWidth="1"/>
    <col min="4" max="4" width="11.42578125" style="1180"/>
    <col min="5" max="5" width="30.28515625" style="1180" hidden="1" customWidth="1"/>
    <col min="6" max="11" width="0" style="1180" hidden="1" customWidth="1"/>
    <col min="12" max="16384" width="11.42578125" style="1180"/>
  </cols>
  <sheetData>
    <row r="1" spans="1:14">
      <c r="A1" s="2157" t="s">
        <v>1500</v>
      </c>
      <c r="B1" s="2157"/>
      <c r="C1" s="2157"/>
    </row>
    <row r="3" spans="1:14">
      <c r="A3" s="1512" t="s">
        <v>882</v>
      </c>
      <c r="B3" s="1513" t="s">
        <v>1518</v>
      </c>
      <c r="C3" s="1512" t="s">
        <v>791</v>
      </c>
    </row>
    <row r="4" spans="1:14">
      <c r="A4" s="1514" t="s">
        <v>273</v>
      </c>
      <c r="B4" s="1515" t="s">
        <v>1505</v>
      </c>
      <c r="C4" s="1516" t="s">
        <v>1526</v>
      </c>
    </row>
    <row r="5" spans="1:14">
      <c r="A5" s="1514" t="s">
        <v>1501</v>
      </c>
      <c r="B5" s="1515" t="s">
        <v>1506</v>
      </c>
      <c r="C5" s="1516" t="s">
        <v>1527</v>
      </c>
      <c r="N5" s="1533"/>
    </row>
    <row r="6" spans="1:14">
      <c r="A6" s="1514" t="s">
        <v>1502</v>
      </c>
      <c r="B6" s="1515" t="s">
        <v>1528</v>
      </c>
      <c r="C6" s="1516" t="s">
        <v>1529</v>
      </c>
    </row>
    <row r="7" spans="1:14">
      <c r="A7" s="1514" t="s">
        <v>1503</v>
      </c>
      <c r="B7" s="1515" t="s">
        <v>1530</v>
      </c>
      <c r="C7" s="1516" t="s">
        <v>1531</v>
      </c>
      <c r="N7" s="1533"/>
    </row>
    <row r="8" spans="1:14">
      <c r="A8" s="1514" t="s">
        <v>1504</v>
      </c>
      <c r="B8" s="1515" t="s">
        <v>1507</v>
      </c>
      <c r="C8" s="1516" t="s">
        <v>1532</v>
      </c>
    </row>
    <row r="9" spans="1:14">
      <c r="A9" s="1514" t="s">
        <v>1519</v>
      </c>
      <c r="B9" s="1515" t="s">
        <v>1533</v>
      </c>
      <c r="C9" s="1516" t="s">
        <v>1549</v>
      </c>
    </row>
    <row r="10" spans="1:14">
      <c r="A10" s="1514" t="s">
        <v>1519</v>
      </c>
      <c r="B10" s="1515" t="s">
        <v>1534</v>
      </c>
      <c r="C10" s="1516" t="s">
        <v>1550</v>
      </c>
    </row>
    <row r="11" spans="1:14" ht="13.5" customHeight="1">
      <c r="A11" s="1514" t="s">
        <v>1520</v>
      </c>
      <c r="B11" s="1517" t="s">
        <v>1535</v>
      </c>
      <c r="C11" s="1516" t="s">
        <v>1551</v>
      </c>
    </row>
    <row r="12" spans="1:14" s="1521" customFormat="1">
      <c r="A12" s="1522" t="s">
        <v>1521</v>
      </c>
      <c r="B12" s="1523" t="s">
        <v>1508</v>
      </c>
      <c r="C12" s="1524" t="s">
        <v>1536</v>
      </c>
      <c r="E12" s="1521" t="s">
        <v>1509</v>
      </c>
      <c r="F12" s="1521">
        <v>21</v>
      </c>
    </row>
    <row r="13" spans="1:14">
      <c r="E13" s="1180" t="s">
        <v>1510</v>
      </c>
      <c r="F13" s="1180">
        <f>(1439+229)/2</f>
        <v>834</v>
      </c>
    </row>
    <row r="14" spans="1:14">
      <c r="A14" s="1512" t="s">
        <v>882</v>
      </c>
      <c r="B14" s="1513" t="s">
        <v>1522</v>
      </c>
      <c r="C14" s="1512" t="s">
        <v>219</v>
      </c>
      <c r="E14" s="1180" t="s">
        <v>1511</v>
      </c>
      <c r="F14" s="1180">
        <v>561</v>
      </c>
    </row>
    <row r="15" spans="1:14" ht="51">
      <c r="A15" s="1514" t="s">
        <v>281</v>
      </c>
      <c r="B15" s="1517" t="s">
        <v>1513</v>
      </c>
      <c r="C15" s="1516"/>
      <c r="F15" s="1180">
        <f>SUM(F12:F14)</f>
        <v>1416</v>
      </c>
      <c r="G15" s="1519">
        <v>0.3</v>
      </c>
      <c r="H15" s="1519">
        <v>0.3</v>
      </c>
      <c r="I15" s="1519">
        <v>0.2</v>
      </c>
      <c r="J15" s="1519">
        <v>0.1</v>
      </c>
      <c r="K15" s="1519">
        <v>0.1</v>
      </c>
    </row>
    <row r="16" spans="1:14" ht="63.75">
      <c r="A16" s="1514" t="s">
        <v>284</v>
      </c>
      <c r="B16" s="1518" t="s">
        <v>1537</v>
      </c>
    </row>
    <row r="17" spans="1:10">
      <c r="B17" s="1518"/>
    </row>
    <row r="18" spans="1:10">
      <c r="A18" s="1512" t="s">
        <v>882</v>
      </c>
      <c r="B18" s="1513" t="s">
        <v>1523</v>
      </c>
    </row>
    <row r="19" spans="1:10" ht="38.25">
      <c r="A19" s="1514" t="s">
        <v>1512</v>
      </c>
      <c r="B19" s="1520" t="s">
        <v>1514</v>
      </c>
    </row>
    <row r="20" spans="1:10">
      <c r="B20" s="1521"/>
    </row>
    <row r="21" spans="1:10">
      <c r="A21" s="1512" t="s">
        <v>882</v>
      </c>
      <c r="B21" s="1513" t="s">
        <v>1524</v>
      </c>
    </row>
    <row r="22" spans="1:10" ht="42" customHeight="1">
      <c r="A22" s="1514" t="s">
        <v>297</v>
      </c>
      <c r="B22" s="1520" t="s">
        <v>1515</v>
      </c>
    </row>
    <row r="23" spans="1:10" ht="38.25">
      <c r="A23" s="1514" t="s">
        <v>869</v>
      </c>
      <c r="B23" s="1520" t="s">
        <v>1516</v>
      </c>
    </row>
    <row r="24" spans="1:10" ht="38.25">
      <c r="A24" s="1514" t="s">
        <v>871</v>
      </c>
      <c r="B24" s="1520" t="s">
        <v>1754</v>
      </c>
    </row>
    <row r="25" spans="1:10" ht="51">
      <c r="A25" s="1514" t="s">
        <v>1525</v>
      </c>
      <c r="B25" s="1520" t="s">
        <v>1517</v>
      </c>
    </row>
    <row r="26" spans="1:10" ht="38.25">
      <c r="A26" s="1514" t="s">
        <v>1753</v>
      </c>
      <c r="B26" s="1520" t="s">
        <v>1555</v>
      </c>
    </row>
    <row r="29" spans="1:10">
      <c r="A29" s="1180"/>
      <c r="B29" s="1520"/>
      <c r="C29" s="1520"/>
      <c r="D29" s="1520"/>
      <c r="E29" s="1520"/>
      <c r="F29" s="1520"/>
      <c r="G29" s="1520"/>
      <c r="H29" s="1520"/>
      <c r="I29" s="1520"/>
      <c r="J29" s="1520"/>
    </row>
  </sheetData>
  <mergeCells count="1">
    <mergeCell ref="A1:C1"/>
  </mergeCells>
  <pageMargins left="0.70866141732283472" right="0.70866141732283472" top="0.74803149606299213" bottom="0.74803149606299213" header="0.31496062992125984" footer="0.31496062992125984"/>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M59"/>
  <sheetViews>
    <sheetView showGridLines="0" zoomScale="110" zoomScaleNormal="110" zoomScalePageLayoutView="110" workbookViewId="0">
      <selection activeCell="I26" sqref="I26"/>
    </sheetView>
  </sheetViews>
  <sheetFormatPr baseColWidth="10" defaultRowHeight="15"/>
  <cols>
    <col min="9" max="9" width="9.42578125" style="145" customWidth="1"/>
    <col min="10" max="10" width="9.42578125" style="145" bestFit="1" customWidth="1"/>
    <col min="11" max="12" width="8.42578125" style="145" customWidth="1"/>
    <col min="13" max="13" width="9.7109375" style="145" customWidth="1"/>
  </cols>
  <sheetData>
    <row r="4" spans="9:13">
      <c r="I4" s="145" t="s">
        <v>324</v>
      </c>
      <c r="J4" s="146" t="s">
        <v>13</v>
      </c>
      <c r="K4" s="146" t="s">
        <v>265</v>
      </c>
      <c r="L4" s="146" t="s">
        <v>325</v>
      </c>
      <c r="M4" s="146" t="s">
        <v>104</v>
      </c>
    </row>
    <row r="5" spans="9:13">
      <c r="I5" s="145" t="s">
        <v>326</v>
      </c>
      <c r="J5" s="62">
        <v>14000000</v>
      </c>
      <c r="K5" s="62">
        <v>0</v>
      </c>
      <c r="L5" s="62">
        <v>4340000</v>
      </c>
      <c r="M5" s="62">
        <f>SUM(J5:L5)</f>
        <v>18340000</v>
      </c>
    </row>
    <row r="6" spans="9:13">
      <c r="I6" s="145" t="s">
        <v>327</v>
      </c>
      <c r="J6" s="62">
        <v>14060000</v>
      </c>
      <c r="K6" s="62">
        <v>180000</v>
      </c>
      <c r="L6" s="62">
        <v>4340000</v>
      </c>
      <c r="M6" s="62">
        <f>SUM(J6:L6)</f>
        <v>18580000</v>
      </c>
    </row>
    <row r="7" spans="9:13">
      <c r="I7" s="147" t="s">
        <v>269</v>
      </c>
      <c r="J7" s="63">
        <f>+J5-J6</f>
        <v>-60000</v>
      </c>
      <c r="K7" s="63">
        <f t="shared" ref="K7:M7" si="0">+K5-K6</f>
        <v>-180000</v>
      </c>
      <c r="L7" s="63">
        <f t="shared" si="0"/>
        <v>0</v>
      </c>
      <c r="M7" s="63">
        <f t="shared" si="0"/>
        <v>-240000</v>
      </c>
    </row>
    <row r="8" spans="9:13">
      <c r="J8" s="62"/>
      <c r="K8" s="62"/>
      <c r="L8" s="62"/>
      <c r="M8" s="62"/>
    </row>
    <row r="9" spans="9:13">
      <c r="J9" s="62"/>
      <c r="K9" s="62"/>
      <c r="L9" s="62"/>
      <c r="M9" s="62"/>
    </row>
    <row r="10" spans="9:13">
      <c r="J10" s="62"/>
      <c r="K10" s="62"/>
      <c r="L10" s="62"/>
      <c r="M10" s="62"/>
    </row>
    <row r="11" spans="9:13">
      <c r="I11" s="145" t="s">
        <v>328</v>
      </c>
      <c r="J11" s="62">
        <v>8503000</v>
      </c>
      <c r="K11" s="62">
        <v>500000</v>
      </c>
      <c r="L11" s="62">
        <v>1328000</v>
      </c>
      <c r="M11" s="62">
        <f>SUM(J11:L11)</f>
        <v>10331000</v>
      </c>
    </row>
    <row r="12" spans="9:13">
      <c r="I12" s="145" t="s">
        <v>329</v>
      </c>
      <c r="J12" s="62">
        <v>12721900</v>
      </c>
      <c r="K12" s="62">
        <v>500000</v>
      </c>
      <c r="L12" s="62">
        <v>2821100.26</v>
      </c>
      <c r="M12" s="62">
        <f>SUM(J12:L12)</f>
        <v>16043000.26</v>
      </c>
    </row>
    <row r="13" spans="9:13">
      <c r="J13" s="63">
        <f>+J11-J12</f>
        <v>-4218900</v>
      </c>
      <c r="K13" s="63">
        <f t="shared" ref="K13:M13" si="1">+K11-K12</f>
        <v>0</v>
      </c>
      <c r="L13" s="63">
        <f t="shared" si="1"/>
        <v>-1493100.2599999998</v>
      </c>
      <c r="M13" s="63">
        <f t="shared" si="1"/>
        <v>-5712000.2599999998</v>
      </c>
    </row>
    <row r="14" spans="9:13">
      <c r="J14" s="62"/>
      <c r="K14" s="62"/>
      <c r="L14" s="62"/>
      <c r="M14" s="62"/>
    </row>
    <row r="15" spans="9:13">
      <c r="J15" s="62"/>
      <c r="K15" s="62"/>
      <c r="L15" s="62"/>
      <c r="M15" s="62"/>
    </row>
    <row r="16" spans="9:13">
      <c r="J16" s="62"/>
      <c r="K16" s="62"/>
      <c r="L16" s="62"/>
      <c r="M16" s="62"/>
    </row>
    <row r="17" spans="9:13">
      <c r="J17" s="62"/>
      <c r="K17" s="62"/>
      <c r="L17" s="62"/>
      <c r="M17" s="62"/>
    </row>
    <row r="18" spans="9:13">
      <c r="J18" s="62"/>
      <c r="K18" s="62"/>
      <c r="L18" s="62"/>
      <c r="M18" s="62"/>
    </row>
    <row r="19" spans="9:13">
      <c r="J19" s="62"/>
      <c r="K19" s="62"/>
      <c r="L19" s="62"/>
      <c r="M19" s="62"/>
    </row>
    <row r="20" spans="9:13">
      <c r="J20" s="62"/>
      <c r="K20" s="62"/>
      <c r="L20" s="62"/>
      <c r="M20" s="62"/>
    </row>
    <row r="21" spans="9:13">
      <c r="J21" s="62"/>
      <c r="K21" s="62"/>
      <c r="L21" s="62"/>
      <c r="M21" s="62"/>
    </row>
    <row r="22" spans="9:13">
      <c r="I22" s="145" t="s">
        <v>330</v>
      </c>
      <c r="J22" s="62">
        <v>19880000</v>
      </c>
      <c r="K22" s="62">
        <v>2765000</v>
      </c>
      <c r="L22" s="62">
        <v>290000</v>
      </c>
      <c r="M22" s="62">
        <f>SUM(J22:L22)</f>
        <v>22935000</v>
      </c>
    </row>
    <row r="23" spans="9:13">
      <c r="I23" s="145" t="s">
        <v>331</v>
      </c>
      <c r="J23" s="62">
        <v>19600000</v>
      </c>
      <c r="K23" s="62">
        <v>2765000</v>
      </c>
      <c r="L23" s="62">
        <v>290000</v>
      </c>
      <c r="M23" s="62">
        <f t="shared" ref="M23:M24" si="2">SUM(J23:L23)</f>
        <v>22655000</v>
      </c>
    </row>
    <row r="24" spans="9:13">
      <c r="J24" s="63">
        <f>+J22-J23</f>
        <v>280000</v>
      </c>
      <c r="K24" s="63">
        <f t="shared" ref="K24:L24" si="3">+K22-K23</f>
        <v>0</v>
      </c>
      <c r="L24" s="63">
        <f t="shared" si="3"/>
        <v>0</v>
      </c>
      <c r="M24" s="63">
        <f t="shared" si="2"/>
        <v>280000</v>
      </c>
    </row>
    <row r="25" spans="9:13">
      <c r="J25" s="62"/>
      <c r="K25" s="62"/>
      <c r="L25" s="62"/>
      <c r="M25" s="62"/>
    </row>
    <row r="26" spans="9:13">
      <c r="J26" s="62"/>
      <c r="K26" s="62"/>
      <c r="L26" s="62"/>
      <c r="M26" s="62"/>
    </row>
    <row r="27" spans="9:13">
      <c r="J27" s="62"/>
      <c r="K27" s="62"/>
      <c r="L27" s="62"/>
      <c r="M27" s="62"/>
    </row>
    <row r="28" spans="9:13">
      <c r="J28" s="62"/>
      <c r="K28" s="62"/>
      <c r="L28" s="62"/>
      <c r="M28" s="62"/>
    </row>
    <row r="29" spans="9:13">
      <c r="J29" s="62"/>
      <c r="K29" s="62"/>
      <c r="L29" s="62"/>
      <c r="M29" s="62"/>
    </row>
    <row r="30" spans="9:13">
      <c r="J30" s="62"/>
      <c r="K30" s="62"/>
      <c r="L30" s="62"/>
      <c r="M30" s="62"/>
    </row>
    <row r="31" spans="9:13">
      <c r="J31" s="62"/>
      <c r="K31" s="62"/>
      <c r="L31" s="62"/>
      <c r="M31" s="62"/>
    </row>
    <row r="32" spans="9:13">
      <c r="J32" s="62"/>
      <c r="K32" s="62"/>
      <c r="L32" s="62"/>
      <c r="M32" s="62"/>
    </row>
    <row r="33" spans="10:13">
      <c r="J33" s="62"/>
      <c r="K33" s="62"/>
      <c r="L33" s="62"/>
      <c r="M33" s="62"/>
    </row>
    <row r="34" spans="10:13">
      <c r="J34" s="62"/>
      <c r="K34" s="62"/>
      <c r="L34" s="62"/>
      <c r="M34" s="62"/>
    </row>
    <row r="35" spans="10:13">
      <c r="J35" s="62"/>
      <c r="K35" s="62"/>
      <c r="L35" s="62"/>
      <c r="M35" s="62"/>
    </row>
    <row r="36" spans="10:13">
      <c r="J36" s="62"/>
      <c r="K36" s="62"/>
      <c r="L36" s="62"/>
      <c r="M36" s="62"/>
    </row>
    <row r="37" spans="10:13">
      <c r="J37" s="62"/>
      <c r="K37" s="62"/>
      <c r="L37" s="62"/>
      <c r="M37" s="62"/>
    </row>
    <row r="38" spans="10:13">
      <c r="J38" s="62"/>
      <c r="K38" s="62"/>
      <c r="L38" s="62"/>
      <c r="M38" s="62"/>
    </row>
    <row r="39" spans="10:13">
      <c r="J39" s="62"/>
      <c r="K39" s="62"/>
      <c r="L39" s="62"/>
      <c r="M39" s="62"/>
    </row>
    <row r="40" spans="10:13">
      <c r="J40" s="62"/>
      <c r="K40" s="62"/>
      <c r="L40" s="62"/>
      <c r="M40" s="62"/>
    </row>
    <row r="41" spans="10:13">
      <c r="J41" s="62"/>
      <c r="K41" s="62"/>
      <c r="L41" s="62"/>
      <c r="M41" s="62"/>
    </row>
    <row r="42" spans="10:13">
      <c r="J42" s="62"/>
      <c r="K42" s="62"/>
      <c r="L42" s="62"/>
      <c r="M42" s="62"/>
    </row>
    <row r="43" spans="10:13">
      <c r="J43" s="62"/>
      <c r="K43" s="62"/>
      <c r="L43" s="62"/>
      <c r="M43" s="62"/>
    </row>
    <row r="44" spans="10:13">
      <c r="J44" s="62"/>
      <c r="K44" s="62"/>
      <c r="L44" s="62"/>
      <c r="M44" s="62"/>
    </row>
    <row r="45" spans="10:13">
      <c r="J45" s="62"/>
      <c r="K45" s="62"/>
      <c r="L45" s="62"/>
      <c r="M45" s="62"/>
    </row>
    <row r="46" spans="10:13">
      <c r="J46" s="62"/>
      <c r="K46" s="62"/>
      <c r="L46" s="62"/>
      <c r="M46" s="62"/>
    </row>
    <row r="47" spans="10:13">
      <c r="J47" s="62"/>
      <c r="K47" s="62"/>
      <c r="L47" s="62"/>
      <c r="M47" s="62"/>
    </row>
    <row r="48" spans="10:13">
      <c r="J48" s="62"/>
      <c r="K48" s="62"/>
      <c r="L48" s="62"/>
      <c r="M48" s="62"/>
    </row>
    <row r="49" spans="4:13">
      <c r="J49" s="62"/>
      <c r="K49" s="62"/>
      <c r="L49" s="62"/>
      <c r="M49" s="62"/>
    </row>
    <row r="50" spans="4:13">
      <c r="J50" s="62"/>
      <c r="K50" s="62"/>
      <c r="L50" s="62"/>
      <c r="M50" s="62"/>
    </row>
    <row r="51" spans="4:13">
      <c r="J51" s="62"/>
      <c r="K51" s="62"/>
      <c r="L51" s="62"/>
      <c r="M51" s="62"/>
    </row>
    <row r="52" spans="4:13">
      <c r="J52" s="62"/>
      <c r="K52" s="62"/>
      <c r="L52" s="62"/>
      <c r="M52" s="62"/>
    </row>
    <row r="53" spans="4:13">
      <c r="J53" s="62"/>
      <c r="K53" s="62"/>
      <c r="L53" s="62"/>
      <c r="M53" s="62"/>
    </row>
    <row r="54" spans="4:13">
      <c r="J54" s="62"/>
      <c r="K54" s="62"/>
      <c r="L54" s="62"/>
      <c r="M54" s="62"/>
    </row>
    <row r="55" spans="4:13">
      <c r="J55" s="62"/>
      <c r="K55" s="62"/>
      <c r="L55" s="62"/>
      <c r="M55" s="62"/>
    </row>
    <row r="56" spans="4:13">
      <c r="J56" s="62"/>
      <c r="K56" s="62"/>
      <c r="L56" s="62"/>
      <c r="M56" s="62"/>
    </row>
    <row r="57" spans="4:13">
      <c r="J57" s="62"/>
      <c r="K57" s="62"/>
      <c r="L57" s="62"/>
      <c r="M57" s="62"/>
    </row>
    <row r="58" spans="4:13">
      <c r="D58" s="148" t="s">
        <v>332</v>
      </c>
      <c r="E58" s="149">
        <v>52401900</v>
      </c>
      <c r="F58" s="149">
        <v>5675000</v>
      </c>
      <c r="G58" s="149">
        <v>7451100.2599999998</v>
      </c>
      <c r="H58" s="149">
        <v>65528000.260000005</v>
      </c>
    </row>
    <row r="59" spans="4:13">
      <c r="D59" s="150" t="s">
        <v>269</v>
      </c>
      <c r="E59" s="151">
        <f>+E58-45000000</f>
        <v>7401900</v>
      </c>
      <c r="F59" s="151">
        <f>F58-6767000</f>
        <v>-1092000</v>
      </c>
      <c r="G59" s="151">
        <f>+G58-5958000</f>
        <v>1493100.2599999998</v>
      </c>
      <c r="H59" s="151">
        <f>+H58-57725000</f>
        <v>7803000.2600000054</v>
      </c>
    </row>
  </sheetData>
  <pageMargins left="0.25" right="0.25" top="0.75" bottom="0.75" header="0.3" footer="0.3"/>
  <pageSetup paperSize="121" orientation="portrait"/>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2:B52"/>
  <sheetViews>
    <sheetView workbookViewId="0">
      <selection activeCell="B17" sqref="B17"/>
    </sheetView>
  </sheetViews>
  <sheetFormatPr baseColWidth="10" defaultColWidth="10.85546875" defaultRowHeight="12.75"/>
  <cols>
    <col min="1" max="1" width="10.85546875" style="13"/>
    <col min="2" max="2" width="65.42578125" style="13" customWidth="1"/>
    <col min="3" max="16384" width="10.85546875" style="13"/>
  </cols>
  <sheetData>
    <row r="2" spans="1:2" ht="15.75">
      <c r="A2" s="12" t="s">
        <v>226</v>
      </c>
      <c r="B2" s="12"/>
    </row>
    <row r="4" spans="1:2">
      <c r="A4" s="14" t="s">
        <v>11</v>
      </c>
      <c r="B4" s="15" t="s">
        <v>12</v>
      </c>
    </row>
    <row r="5" spans="1:2">
      <c r="A5" s="14" t="s">
        <v>13</v>
      </c>
      <c r="B5" s="15" t="s">
        <v>14</v>
      </c>
    </row>
    <row r="6" spans="1:2">
      <c r="A6" s="14" t="s">
        <v>1224</v>
      </c>
      <c r="B6" s="15" t="s">
        <v>1225</v>
      </c>
    </row>
    <row r="7" spans="1:2">
      <c r="A7" s="14" t="s">
        <v>15</v>
      </c>
      <c r="B7" s="15" t="s">
        <v>16</v>
      </c>
    </row>
    <row r="8" spans="1:2">
      <c r="A8" s="14" t="s">
        <v>17</v>
      </c>
      <c r="B8" s="15" t="s">
        <v>18</v>
      </c>
    </row>
    <row r="9" spans="1:2" s="1113" customFormat="1">
      <c r="A9" s="1121" t="s">
        <v>1226</v>
      </c>
      <c r="B9" s="95" t="s">
        <v>1227</v>
      </c>
    </row>
    <row r="10" spans="1:2">
      <c r="A10" s="14" t="s">
        <v>19</v>
      </c>
      <c r="B10" s="15" t="s">
        <v>20</v>
      </c>
    </row>
    <row r="11" spans="1:2">
      <c r="A11" s="14" t="s">
        <v>21</v>
      </c>
      <c r="B11" s="15" t="s">
        <v>22</v>
      </c>
    </row>
    <row r="12" spans="1:2">
      <c r="A12" s="14" t="s">
        <v>23</v>
      </c>
      <c r="B12" s="15" t="s">
        <v>24</v>
      </c>
    </row>
    <row r="13" spans="1:2">
      <c r="A13" s="14" t="s">
        <v>25</v>
      </c>
      <c r="B13" s="15" t="s">
        <v>26</v>
      </c>
    </row>
    <row r="14" spans="1:2">
      <c r="A14" s="14" t="s">
        <v>27</v>
      </c>
      <c r="B14" s="15" t="s">
        <v>28</v>
      </c>
    </row>
    <row r="15" spans="1:2">
      <c r="A15" s="14" t="s">
        <v>29</v>
      </c>
      <c r="B15" s="15" t="s">
        <v>30</v>
      </c>
    </row>
    <row r="16" spans="1:2">
      <c r="A16" s="14" t="s">
        <v>31</v>
      </c>
      <c r="B16" s="15" t="s">
        <v>32</v>
      </c>
    </row>
    <row r="17" spans="1:2">
      <c r="A17" s="14" t="s">
        <v>33</v>
      </c>
      <c r="B17" s="15" t="s">
        <v>34</v>
      </c>
    </row>
    <row r="18" spans="1:2">
      <c r="A18" s="14" t="s">
        <v>35</v>
      </c>
      <c r="B18" s="15" t="s">
        <v>36</v>
      </c>
    </row>
    <row r="19" spans="1:2">
      <c r="A19" s="14" t="s">
        <v>37</v>
      </c>
      <c r="B19" s="15" t="s">
        <v>38</v>
      </c>
    </row>
    <row r="20" spans="1:2">
      <c r="A20" s="14" t="s">
        <v>39</v>
      </c>
      <c r="B20" s="15" t="s">
        <v>40</v>
      </c>
    </row>
    <row r="21" spans="1:2">
      <c r="A21" s="14" t="s">
        <v>41</v>
      </c>
      <c r="B21" s="15" t="s">
        <v>42</v>
      </c>
    </row>
    <row r="22" spans="1:2">
      <c r="A22" s="14" t="s">
        <v>43</v>
      </c>
      <c r="B22" s="15" t="s">
        <v>44</v>
      </c>
    </row>
    <row r="23" spans="1:2">
      <c r="A23" s="14" t="s">
        <v>45</v>
      </c>
      <c r="B23" s="15" t="s">
        <v>46</v>
      </c>
    </row>
    <row r="24" spans="1:2">
      <c r="A24" s="14" t="s">
        <v>47</v>
      </c>
      <c r="B24" s="15" t="s">
        <v>48</v>
      </c>
    </row>
    <row r="25" spans="1:2">
      <c r="A25" s="14" t="s">
        <v>49</v>
      </c>
      <c r="B25" s="15" t="s">
        <v>50</v>
      </c>
    </row>
    <row r="26" spans="1:2">
      <c r="A26" s="14" t="s">
        <v>51</v>
      </c>
      <c r="B26" s="15" t="s">
        <v>52</v>
      </c>
    </row>
    <row r="27" spans="1:2">
      <c r="A27" s="14" t="s">
        <v>53</v>
      </c>
      <c r="B27" s="15" t="s">
        <v>8</v>
      </c>
    </row>
    <row r="28" spans="1:2">
      <c r="A28" s="14" t="s">
        <v>54</v>
      </c>
      <c r="B28" s="15" t="s">
        <v>55</v>
      </c>
    </row>
    <row r="29" spans="1:2">
      <c r="A29" s="14" t="s">
        <v>56</v>
      </c>
      <c r="B29" s="15" t="s">
        <v>57</v>
      </c>
    </row>
    <row r="30" spans="1:2">
      <c r="A30" s="14" t="s">
        <v>58</v>
      </c>
      <c r="B30" s="15" t="s">
        <v>59</v>
      </c>
    </row>
    <row r="31" spans="1:2">
      <c r="A31" s="14" t="s">
        <v>60</v>
      </c>
      <c r="B31" s="15" t="s">
        <v>61</v>
      </c>
    </row>
    <row r="32" spans="1:2">
      <c r="A32" s="14" t="s">
        <v>62</v>
      </c>
      <c r="B32" s="15" t="s">
        <v>63</v>
      </c>
    </row>
    <row r="33" spans="1:2">
      <c r="A33" s="14" t="s">
        <v>64</v>
      </c>
      <c r="B33" s="15" t="s">
        <v>6</v>
      </c>
    </row>
    <row r="34" spans="1:2">
      <c r="A34" s="14" t="s">
        <v>65</v>
      </c>
      <c r="B34" s="15" t="s">
        <v>66</v>
      </c>
    </row>
    <row r="35" spans="1:2">
      <c r="A35" s="14" t="s">
        <v>67</v>
      </c>
      <c r="B35" s="15" t="s">
        <v>68</v>
      </c>
    </row>
    <row r="36" spans="1:2">
      <c r="A36" s="14" t="s">
        <v>69</v>
      </c>
      <c r="B36" s="15" t="s">
        <v>70</v>
      </c>
    </row>
    <row r="37" spans="1:2">
      <c r="A37" s="14" t="s">
        <v>71</v>
      </c>
      <c r="B37" s="15" t="s">
        <v>72</v>
      </c>
    </row>
    <row r="38" spans="1:2">
      <c r="A38" s="14" t="s">
        <v>73</v>
      </c>
      <c r="B38" s="15" t="s">
        <v>74</v>
      </c>
    </row>
    <row r="39" spans="1:2">
      <c r="A39" s="14" t="s">
        <v>1228</v>
      </c>
      <c r="B39" s="15" t="s">
        <v>1229</v>
      </c>
    </row>
    <row r="40" spans="1:2">
      <c r="A40" s="14" t="s">
        <v>1230</v>
      </c>
      <c r="B40" s="15" t="s">
        <v>1231</v>
      </c>
    </row>
    <row r="41" spans="1:2">
      <c r="A41" s="14" t="s">
        <v>75</v>
      </c>
      <c r="B41" s="15" t="s">
        <v>76</v>
      </c>
    </row>
    <row r="42" spans="1:2">
      <c r="A42" s="14" t="s">
        <v>77</v>
      </c>
      <c r="B42" s="15" t="s">
        <v>78</v>
      </c>
    </row>
    <row r="43" spans="1:2">
      <c r="A43" s="14" t="s">
        <v>79</v>
      </c>
      <c r="B43" s="15" t="s">
        <v>80</v>
      </c>
    </row>
    <row r="44" spans="1:2">
      <c r="A44" s="14" t="s">
        <v>81</v>
      </c>
      <c r="B44" s="15" t="s">
        <v>82</v>
      </c>
    </row>
    <row r="45" spans="1:2">
      <c r="A45" s="14" t="s">
        <v>83</v>
      </c>
      <c r="B45" s="15" t="s">
        <v>84</v>
      </c>
    </row>
    <row r="46" spans="1:2">
      <c r="A46" s="14" t="s">
        <v>85</v>
      </c>
      <c r="B46" s="15" t="s">
        <v>86</v>
      </c>
    </row>
    <row r="47" spans="1:2">
      <c r="A47" s="14" t="s">
        <v>87</v>
      </c>
      <c r="B47" s="15" t="s">
        <v>88</v>
      </c>
    </row>
    <row r="48" spans="1:2">
      <c r="A48" s="14" t="s">
        <v>89</v>
      </c>
      <c r="B48" s="15" t="s">
        <v>90</v>
      </c>
    </row>
    <row r="49" spans="1:2">
      <c r="A49" s="14" t="s">
        <v>91</v>
      </c>
      <c r="B49" s="15" t="s">
        <v>92</v>
      </c>
    </row>
    <row r="50" spans="1:2">
      <c r="A50" s="14" t="s">
        <v>93</v>
      </c>
      <c r="B50" s="15" t="s">
        <v>94</v>
      </c>
    </row>
    <row r="51" spans="1:2">
      <c r="A51" s="14" t="s">
        <v>95</v>
      </c>
      <c r="B51" s="15" t="s">
        <v>96</v>
      </c>
    </row>
    <row r="52" spans="1:2">
      <c r="A52" s="14" t="s">
        <v>97</v>
      </c>
      <c r="B52" s="15" t="s">
        <v>98</v>
      </c>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F67"/>
  <sheetViews>
    <sheetView zoomScale="60" zoomScaleNormal="60" zoomScalePageLayoutView="60" workbookViewId="0">
      <pane ySplit="765" activePane="bottomLeft"/>
      <selection activeCell="C1" sqref="C1:C1048576"/>
      <selection pane="bottomLeft" activeCell="L26" sqref="L26:L27"/>
    </sheetView>
  </sheetViews>
  <sheetFormatPr baseColWidth="10" defaultColWidth="10.28515625" defaultRowHeight="21"/>
  <cols>
    <col min="1" max="1" width="5.42578125" style="796" customWidth="1"/>
    <col min="2" max="2" width="1.42578125" style="797" customWidth="1"/>
    <col min="3" max="3" width="59.42578125" style="786" customWidth="1"/>
    <col min="4" max="4" width="1.42578125" style="797" customWidth="1"/>
    <col min="5" max="5" width="81.7109375" style="786" hidden="1" customWidth="1"/>
    <col min="6" max="6" width="15.28515625" style="798" customWidth="1"/>
    <col min="7" max="7" width="17" style="799" hidden="1" customWidth="1"/>
    <col min="8" max="8" width="13.7109375" style="799" customWidth="1"/>
    <col min="9" max="9" width="10.7109375" style="800" customWidth="1"/>
    <col min="10" max="10" width="15" style="786" customWidth="1"/>
    <col min="11" max="11" width="1.42578125" style="797" customWidth="1"/>
    <col min="12" max="12" width="14.28515625" style="786" customWidth="1"/>
    <col min="13" max="13" width="1.42578125" style="797" customWidth="1"/>
    <col min="14" max="14" width="17.140625" style="801" customWidth="1"/>
    <col min="15" max="15" width="10.28515625" style="785"/>
    <col min="16" max="16" width="1.42578125" style="797" customWidth="1"/>
    <col min="17" max="17" width="30.42578125" style="786" customWidth="1"/>
    <col min="18" max="1020" width="10.28515625" style="786"/>
    <col min="1021" max="16384" width="10.28515625" style="842"/>
  </cols>
  <sheetData>
    <row r="1" spans="1:1020" s="872" customFormat="1" ht="32.25" thickBot="1">
      <c r="A1" s="769"/>
      <c r="B1" s="770"/>
      <c r="C1" s="771" t="s">
        <v>540</v>
      </c>
      <c r="D1" s="772"/>
      <c r="E1" s="773" t="s">
        <v>541</v>
      </c>
      <c r="F1" s="773" t="s">
        <v>542</v>
      </c>
      <c r="G1" s="774" t="s">
        <v>911</v>
      </c>
      <c r="H1" s="775" t="s">
        <v>544</v>
      </c>
      <c r="I1" s="776" t="s">
        <v>545</v>
      </c>
      <c r="J1" s="775" t="s">
        <v>912</v>
      </c>
      <c r="K1" s="772"/>
      <c r="L1" s="777" t="s">
        <v>547</v>
      </c>
      <c r="M1" s="772"/>
      <c r="N1" s="777" t="s">
        <v>548</v>
      </c>
      <c r="O1" s="777" t="s">
        <v>550</v>
      </c>
      <c r="P1" s="772"/>
      <c r="Q1" s="777" t="s">
        <v>972</v>
      </c>
    </row>
    <row r="2" spans="1:1020" s="786" customFormat="1" ht="21.75" thickBot="1">
      <c r="A2" s="778"/>
      <c r="B2" s="770"/>
      <c r="C2" s="779"/>
      <c r="D2" s="770"/>
      <c r="E2" s="780"/>
      <c r="F2" s="774"/>
      <c r="G2" s="774"/>
      <c r="H2" s="781"/>
      <c r="I2" s="782"/>
      <c r="J2" s="781"/>
      <c r="K2" s="770"/>
      <c r="L2" s="783"/>
      <c r="M2" s="770"/>
      <c r="N2" s="784"/>
      <c r="O2" s="785"/>
      <c r="P2" s="770"/>
    </row>
    <row r="3" spans="1:1020" s="795" customFormat="1" ht="39.950000000000003" customHeight="1">
      <c r="A3" s="787"/>
      <c r="B3" s="788"/>
      <c r="C3" s="789" t="s">
        <v>551</v>
      </c>
      <c r="D3" s="788"/>
      <c r="E3" s="790"/>
      <c r="F3" s="791"/>
      <c r="G3" s="791"/>
      <c r="H3" s="791"/>
      <c r="I3" s="792"/>
      <c r="J3" s="793"/>
      <c r="K3" s="788"/>
      <c r="L3" s="793"/>
      <c r="M3" s="788"/>
      <c r="N3" s="793">
        <f>+N5+N29+N46</f>
        <v>8374500</v>
      </c>
      <c r="O3" s="794"/>
      <c r="P3" s="788"/>
    </row>
    <row r="4" spans="1:1020" s="786" customFormat="1" ht="21.75" thickBot="1">
      <c r="A4" s="796"/>
      <c r="B4" s="797"/>
      <c r="D4" s="797"/>
      <c r="F4" s="798"/>
      <c r="G4" s="799"/>
      <c r="H4" s="799"/>
      <c r="I4" s="800"/>
      <c r="K4" s="797"/>
      <c r="M4" s="797"/>
      <c r="N4" s="801"/>
      <c r="O4" s="794"/>
      <c r="P4" s="797"/>
    </row>
    <row r="5" spans="1:1020" s="809" customFormat="1" ht="35.1" customHeight="1" thickBot="1">
      <c r="A5" s="802" t="s">
        <v>346</v>
      </c>
      <c r="B5" s="803"/>
      <c r="C5" s="804" t="s">
        <v>552</v>
      </c>
      <c r="D5" s="803"/>
      <c r="E5" s="805"/>
      <c r="F5" s="804"/>
      <c r="G5" s="804"/>
      <c r="H5" s="804"/>
      <c r="I5" s="806"/>
      <c r="J5" s="804"/>
      <c r="K5" s="803"/>
      <c r="L5" s="804"/>
      <c r="M5" s="803"/>
      <c r="N5" s="807">
        <f>+N7+N17+N9+N24</f>
        <v>5850000</v>
      </c>
      <c r="O5" s="808">
        <f>+N5/N$3</f>
        <v>0.69854916711445458</v>
      </c>
      <c r="P5" s="803"/>
    </row>
    <row r="6" spans="1:1020" s="786" customFormat="1">
      <c r="A6" s="796"/>
      <c r="B6" s="797"/>
      <c r="D6" s="797"/>
      <c r="F6" s="798"/>
      <c r="G6" s="799"/>
      <c r="H6" s="799"/>
      <c r="I6" s="800"/>
      <c r="K6" s="797"/>
      <c r="M6" s="797"/>
      <c r="N6" s="801"/>
      <c r="O6" s="794"/>
      <c r="P6" s="797"/>
    </row>
    <row r="7" spans="1:1020" s="786" customFormat="1" ht="42.75">
      <c r="A7" s="810">
        <v>1</v>
      </c>
      <c r="B7" s="797"/>
      <c r="C7" s="811" t="s">
        <v>973</v>
      </c>
      <c r="D7" s="797"/>
      <c r="E7" s="812" t="s">
        <v>913</v>
      </c>
      <c r="F7" s="813" t="s">
        <v>555</v>
      </c>
      <c r="G7" s="814" t="s">
        <v>914</v>
      </c>
      <c r="H7" s="815" t="s">
        <v>557</v>
      </c>
      <c r="I7" s="816">
        <v>1</v>
      </c>
      <c r="J7" s="817">
        <v>295000</v>
      </c>
      <c r="K7" s="797"/>
      <c r="L7" s="817"/>
      <c r="M7" s="797"/>
      <c r="N7" s="880">
        <f>+L7</f>
        <v>0</v>
      </c>
      <c r="O7" s="794"/>
      <c r="P7" s="797"/>
      <c r="Q7" s="786" t="s">
        <v>974</v>
      </c>
    </row>
    <row r="9" spans="1:1020" s="840" customFormat="1">
      <c r="A9" s="818">
        <v>2</v>
      </c>
      <c r="B9" s="797"/>
      <c r="C9" s="819" t="s">
        <v>975</v>
      </c>
      <c r="D9" s="797"/>
      <c r="E9" s="834"/>
      <c r="F9" s="836"/>
      <c r="G9" s="836"/>
      <c r="H9" s="836"/>
      <c r="I9" s="837"/>
      <c r="J9" s="838"/>
      <c r="K9" s="797"/>
      <c r="L9" s="817"/>
      <c r="M9" s="797"/>
      <c r="N9" s="880">
        <f>L10+L11+L12+L13+L14+L15</f>
        <v>3650000</v>
      </c>
      <c r="O9" s="825"/>
      <c r="P9" s="797"/>
      <c r="Q9" s="797"/>
      <c r="R9" s="797"/>
      <c r="S9" s="797"/>
      <c r="T9" s="797"/>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c r="AT9" s="797"/>
      <c r="AU9" s="797"/>
      <c r="AV9" s="797"/>
      <c r="AW9" s="797"/>
      <c r="AX9" s="797"/>
      <c r="AY9" s="797"/>
      <c r="AZ9" s="797"/>
      <c r="BA9" s="797"/>
      <c r="BB9" s="797"/>
      <c r="BC9" s="797"/>
      <c r="BD9" s="797"/>
      <c r="BE9" s="797"/>
      <c r="BF9" s="797"/>
      <c r="BG9" s="797"/>
      <c r="BH9" s="797"/>
      <c r="BI9" s="797"/>
      <c r="BJ9" s="797"/>
      <c r="BK9" s="797"/>
      <c r="BL9" s="797"/>
      <c r="BM9" s="797"/>
      <c r="BN9" s="797"/>
      <c r="BO9" s="797"/>
      <c r="BP9" s="797"/>
      <c r="BQ9" s="797"/>
      <c r="BR9" s="797"/>
      <c r="BS9" s="797"/>
      <c r="BT9" s="797"/>
      <c r="BU9" s="797"/>
      <c r="BV9" s="797"/>
      <c r="BW9" s="797"/>
      <c r="BX9" s="797"/>
      <c r="BY9" s="797"/>
      <c r="BZ9" s="797"/>
      <c r="CA9" s="797"/>
      <c r="CB9" s="797"/>
      <c r="CC9" s="797"/>
      <c r="CD9" s="797"/>
      <c r="CE9" s="797"/>
      <c r="CF9" s="797"/>
      <c r="CG9" s="797"/>
      <c r="CH9" s="797"/>
      <c r="CI9" s="797"/>
      <c r="CJ9" s="797"/>
      <c r="CK9" s="797"/>
      <c r="CL9" s="797"/>
      <c r="CM9" s="797"/>
      <c r="CN9" s="797"/>
      <c r="CO9" s="797"/>
      <c r="CP9" s="797"/>
      <c r="CQ9" s="797"/>
      <c r="CR9" s="797"/>
      <c r="CS9" s="797"/>
      <c r="CT9" s="797"/>
      <c r="CU9" s="797"/>
      <c r="CV9" s="797"/>
      <c r="CW9" s="797"/>
      <c r="CX9" s="797"/>
      <c r="CY9" s="797"/>
      <c r="CZ9" s="797"/>
      <c r="DA9" s="797"/>
      <c r="DB9" s="797"/>
      <c r="DC9" s="797"/>
      <c r="DD9" s="797"/>
      <c r="DE9" s="797"/>
      <c r="DF9" s="797"/>
      <c r="DG9" s="797"/>
      <c r="DH9" s="797"/>
      <c r="DI9" s="797"/>
      <c r="DJ9" s="797"/>
      <c r="DK9" s="797"/>
      <c r="DL9" s="797"/>
      <c r="DM9" s="797"/>
      <c r="DN9" s="797"/>
      <c r="DO9" s="797"/>
      <c r="DP9" s="797"/>
      <c r="DQ9" s="797"/>
      <c r="DR9" s="797"/>
      <c r="DS9" s="797"/>
      <c r="DT9" s="797"/>
      <c r="DU9" s="797"/>
      <c r="DV9" s="797"/>
      <c r="DW9" s="797"/>
      <c r="DX9" s="797"/>
      <c r="DY9" s="797"/>
      <c r="DZ9" s="797"/>
      <c r="EA9" s="797"/>
      <c r="EB9" s="797"/>
      <c r="EC9" s="797"/>
      <c r="ED9" s="797"/>
      <c r="EE9" s="797"/>
      <c r="EF9" s="797"/>
      <c r="EG9" s="797"/>
      <c r="EH9" s="797"/>
      <c r="EI9" s="797"/>
      <c r="EJ9" s="797"/>
      <c r="EK9" s="797"/>
      <c r="EL9" s="797"/>
      <c r="EM9" s="797"/>
      <c r="EN9" s="797"/>
      <c r="EO9" s="797"/>
      <c r="EP9" s="797"/>
      <c r="EQ9" s="797"/>
      <c r="ER9" s="797"/>
      <c r="ES9" s="797"/>
      <c r="ET9" s="797"/>
      <c r="EU9" s="797"/>
      <c r="EV9" s="797"/>
      <c r="EW9" s="797"/>
      <c r="EX9" s="797"/>
      <c r="EY9" s="797"/>
      <c r="EZ9" s="797"/>
      <c r="FA9" s="797"/>
      <c r="FB9" s="797"/>
      <c r="FC9" s="797"/>
      <c r="FD9" s="797"/>
      <c r="FE9" s="797"/>
      <c r="FF9" s="797"/>
      <c r="FG9" s="797"/>
      <c r="FH9" s="797"/>
      <c r="FI9" s="797"/>
      <c r="FJ9" s="797"/>
      <c r="FK9" s="797"/>
      <c r="FL9" s="797"/>
      <c r="FM9" s="797"/>
      <c r="FN9" s="797"/>
      <c r="FO9" s="797"/>
      <c r="FP9" s="797"/>
      <c r="FQ9" s="797"/>
      <c r="FR9" s="797"/>
      <c r="FS9" s="797"/>
      <c r="FT9" s="797"/>
      <c r="FU9" s="797"/>
      <c r="FV9" s="797"/>
      <c r="FW9" s="797"/>
      <c r="FX9" s="797"/>
      <c r="FY9" s="797"/>
      <c r="FZ9" s="797"/>
      <c r="GA9" s="797"/>
      <c r="GB9" s="797"/>
      <c r="GC9" s="797"/>
      <c r="GD9" s="797"/>
      <c r="GE9" s="797"/>
      <c r="GF9" s="797"/>
      <c r="GG9" s="797"/>
      <c r="GH9" s="797"/>
      <c r="GI9" s="797"/>
      <c r="GJ9" s="797"/>
      <c r="GK9" s="797"/>
      <c r="GL9" s="797"/>
      <c r="GM9" s="797"/>
      <c r="GN9" s="797"/>
      <c r="GO9" s="797"/>
      <c r="GP9" s="797"/>
      <c r="GQ9" s="797"/>
      <c r="GR9" s="797"/>
      <c r="GS9" s="797"/>
      <c r="GT9" s="797"/>
      <c r="GU9" s="797"/>
      <c r="GV9" s="797"/>
      <c r="GW9" s="797"/>
      <c r="GX9" s="797"/>
      <c r="GY9" s="797"/>
      <c r="GZ9" s="797"/>
      <c r="HA9" s="797"/>
      <c r="HB9" s="797"/>
      <c r="HC9" s="797"/>
      <c r="HD9" s="797"/>
      <c r="HE9" s="797"/>
      <c r="HF9" s="797"/>
      <c r="HG9" s="797"/>
      <c r="HH9" s="797"/>
      <c r="HI9" s="797"/>
      <c r="HJ9" s="797"/>
      <c r="HK9" s="797"/>
      <c r="HL9" s="797"/>
      <c r="HM9" s="797"/>
      <c r="HN9" s="797"/>
      <c r="HO9" s="797"/>
      <c r="HP9" s="797"/>
      <c r="HQ9" s="797"/>
      <c r="HR9" s="797"/>
      <c r="HS9" s="797"/>
      <c r="HT9" s="797"/>
      <c r="HU9" s="797"/>
      <c r="HV9" s="797"/>
      <c r="HW9" s="797"/>
      <c r="HX9" s="797"/>
      <c r="HY9" s="797"/>
      <c r="HZ9" s="797"/>
      <c r="IA9" s="797"/>
      <c r="IB9" s="797"/>
      <c r="IC9" s="797"/>
      <c r="ID9" s="797"/>
      <c r="IE9" s="797"/>
      <c r="IF9" s="797"/>
      <c r="IG9" s="797"/>
      <c r="IH9" s="797"/>
      <c r="II9" s="797"/>
      <c r="IJ9" s="797"/>
      <c r="IK9" s="797"/>
      <c r="IL9" s="797"/>
      <c r="IM9" s="797"/>
      <c r="IN9" s="797"/>
      <c r="IO9" s="797"/>
      <c r="IP9" s="797"/>
      <c r="IQ9" s="797"/>
      <c r="IR9" s="797"/>
      <c r="IS9" s="797"/>
      <c r="IT9" s="797"/>
      <c r="IU9" s="797"/>
      <c r="IV9" s="797"/>
      <c r="IW9" s="797"/>
      <c r="IX9" s="797"/>
      <c r="IY9" s="797"/>
      <c r="IZ9" s="797"/>
      <c r="JA9" s="797"/>
      <c r="JB9" s="797"/>
      <c r="JC9" s="797"/>
      <c r="JD9" s="797"/>
      <c r="JE9" s="797"/>
      <c r="JF9" s="797"/>
      <c r="JG9" s="797"/>
      <c r="JH9" s="797"/>
      <c r="JI9" s="797"/>
      <c r="JJ9" s="797"/>
      <c r="JK9" s="797"/>
      <c r="JL9" s="797"/>
      <c r="JM9" s="797"/>
      <c r="JN9" s="797"/>
      <c r="JO9" s="797"/>
      <c r="JP9" s="797"/>
      <c r="JQ9" s="797"/>
      <c r="JR9" s="797"/>
      <c r="JS9" s="797"/>
      <c r="JT9" s="797"/>
      <c r="JU9" s="797"/>
      <c r="JV9" s="797"/>
      <c r="JW9" s="797"/>
      <c r="JX9" s="797"/>
      <c r="JY9" s="797"/>
      <c r="JZ9" s="797"/>
      <c r="KA9" s="797"/>
      <c r="KB9" s="797"/>
      <c r="KC9" s="797"/>
      <c r="KD9" s="797"/>
      <c r="KE9" s="797"/>
      <c r="KF9" s="797"/>
      <c r="KG9" s="797"/>
      <c r="KH9" s="797"/>
      <c r="KI9" s="797"/>
      <c r="KJ9" s="797"/>
      <c r="KK9" s="797"/>
      <c r="KL9" s="797"/>
      <c r="KM9" s="797"/>
      <c r="KN9" s="797"/>
      <c r="KO9" s="797"/>
      <c r="KP9" s="797"/>
      <c r="KQ9" s="797"/>
      <c r="KR9" s="797"/>
      <c r="KS9" s="797"/>
      <c r="KT9" s="797"/>
      <c r="KU9" s="797"/>
      <c r="KV9" s="797"/>
      <c r="KW9" s="797"/>
      <c r="KX9" s="797"/>
      <c r="KY9" s="797"/>
      <c r="KZ9" s="797"/>
      <c r="LA9" s="797"/>
      <c r="LB9" s="797"/>
      <c r="LC9" s="797"/>
      <c r="LD9" s="797"/>
      <c r="LE9" s="797"/>
      <c r="LF9" s="797"/>
      <c r="LG9" s="797"/>
      <c r="LH9" s="797"/>
      <c r="LI9" s="797"/>
      <c r="LJ9" s="797"/>
      <c r="LK9" s="797"/>
      <c r="LL9" s="797"/>
      <c r="LM9" s="797"/>
      <c r="LN9" s="797"/>
      <c r="LO9" s="797"/>
      <c r="LP9" s="797"/>
      <c r="LQ9" s="797"/>
      <c r="LR9" s="797"/>
      <c r="LS9" s="797"/>
      <c r="LT9" s="797"/>
      <c r="LU9" s="797"/>
      <c r="LV9" s="797"/>
      <c r="LW9" s="797"/>
      <c r="LX9" s="797"/>
      <c r="LY9" s="797"/>
      <c r="LZ9" s="797"/>
      <c r="MA9" s="797"/>
      <c r="MB9" s="797"/>
      <c r="MC9" s="797"/>
      <c r="MD9" s="797"/>
      <c r="ME9" s="797"/>
      <c r="MF9" s="797"/>
      <c r="MG9" s="797"/>
      <c r="MH9" s="797"/>
      <c r="MI9" s="797"/>
      <c r="MJ9" s="797"/>
      <c r="MK9" s="797"/>
      <c r="ML9" s="797"/>
      <c r="MM9" s="797"/>
      <c r="MN9" s="797"/>
      <c r="MO9" s="797"/>
      <c r="MP9" s="797"/>
      <c r="MQ9" s="797"/>
      <c r="MR9" s="797"/>
      <c r="MS9" s="797"/>
      <c r="MT9" s="797"/>
      <c r="MU9" s="797"/>
      <c r="MV9" s="797"/>
      <c r="MW9" s="797"/>
      <c r="MX9" s="797"/>
      <c r="MY9" s="797"/>
      <c r="MZ9" s="797"/>
      <c r="NA9" s="797"/>
      <c r="NB9" s="797"/>
      <c r="NC9" s="797"/>
      <c r="ND9" s="797"/>
      <c r="NE9" s="797"/>
      <c r="NF9" s="797"/>
      <c r="NG9" s="797"/>
      <c r="NH9" s="797"/>
      <c r="NI9" s="797"/>
      <c r="NJ9" s="797"/>
      <c r="NK9" s="797"/>
      <c r="NL9" s="797"/>
      <c r="NM9" s="797"/>
      <c r="NN9" s="797"/>
      <c r="NO9" s="797"/>
      <c r="NP9" s="797"/>
      <c r="NQ9" s="797"/>
      <c r="NR9" s="797"/>
      <c r="NS9" s="797"/>
      <c r="NT9" s="797"/>
      <c r="NU9" s="797"/>
      <c r="NV9" s="797"/>
      <c r="NW9" s="797"/>
      <c r="NX9" s="797"/>
      <c r="NY9" s="797"/>
      <c r="NZ9" s="797"/>
      <c r="OA9" s="797"/>
      <c r="OB9" s="797"/>
      <c r="OC9" s="797"/>
      <c r="OD9" s="797"/>
      <c r="OE9" s="797"/>
      <c r="OF9" s="797"/>
      <c r="OG9" s="797"/>
      <c r="OH9" s="797"/>
      <c r="OI9" s="797"/>
      <c r="OJ9" s="797"/>
      <c r="OK9" s="797"/>
      <c r="OL9" s="797"/>
      <c r="OM9" s="797"/>
      <c r="ON9" s="797"/>
      <c r="OO9" s="797"/>
      <c r="OP9" s="797"/>
      <c r="OQ9" s="797"/>
      <c r="OR9" s="797"/>
      <c r="OS9" s="797"/>
      <c r="OT9" s="797"/>
      <c r="OU9" s="797"/>
      <c r="OV9" s="797"/>
      <c r="OW9" s="797"/>
      <c r="OX9" s="797"/>
      <c r="OY9" s="797"/>
      <c r="OZ9" s="797"/>
      <c r="PA9" s="797"/>
      <c r="PB9" s="797"/>
      <c r="PC9" s="797"/>
      <c r="PD9" s="797"/>
      <c r="PE9" s="797"/>
      <c r="PF9" s="797"/>
      <c r="PG9" s="797"/>
      <c r="PH9" s="797"/>
      <c r="PI9" s="797"/>
      <c r="PJ9" s="797"/>
      <c r="PK9" s="797"/>
      <c r="PL9" s="797"/>
      <c r="PM9" s="797"/>
      <c r="PN9" s="797"/>
      <c r="PO9" s="797"/>
      <c r="PP9" s="797"/>
      <c r="PQ9" s="797"/>
      <c r="PR9" s="797"/>
      <c r="PS9" s="797"/>
      <c r="PT9" s="797"/>
      <c r="PU9" s="797"/>
      <c r="PV9" s="797"/>
      <c r="PW9" s="797"/>
      <c r="PX9" s="797"/>
      <c r="PY9" s="797"/>
      <c r="PZ9" s="797"/>
      <c r="QA9" s="797"/>
      <c r="QB9" s="797"/>
      <c r="QC9" s="797"/>
      <c r="QD9" s="797"/>
      <c r="QE9" s="797"/>
      <c r="QF9" s="797"/>
      <c r="QG9" s="797"/>
      <c r="QH9" s="797"/>
      <c r="QI9" s="797"/>
      <c r="QJ9" s="797"/>
      <c r="QK9" s="797"/>
      <c r="QL9" s="797"/>
      <c r="QM9" s="797"/>
      <c r="QN9" s="797"/>
      <c r="QO9" s="797"/>
      <c r="QP9" s="797"/>
      <c r="QQ9" s="797"/>
      <c r="QR9" s="797"/>
      <c r="QS9" s="797"/>
      <c r="QT9" s="797"/>
      <c r="QU9" s="797"/>
      <c r="QV9" s="797"/>
      <c r="QW9" s="797"/>
      <c r="QX9" s="797"/>
      <c r="QY9" s="797"/>
      <c r="QZ9" s="797"/>
      <c r="RA9" s="797"/>
      <c r="RB9" s="797"/>
      <c r="RC9" s="797"/>
      <c r="RD9" s="797"/>
      <c r="RE9" s="797"/>
      <c r="RF9" s="797"/>
      <c r="RG9" s="797"/>
      <c r="RH9" s="797"/>
      <c r="RI9" s="797"/>
      <c r="RJ9" s="797"/>
      <c r="RK9" s="797"/>
      <c r="RL9" s="797"/>
      <c r="RM9" s="797"/>
      <c r="RN9" s="797"/>
      <c r="RO9" s="797"/>
      <c r="RP9" s="797"/>
      <c r="RQ9" s="797"/>
      <c r="RR9" s="797"/>
      <c r="RS9" s="797"/>
      <c r="RT9" s="797"/>
      <c r="RU9" s="797"/>
      <c r="RV9" s="797"/>
      <c r="RW9" s="797"/>
      <c r="RX9" s="797"/>
      <c r="RY9" s="797"/>
      <c r="RZ9" s="797"/>
      <c r="SA9" s="797"/>
      <c r="SB9" s="797"/>
      <c r="SC9" s="797"/>
      <c r="SD9" s="797"/>
      <c r="SE9" s="797"/>
      <c r="SF9" s="797"/>
      <c r="SG9" s="797"/>
      <c r="SH9" s="797"/>
      <c r="SI9" s="797"/>
      <c r="SJ9" s="797"/>
      <c r="SK9" s="797"/>
      <c r="SL9" s="797"/>
      <c r="SM9" s="797"/>
      <c r="SN9" s="797"/>
      <c r="SO9" s="797"/>
      <c r="SP9" s="797"/>
      <c r="SQ9" s="797"/>
      <c r="SR9" s="797"/>
      <c r="SS9" s="797"/>
      <c r="ST9" s="797"/>
      <c r="SU9" s="797"/>
      <c r="SV9" s="797"/>
      <c r="SW9" s="797"/>
      <c r="SX9" s="797"/>
      <c r="SY9" s="797"/>
      <c r="SZ9" s="797"/>
      <c r="TA9" s="797"/>
      <c r="TB9" s="797"/>
      <c r="TC9" s="797"/>
      <c r="TD9" s="797"/>
      <c r="TE9" s="797"/>
      <c r="TF9" s="797"/>
      <c r="TG9" s="797"/>
      <c r="TH9" s="797"/>
      <c r="TI9" s="797"/>
      <c r="TJ9" s="797"/>
      <c r="TK9" s="797"/>
      <c r="TL9" s="797"/>
      <c r="TM9" s="797"/>
      <c r="TN9" s="797"/>
      <c r="TO9" s="797"/>
      <c r="TP9" s="797"/>
      <c r="TQ9" s="797"/>
      <c r="TR9" s="797"/>
      <c r="TS9" s="797"/>
      <c r="TT9" s="797"/>
      <c r="TU9" s="797"/>
      <c r="TV9" s="797"/>
      <c r="TW9" s="797"/>
      <c r="TX9" s="797"/>
      <c r="TY9" s="797"/>
      <c r="TZ9" s="797"/>
      <c r="UA9" s="797"/>
      <c r="UB9" s="797"/>
      <c r="UC9" s="797"/>
      <c r="UD9" s="797"/>
      <c r="UE9" s="797"/>
      <c r="UF9" s="797"/>
      <c r="UG9" s="797"/>
      <c r="UH9" s="797"/>
      <c r="UI9" s="797"/>
      <c r="UJ9" s="797"/>
      <c r="UK9" s="797"/>
      <c r="UL9" s="797"/>
      <c r="UM9" s="797"/>
      <c r="UN9" s="797"/>
      <c r="UO9" s="797"/>
      <c r="UP9" s="797"/>
      <c r="UQ9" s="797"/>
      <c r="UR9" s="797"/>
      <c r="US9" s="797"/>
      <c r="UT9" s="797"/>
      <c r="UU9" s="797"/>
      <c r="UV9" s="797"/>
      <c r="UW9" s="797"/>
      <c r="UX9" s="797"/>
      <c r="UY9" s="797"/>
      <c r="UZ9" s="797"/>
      <c r="VA9" s="797"/>
      <c r="VB9" s="797"/>
      <c r="VC9" s="797"/>
      <c r="VD9" s="797"/>
      <c r="VE9" s="797"/>
      <c r="VF9" s="797"/>
      <c r="VG9" s="797"/>
      <c r="VH9" s="797"/>
      <c r="VI9" s="797"/>
      <c r="VJ9" s="797"/>
      <c r="VK9" s="797"/>
      <c r="VL9" s="797"/>
      <c r="VM9" s="797"/>
      <c r="VN9" s="797"/>
      <c r="VO9" s="797"/>
      <c r="VP9" s="797"/>
      <c r="VQ9" s="797"/>
      <c r="VR9" s="797"/>
      <c r="VS9" s="797"/>
      <c r="VT9" s="797"/>
      <c r="VU9" s="797"/>
      <c r="VV9" s="797"/>
      <c r="VW9" s="797"/>
      <c r="VX9" s="797"/>
      <c r="VY9" s="797"/>
      <c r="VZ9" s="797"/>
      <c r="WA9" s="797"/>
      <c r="WB9" s="797"/>
      <c r="WC9" s="797"/>
      <c r="WD9" s="797"/>
      <c r="WE9" s="797"/>
      <c r="WF9" s="797"/>
      <c r="WG9" s="797"/>
      <c r="WH9" s="797"/>
      <c r="WI9" s="797"/>
      <c r="WJ9" s="797"/>
      <c r="WK9" s="797"/>
      <c r="WL9" s="797"/>
      <c r="WM9" s="797"/>
      <c r="WN9" s="797"/>
      <c r="WO9" s="797"/>
      <c r="WP9" s="797"/>
      <c r="WQ9" s="797"/>
      <c r="WR9" s="797"/>
      <c r="WS9" s="797"/>
      <c r="WT9" s="797"/>
      <c r="WU9" s="797"/>
      <c r="WV9" s="797"/>
      <c r="WW9" s="797"/>
      <c r="WX9" s="797"/>
      <c r="WY9" s="797"/>
      <c r="WZ9" s="797"/>
      <c r="XA9" s="797"/>
      <c r="XB9" s="797"/>
      <c r="XC9" s="797"/>
      <c r="XD9" s="797"/>
      <c r="XE9" s="797"/>
      <c r="XF9" s="797"/>
      <c r="XG9" s="797"/>
      <c r="XH9" s="797"/>
      <c r="XI9" s="797"/>
      <c r="XJ9" s="797"/>
      <c r="XK9" s="797"/>
      <c r="XL9" s="797"/>
      <c r="XM9" s="797"/>
      <c r="XN9" s="797"/>
      <c r="XO9" s="797"/>
      <c r="XP9" s="797"/>
      <c r="XQ9" s="797"/>
      <c r="XR9" s="797"/>
      <c r="XS9" s="797"/>
      <c r="XT9" s="797"/>
      <c r="XU9" s="797"/>
      <c r="XV9" s="797"/>
      <c r="XW9" s="797"/>
      <c r="XX9" s="797"/>
      <c r="XY9" s="797"/>
      <c r="XZ9" s="797"/>
      <c r="YA9" s="797"/>
      <c r="YB9" s="797"/>
      <c r="YC9" s="797"/>
      <c r="YD9" s="797"/>
      <c r="YE9" s="797"/>
      <c r="YF9" s="797"/>
      <c r="YG9" s="797"/>
      <c r="YH9" s="797"/>
      <c r="YI9" s="797"/>
      <c r="YJ9" s="797"/>
      <c r="YK9" s="797"/>
      <c r="YL9" s="797"/>
      <c r="YM9" s="797"/>
      <c r="YN9" s="797"/>
      <c r="YO9" s="797"/>
      <c r="YP9" s="797"/>
      <c r="YQ9" s="797"/>
      <c r="YR9" s="797"/>
      <c r="YS9" s="797"/>
      <c r="YT9" s="797"/>
      <c r="YU9" s="797"/>
      <c r="YV9" s="797"/>
      <c r="YW9" s="797"/>
      <c r="YX9" s="797"/>
      <c r="YY9" s="797"/>
      <c r="YZ9" s="797"/>
      <c r="ZA9" s="797"/>
      <c r="ZB9" s="797"/>
      <c r="ZC9" s="797"/>
      <c r="ZD9" s="797"/>
      <c r="ZE9" s="797"/>
      <c r="ZF9" s="797"/>
      <c r="ZG9" s="797"/>
      <c r="ZH9" s="797"/>
      <c r="ZI9" s="797"/>
      <c r="ZJ9" s="797"/>
      <c r="ZK9" s="797"/>
      <c r="ZL9" s="797"/>
      <c r="ZM9" s="797"/>
      <c r="ZN9" s="797"/>
      <c r="ZO9" s="797"/>
      <c r="ZP9" s="797"/>
      <c r="ZQ9" s="797"/>
      <c r="ZR9" s="797"/>
      <c r="ZS9" s="797"/>
      <c r="ZT9" s="797"/>
      <c r="ZU9" s="797"/>
      <c r="ZV9" s="797"/>
      <c r="ZW9" s="797"/>
      <c r="ZX9" s="797"/>
      <c r="ZY9" s="797"/>
      <c r="ZZ9" s="797"/>
      <c r="AAA9" s="797"/>
      <c r="AAB9" s="797"/>
      <c r="AAC9" s="797"/>
      <c r="AAD9" s="797"/>
      <c r="AAE9" s="797"/>
      <c r="AAF9" s="797"/>
      <c r="AAG9" s="797"/>
      <c r="AAH9" s="797"/>
      <c r="AAI9" s="797"/>
      <c r="AAJ9" s="797"/>
      <c r="AAK9" s="797"/>
      <c r="AAL9" s="797"/>
      <c r="AAM9" s="797"/>
      <c r="AAN9" s="797"/>
      <c r="AAO9" s="797"/>
      <c r="AAP9" s="797"/>
      <c r="AAQ9" s="797"/>
      <c r="AAR9" s="797"/>
      <c r="AAS9" s="797"/>
      <c r="AAT9" s="797"/>
      <c r="AAU9" s="797"/>
      <c r="AAV9" s="797"/>
      <c r="AAW9" s="797"/>
      <c r="AAX9" s="797"/>
      <c r="AAY9" s="797"/>
      <c r="AAZ9" s="797"/>
      <c r="ABA9" s="797"/>
      <c r="ABB9" s="797"/>
      <c r="ABC9" s="797"/>
      <c r="ABD9" s="797"/>
      <c r="ABE9" s="797"/>
      <c r="ABF9" s="797"/>
      <c r="ABG9" s="797"/>
      <c r="ABH9" s="797"/>
      <c r="ABI9" s="797"/>
      <c r="ABJ9" s="797"/>
      <c r="ABK9" s="797"/>
      <c r="ABL9" s="797"/>
      <c r="ABM9" s="797"/>
      <c r="ABN9" s="797"/>
      <c r="ABO9" s="797"/>
      <c r="ABP9" s="797"/>
      <c r="ABQ9" s="797"/>
      <c r="ABR9" s="797"/>
      <c r="ABS9" s="797"/>
      <c r="ABT9" s="797"/>
      <c r="ABU9" s="797"/>
      <c r="ABV9" s="797"/>
      <c r="ABW9" s="797"/>
      <c r="ABX9" s="797"/>
      <c r="ABY9" s="797"/>
      <c r="ABZ9" s="797"/>
      <c r="ACA9" s="797"/>
      <c r="ACB9" s="797"/>
      <c r="ACC9" s="797"/>
      <c r="ACD9" s="797"/>
      <c r="ACE9" s="797"/>
      <c r="ACF9" s="797"/>
      <c r="ACG9" s="797"/>
      <c r="ACH9" s="797"/>
      <c r="ACI9" s="797"/>
      <c r="ACJ9" s="797"/>
      <c r="ACK9" s="797"/>
      <c r="ACL9" s="797"/>
      <c r="ACM9" s="797"/>
      <c r="ACN9" s="797"/>
      <c r="ACO9" s="797"/>
      <c r="ACP9" s="797"/>
      <c r="ACQ9" s="797"/>
      <c r="ACR9" s="797"/>
      <c r="ACS9" s="797"/>
      <c r="ACT9" s="797"/>
      <c r="ACU9" s="797"/>
      <c r="ACV9" s="797"/>
      <c r="ACW9" s="797"/>
      <c r="ACX9" s="797"/>
      <c r="ACY9" s="797"/>
      <c r="ACZ9" s="797"/>
      <c r="ADA9" s="797"/>
      <c r="ADB9" s="797"/>
      <c r="ADC9" s="797"/>
      <c r="ADD9" s="797"/>
      <c r="ADE9" s="797"/>
      <c r="ADF9" s="797"/>
      <c r="ADG9" s="797"/>
      <c r="ADH9" s="797"/>
      <c r="ADI9" s="797"/>
      <c r="ADJ9" s="797"/>
      <c r="ADK9" s="797"/>
      <c r="ADL9" s="797"/>
      <c r="ADM9" s="797"/>
      <c r="ADN9" s="797"/>
      <c r="ADO9" s="797"/>
      <c r="ADP9" s="797"/>
      <c r="ADQ9" s="797"/>
      <c r="ADR9" s="797"/>
      <c r="ADS9" s="797"/>
      <c r="ADT9" s="797"/>
      <c r="ADU9" s="797"/>
      <c r="ADV9" s="797"/>
      <c r="ADW9" s="797"/>
      <c r="ADX9" s="797"/>
      <c r="ADY9" s="797"/>
      <c r="ADZ9" s="797"/>
      <c r="AEA9" s="797"/>
      <c r="AEB9" s="797"/>
      <c r="AEC9" s="797"/>
      <c r="AED9" s="797"/>
      <c r="AEE9" s="797"/>
      <c r="AEF9" s="797"/>
      <c r="AEG9" s="797"/>
      <c r="AEH9" s="797"/>
      <c r="AEI9" s="797"/>
      <c r="AEJ9" s="797"/>
      <c r="AEK9" s="797"/>
      <c r="AEL9" s="797"/>
      <c r="AEM9" s="797"/>
      <c r="AEN9" s="797"/>
      <c r="AEO9" s="797"/>
      <c r="AEP9" s="797"/>
      <c r="AEQ9" s="797"/>
      <c r="AER9" s="797"/>
      <c r="AES9" s="797"/>
      <c r="AET9" s="797"/>
      <c r="AEU9" s="797"/>
      <c r="AEV9" s="797"/>
      <c r="AEW9" s="797"/>
      <c r="AEX9" s="797"/>
      <c r="AEY9" s="797"/>
      <c r="AEZ9" s="797"/>
      <c r="AFA9" s="797"/>
      <c r="AFB9" s="797"/>
      <c r="AFC9" s="797"/>
      <c r="AFD9" s="797"/>
      <c r="AFE9" s="797"/>
      <c r="AFF9" s="797"/>
      <c r="AFG9" s="797"/>
      <c r="AFH9" s="797"/>
      <c r="AFI9" s="797"/>
      <c r="AFJ9" s="797"/>
      <c r="AFK9" s="797"/>
      <c r="AFL9" s="797"/>
      <c r="AFM9" s="797"/>
      <c r="AFN9" s="797"/>
      <c r="AFO9" s="797"/>
      <c r="AFP9" s="797"/>
      <c r="AFQ9" s="797"/>
      <c r="AFR9" s="797"/>
      <c r="AFS9" s="797"/>
      <c r="AFT9" s="797"/>
      <c r="AFU9" s="797"/>
      <c r="AFV9" s="797"/>
      <c r="AFW9" s="797"/>
      <c r="AFX9" s="797"/>
      <c r="AFY9" s="797"/>
      <c r="AFZ9" s="797"/>
      <c r="AGA9" s="797"/>
      <c r="AGB9" s="797"/>
      <c r="AGC9" s="797"/>
      <c r="AGD9" s="797"/>
      <c r="AGE9" s="797"/>
      <c r="AGF9" s="797"/>
      <c r="AGG9" s="797"/>
      <c r="AGH9" s="797"/>
      <c r="AGI9" s="797"/>
      <c r="AGJ9" s="797"/>
      <c r="AGK9" s="797"/>
      <c r="AGL9" s="797"/>
      <c r="AGM9" s="797"/>
      <c r="AGN9" s="797"/>
      <c r="AGO9" s="797"/>
      <c r="AGP9" s="797"/>
      <c r="AGQ9" s="797"/>
      <c r="AGR9" s="797"/>
      <c r="AGS9" s="797"/>
      <c r="AGT9" s="797"/>
      <c r="AGU9" s="797"/>
      <c r="AGV9" s="797"/>
      <c r="AGW9" s="797"/>
      <c r="AGX9" s="797"/>
      <c r="AGY9" s="797"/>
      <c r="AGZ9" s="797"/>
      <c r="AHA9" s="797"/>
      <c r="AHB9" s="797"/>
      <c r="AHC9" s="797"/>
      <c r="AHD9" s="797"/>
      <c r="AHE9" s="797"/>
      <c r="AHF9" s="797"/>
      <c r="AHG9" s="797"/>
      <c r="AHH9" s="797"/>
      <c r="AHI9" s="797"/>
      <c r="AHJ9" s="797"/>
      <c r="AHK9" s="797"/>
      <c r="AHL9" s="797"/>
      <c r="AHM9" s="797"/>
      <c r="AHN9" s="797"/>
      <c r="AHO9" s="797"/>
      <c r="AHP9" s="797"/>
      <c r="AHQ9" s="797"/>
      <c r="AHR9" s="797"/>
      <c r="AHS9" s="797"/>
      <c r="AHT9" s="797"/>
      <c r="AHU9" s="797"/>
      <c r="AHV9" s="797"/>
      <c r="AHW9" s="797"/>
      <c r="AHX9" s="797"/>
      <c r="AHY9" s="797"/>
      <c r="AHZ9" s="797"/>
      <c r="AIA9" s="797"/>
      <c r="AIB9" s="797"/>
      <c r="AIC9" s="797"/>
      <c r="AID9" s="797"/>
      <c r="AIE9" s="797"/>
      <c r="AIF9" s="797"/>
      <c r="AIG9" s="797"/>
      <c r="AIH9" s="797"/>
      <c r="AII9" s="797"/>
      <c r="AIJ9" s="797"/>
      <c r="AIK9" s="797"/>
      <c r="AIL9" s="797"/>
      <c r="AIM9" s="797"/>
      <c r="AIN9" s="797"/>
      <c r="AIO9" s="797"/>
      <c r="AIP9" s="797"/>
      <c r="AIQ9" s="797"/>
      <c r="AIR9" s="797"/>
      <c r="AIS9" s="797"/>
      <c r="AIT9" s="797"/>
      <c r="AIU9" s="797"/>
      <c r="AIV9" s="797"/>
      <c r="AIW9" s="797"/>
      <c r="AIX9" s="797"/>
      <c r="AIY9" s="797"/>
      <c r="AIZ9" s="797"/>
      <c r="AJA9" s="797"/>
      <c r="AJB9" s="797"/>
      <c r="AJC9" s="797"/>
      <c r="AJD9" s="797"/>
      <c r="AJE9" s="797"/>
      <c r="AJF9" s="797"/>
      <c r="AJG9" s="797"/>
      <c r="AJH9" s="797"/>
      <c r="AJI9" s="797"/>
      <c r="AJJ9" s="797"/>
      <c r="AJK9" s="797"/>
      <c r="AJL9" s="797"/>
      <c r="AJM9" s="797"/>
      <c r="AJN9" s="797"/>
      <c r="AJO9" s="797"/>
      <c r="AJP9" s="797"/>
      <c r="AJQ9" s="797"/>
      <c r="AJR9" s="797"/>
      <c r="AJS9" s="797"/>
      <c r="AJT9" s="797"/>
      <c r="AJU9" s="797"/>
      <c r="AJV9" s="797"/>
      <c r="AJW9" s="797"/>
      <c r="AJX9" s="797"/>
      <c r="AJY9" s="797"/>
      <c r="AJZ9" s="797"/>
      <c r="AKA9" s="797"/>
      <c r="AKB9" s="797"/>
      <c r="AKC9" s="797"/>
      <c r="AKD9" s="797"/>
      <c r="AKE9" s="797"/>
      <c r="AKF9" s="797"/>
      <c r="AKG9" s="797"/>
      <c r="AKH9" s="797"/>
      <c r="AKI9" s="797"/>
      <c r="AKJ9" s="797"/>
      <c r="AKK9" s="797"/>
      <c r="AKL9" s="797"/>
      <c r="AKM9" s="797"/>
      <c r="AKN9" s="797"/>
      <c r="AKO9" s="797"/>
      <c r="AKP9" s="797"/>
      <c r="AKQ9" s="797"/>
      <c r="AKR9" s="797"/>
      <c r="AKS9" s="797"/>
      <c r="AKT9" s="797"/>
      <c r="AKU9" s="797"/>
      <c r="AKV9" s="797"/>
      <c r="AKW9" s="797"/>
      <c r="AKX9" s="797"/>
      <c r="AKY9" s="797"/>
      <c r="AKZ9" s="797"/>
      <c r="ALA9" s="797"/>
      <c r="ALB9" s="797"/>
      <c r="ALC9" s="797"/>
      <c r="ALD9" s="797"/>
      <c r="ALE9" s="797"/>
      <c r="ALF9" s="797"/>
      <c r="ALG9" s="797"/>
      <c r="ALH9" s="797"/>
      <c r="ALI9" s="797"/>
      <c r="ALJ9" s="797"/>
      <c r="ALK9" s="797"/>
      <c r="ALL9" s="797"/>
      <c r="ALM9" s="797"/>
      <c r="ALN9" s="797"/>
      <c r="ALO9" s="797"/>
      <c r="ALP9" s="797"/>
      <c r="ALQ9" s="797"/>
      <c r="ALR9" s="797"/>
      <c r="ALS9" s="797"/>
      <c r="ALT9" s="797"/>
      <c r="ALU9" s="797"/>
      <c r="ALV9" s="797"/>
      <c r="ALW9" s="797"/>
      <c r="ALX9" s="797"/>
      <c r="ALY9" s="797"/>
      <c r="ALZ9" s="797"/>
      <c r="AMA9" s="797"/>
      <c r="AMB9" s="797"/>
      <c r="AMC9" s="797"/>
      <c r="AMD9" s="797"/>
      <c r="AME9" s="797"/>
      <c r="AMF9" s="797"/>
    </row>
    <row r="10" spans="1:1020" s="840" customFormat="1">
      <c r="A10" s="874"/>
      <c r="B10" s="797"/>
      <c r="C10" s="827" t="s">
        <v>976</v>
      </c>
      <c r="D10" s="797"/>
      <c r="E10" s="827"/>
      <c r="F10" s="828" t="s">
        <v>560</v>
      </c>
      <c r="G10" s="829"/>
      <c r="H10" s="875" t="s">
        <v>557</v>
      </c>
      <c r="I10" s="831">
        <v>1</v>
      </c>
      <c r="J10" s="876">
        <v>160000</v>
      </c>
      <c r="K10" s="797"/>
      <c r="L10" s="881">
        <f>+J10*I10</f>
        <v>160000</v>
      </c>
      <c r="M10" s="797"/>
      <c r="N10" s="832"/>
      <c r="O10" s="825"/>
      <c r="P10" s="797"/>
      <c r="Q10" s="797"/>
      <c r="R10" s="797"/>
      <c r="S10" s="797"/>
      <c r="T10" s="797"/>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c r="AT10" s="797"/>
      <c r="AU10" s="797"/>
      <c r="AV10" s="797"/>
      <c r="AW10" s="797"/>
      <c r="AX10" s="797"/>
      <c r="AY10" s="797"/>
      <c r="AZ10" s="797"/>
      <c r="BA10" s="797"/>
      <c r="BB10" s="797"/>
      <c r="BC10" s="797"/>
      <c r="BD10" s="797"/>
      <c r="BE10" s="797"/>
      <c r="BF10" s="797"/>
      <c r="BG10" s="797"/>
      <c r="BH10" s="797"/>
      <c r="BI10" s="797"/>
      <c r="BJ10" s="797"/>
      <c r="BK10" s="797"/>
      <c r="BL10" s="797"/>
      <c r="BM10" s="797"/>
      <c r="BN10" s="797"/>
      <c r="BO10" s="797"/>
      <c r="BP10" s="797"/>
      <c r="BQ10" s="797"/>
      <c r="BR10" s="797"/>
      <c r="BS10" s="797"/>
      <c r="BT10" s="797"/>
      <c r="BU10" s="797"/>
      <c r="BV10" s="797"/>
      <c r="BW10" s="797"/>
      <c r="BX10" s="797"/>
      <c r="BY10" s="797"/>
      <c r="BZ10" s="797"/>
      <c r="CA10" s="797"/>
      <c r="CB10" s="797"/>
      <c r="CC10" s="797"/>
      <c r="CD10" s="797"/>
      <c r="CE10" s="797"/>
      <c r="CF10" s="797"/>
      <c r="CG10" s="797"/>
      <c r="CH10" s="797"/>
      <c r="CI10" s="797"/>
      <c r="CJ10" s="797"/>
      <c r="CK10" s="797"/>
      <c r="CL10" s="797"/>
      <c r="CM10" s="797"/>
      <c r="CN10" s="797"/>
      <c r="CO10" s="797"/>
      <c r="CP10" s="797"/>
      <c r="CQ10" s="797"/>
      <c r="CR10" s="797"/>
      <c r="CS10" s="797"/>
      <c r="CT10" s="797"/>
      <c r="CU10" s="797"/>
      <c r="CV10" s="797"/>
      <c r="CW10" s="797"/>
      <c r="CX10" s="797"/>
      <c r="CY10" s="797"/>
      <c r="CZ10" s="797"/>
      <c r="DA10" s="797"/>
      <c r="DB10" s="797"/>
      <c r="DC10" s="797"/>
      <c r="DD10" s="797"/>
      <c r="DE10" s="797"/>
      <c r="DF10" s="797"/>
      <c r="DG10" s="797"/>
      <c r="DH10" s="797"/>
      <c r="DI10" s="797"/>
      <c r="DJ10" s="797"/>
      <c r="DK10" s="797"/>
      <c r="DL10" s="797"/>
      <c r="DM10" s="797"/>
      <c r="DN10" s="797"/>
      <c r="DO10" s="797"/>
      <c r="DP10" s="797"/>
      <c r="DQ10" s="797"/>
      <c r="DR10" s="797"/>
      <c r="DS10" s="797"/>
      <c r="DT10" s="797"/>
      <c r="DU10" s="797"/>
      <c r="DV10" s="797"/>
      <c r="DW10" s="797"/>
      <c r="DX10" s="797"/>
      <c r="DY10" s="797"/>
      <c r="DZ10" s="797"/>
      <c r="EA10" s="797"/>
      <c r="EB10" s="797"/>
      <c r="EC10" s="797"/>
      <c r="ED10" s="797"/>
      <c r="EE10" s="797"/>
      <c r="EF10" s="797"/>
      <c r="EG10" s="797"/>
      <c r="EH10" s="797"/>
      <c r="EI10" s="797"/>
      <c r="EJ10" s="797"/>
      <c r="EK10" s="797"/>
      <c r="EL10" s="797"/>
      <c r="EM10" s="797"/>
      <c r="EN10" s="797"/>
      <c r="EO10" s="797"/>
      <c r="EP10" s="797"/>
      <c r="EQ10" s="797"/>
      <c r="ER10" s="797"/>
      <c r="ES10" s="797"/>
      <c r="ET10" s="797"/>
      <c r="EU10" s="797"/>
      <c r="EV10" s="797"/>
      <c r="EW10" s="797"/>
      <c r="EX10" s="797"/>
      <c r="EY10" s="797"/>
      <c r="EZ10" s="797"/>
      <c r="FA10" s="797"/>
      <c r="FB10" s="797"/>
      <c r="FC10" s="797"/>
      <c r="FD10" s="797"/>
      <c r="FE10" s="797"/>
      <c r="FF10" s="797"/>
      <c r="FG10" s="797"/>
      <c r="FH10" s="797"/>
      <c r="FI10" s="797"/>
      <c r="FJ10" s="797"/>
      <c r="FK10" s="797"/>
      <c r="FL10" s="797"/>
      <c r="FM10" s="797"/>
      <c r="FN10" s="797"/>
      <c r="FO10" s="797"/>
      <c r="FP10" s="797"/>
      <c r="FQ10" s="797"/>
      <c r="FR10" s="797"/>
      <c r="FS10" s="797"/>
      <c r="FT10" s="797"/>
      <c r="FU10" s="797"/>
      <c r="FV10" s="797"/>
      <c r="FW10" s="797"/>
      <c r="FX10" s="797"/>
      <c r="FY10" s="797"/>
      <c r="FZ10" s="797"/>
      <c r="GA10" s="797"/>
      <c r="GB10" s="797"/>
      <c r="GC10" s="797"/>
      <c r="GD10" s="797"/>
      <c r="GE10" s="797"/>
      <c r="GF10" s="797"/>
      <c r="GG10" s="797"/>
      <c r="GH10" s="797"/>
      <c r="GI10" s="797"/>
      <c r="GJ10" s="797"/>
      <c r="GK10" s="797"/>
      <c r="GL10" s="797"/>
      <c r="GM10" s="797"/>
      <c r="GN10" s="797"/>
      <c r="GO10" s="797"/>
      <c r="GP10" s="797"/>
      <c r="GQ10" s="797"/>
      <c r="GR10" s="797"/>
      <c r="GS10" s="797"/>
      <c r="GT10" s="797"/>
      <c r="GU10" s="797"/>
      <c r="GV10" s="797"/>
      <c r="GW10" s="797"/>
      <c r="GX10" s="797"/>
      <c r="GY10" s="797"/>
      <c r="GZ10" s="797"/>
      <c r="HA10" s="797"/>
      <c r="HB10" s="797"/>
      <c r="HC10" s="797"/>
      <c r="HD10" s="797"/>
      <c r="HE10" s="797"/>
      <c r="HF10" s="797"/>
      <c r="HG10" s="797"/>
      <c r="HH10" s="797"/>
      <c r="HI10" s="797"/>
      <c r="HJ10" s="797"/>
      <c r="HK10" s="797"/>
      <c r="HL10" s="797"/>
      <c r="HM10" s="797"/>
      <c r="HN10" s="797"/>
      <c r="HO10" s="797"/>
      <c r="HP10" s="797"/>
      <c r="HQ10" s="797"/>
      <c r="HR10" s="797"/>
      <c r="HS10" s="797"/>
      <c r="HT10" s="797"/>
      <c r="HU10" s="797"/>
      <c r="HV10" s="797"/>
      <c r="HW10" s="797"/>
      <c r="HX10" s="797"/>
      <c r="HY10" s="797"/>
      <c r="HZ10" s="797"/>
      <c r="IA10" s="797"/>
      <c r="IB10" s="797"/>
      <c r="IC10" s="797"/>
      <c r="ID10" s="797"/>
      <c r="IE10" s="797"/>
      <c r="IF10" s="797"/>
      <c r="IG10" s="797"/>
      <c r="IH10" s="797"/>
      <c r="II10" s="797"/>
      <c r="IJ10" s="797"/>
      <c r="IK10" s="797"/>
      <c r="IL10" s="797"/>
      <c r="IM10" s="797"/>
      <c r="IN10" s="797"/>
      <c r="IO10" s="797"/>
      <c r="IP10" s="797"/>
      <c r="IQ10" s="797"/>
      <c r="IR10" s="797"/>
      <c r="IS10" s="797"/>
      <c r="IT10" s="797"/>
      <c r="IU10" s="797"/>
      <c r="IV10" s="797"/>
      <c r="IW10" s="797"/>
      <c r="IX10" s="797"/>
      <c r="IY10" s="797"/>
      <c r="IZ10" s="797"/>
      <c r="JA10" s="797"/>
      <c r="JB10" s="797"/>
      <c r="JC10" s="797"/>
      <c r="JD10" s="797"/>
      <c r="JE10" s="797"/>
      <c r="JF10" s="797"/>
      <c r="JG10" s="797"/>
      <c r="JH10" s="797"/>
      <c r="JI10" s="797"/>
      <c r="JJ10" s="797"/>
      <c r="JK10" s="797"/>
      <c r="JL10" s="797"/>
      <c r="JM10" s="797"/>
      <c r="JN10" s="797"/>
      <c r="JO10" s="797"/>
      <c r="JP10" s="797"/>
      <c r="JQ10" s="797"/>
      <c r="JR10" s="797"/>
      <c r="JS10" s="797"/>
      <c r="JT10" s="797"/>
      <c r="JU10" s="797"/>
      <c r="JV10" s="797"/>
      <c r="JW10" s="797"/>
      <c r="JX10" s="797"/>
      <c r="JY10" s="797"/>
      <c r="JZ10" s="797"/>
      <c r="KA10" s="797"/>
      <c r="KB10" s="797"/>
      <c r="KC10" s="797"/>
      <c r="KD10" s="797"/>
      <c r="KE10" s="797"/>
      <c r="KF10" s="797"/>
      <c r="KG10" s="797"/>
      <c r="KH10" s="797"/>
      <c r="KI10" s="797"/>
      <c r="KJ10" s="797"/>
      <c r="KK10" s="797"/>
      <c r="KL10" s="797"/>
      <c r="KM10" s="797"/>
      <c r="KN10" s="797"/>
      <c r="KO10" s="797"/>
      <c r="KP10" s="797"/>
      <c r="KQ10" s="797"/>
      <c r="KR10" s="797"/>
      <c r="KS10" s="797"/>
      <c r="KT10" s="797"/>
      <c r="KU10" s="797"/>
      <c r="KV10" s="797"/>
      <c r="KW10" s="797"/>
      <c r="KX10" s="797"/>
      <c r="KY10" s="797"/>
      <c r="KZ10" s="797"/>
      <c r="LA10" s="797"/>
      <c r="LB10" s="797"/>
      <c r="LC10" s="797"/>
      <c r="LD10" s="797"/>
      <c r="LE10" s="797"/>
      <c r="LF10" s="797"/>
      <c r="LG10" s="797"/>
      <c r="LH10" s="797"/>
      <c r="LI10" s="797"/>
      <c r="LJ10" s="797"/>
      <c r="LK10" s="797"/>
      <c r="LL10" s="797"/>
      <c r="LM10" s="797"/>
      <c r="LN10" s="797"/>
      <c r="LO10" s="797"/>
      <c r="LP10" s="797"/>
      <c r="LQ10" s="797"/>
      <c r="LR10" s="797"/>
      <c r="LS10" s="797"/>
      <c r="LT10" s="797"/>
      <c r="LU10" s="797"/>
      <c r="LV10" s="797"/>
      <c r="LW10" s="797"/>
      <c r="LX10" s="797"/>
      <c r="LY10" s="797"/>
      <c r="LZ10" s="797"/>
      <c r="MA10" s="797"/>
      <c r="MB10" s="797"/>
      <c r="MC10" s="797"/>
      <c r="MD10" s="797"/>
      <c r="ME10" s="797"/>
      <c r="MF10" s="797"/>
      <c r="MG10" s="797"/>
      <c r="MH10" s="797"/>
      <c r="MI10" s="797"/>
      <c r="MJ10" s="797"/>
      <c r="MK10" s="797"/>
      <c r="ML10" s="797"/>
      <c r="MM10" s="797"/>
      <c r="MN10" s="797"/>
      <c r="MO10" s="797"/>
      <c r="MP10" s="797"/>
      <c r="MQ10" s="797"/>
      <c r="MR10" s="797"/>
      <c r="MS10" s="797"/>
      <c r="MT10" s="797"/>
      <c r="MU10" s="797"/>
      <c r="MV10" s="797"/>
      <c r="MW10" s="797"/>
      <c r="MX10" s="797"/>
      <c r="MY10" s="797"/>
      <c r="MZ10" s="797"/>
      <c r="NA10" s="797"/>
      <c r="NB10" s="797"/>
      <c r="NC10" s="797"/>
      <c r="ND10" s="797"/>
      <c r="NE10" s="797"/>
      <c r="NF10" s="797"/>
      <c r="NG10" s="797"/>
      <c r="NH10" s="797"/>
      <c r="NI10" s="797"/>
      <c r="NJ10" s="797"/>
      <c r="NK10" s="797"/>
      <c r="NL10" s="797"/>
      <c r="NM10" s="797"/>
      <c r="NN10" s="797"/>
      <c r="NO10" s="797"/>
      <c r="NP10" s="797"/>
      <c r="NQ10" s="797"/>
      <c r="NR10" s="797"/>
      <c r="NS10" s="797"/>
      <c r="NT10" s="797"/>
      <c r="NU10" s="797"/>
      <c r="NV10" s="797"/>
      <c r="NW10" s="797"/>
      <c r="NX10" s="797"/>
      <c r="NY10" s="797"/>
      <c r="NZ10" s="797"/>
      <c r="OA10" s="797"/>
      <c r="OB10" s="797"/>
      <c r="OC10" s="797"/>
      <c r="OD10" s="797"/>
      <c r="OE10" s="797"/>
      <c r="OF10" s="797"/>
      <c r="OG10" s="797"/>
      <c r="OH10" s="797"/>
      <c r="OI10" s="797"/>
      <c r="OJ10" s="797"/>
      <c r="OK10" s="797"/>
      <c r="OL10" s="797"/>
      <c r="OM10" s="797"/>
      <c r="ON10" s="797"/>
      <c r="OO10" s="797"/>
      <c r="OP10" s="797"/>
      <c r="OQ10" s="797"/>
      <c r="OR10" s="797"/>
      <c r="OS10" s="797"/>
      <c r="OT10" s="797"/>
      <c r="OU10" s="797"/>
      <c r="OV10" s="797"/>
      <c r="OW10" s="797"/>
      <c r="OX10" s="797"/>
      <c r="OY10" s="797"/>
      <c r="OZ10" s="797"/>
      <c r="PA10" s="797"/>
      <c r="PB10" s="797"/>
      <c r="PC10" s="797"/>
      <c r="PD10" s="797"/>
      <c r="PE10" s="797"/>
      <c r="PF10" s="797"/>
      <c r="PG10" s="797"/>
      <c r="PH10" s="797"/>
      <c r="PI10" s="797"/>
      <c r="PJ10" s="797"/>
      <c r="PK10" s="797"/>
      <c r="PL10" s="797"/>
      <c r="PM10" s="797"/>
      <c r="PN10" s="797"/>
      <c r="PO10" s="797"/>
      <c r="PP10" s="797"/>
      <c r="PQ10" s="797"/>
      <c r="PR10" s="797"/>
      <c r="PS10" s="797"/>
      <c r="PT10" s="797"/>
      <c r="PU10" s="797"/>
      <c r="PV10" s="797"/>
      <c r="PW10" s="797"/>
      <c r="PX10" s="797"/>
      <c r="PY10" s="797"/>
      <c r="PZ10" s="797"/>
      <c r="QA10" s="797"/>
      <c r="QB10" s="797"/>
      <c r="QC10" s="797"/>
      <c r="QD10" s="797"/>
      <c r="QE10" s="797"/>
      <c r="QF10" s="797"/>
      <c r="QG10" s="797"/>
      <c r="QH10" s="797"/>
      <c r="QI10" s="797"/>
      <c r="QJ10" s="797"/>
      <c r="QK10" s="797"/>
      <c r="QL10" s="797"/>
      <c r="QM10" s="797"/>
      <c r="QN10" s="797"/>
      <c r="QO10" s="797"/>
      <c r="QP10" s="797"/>
      <c r="QQ10" s="797"/>
      <c r="QR10" s="797"/>
      <c r="QS10" s="797"/>
      <c r="QT10" s="797"/>
      <c r="QU10" s="797"/>
      <c r="QV10" s="797"/>
      <c r="QW10" s="797"/>
      <c r="QX10" s="797"/>
      <c r="QY10" s="797"/>
      <c r="QZ10" s="797"/>
      <c r="RA10" s="797"/>
      <c r="RB10" s="797"/>
      <c r="RC10" s="797"/>
      <c r="RD10" s="797"/>
      <c r="RE10" s="797"/>
      <c r="RF10" s="797"/>
      <c r="RG10" s="797"/>
      <c r="RH10" s="797"/>
      <c r="RI10" s="797"/>
      <c r="RJ10" s="797"/>
      <c r="RK10" s="797"/>
      <c r="RL10" s="797"/>
      <c r="RM10" s="797"/>
      <c r="RN10" s="797"/>
      <c r="RO10" s="797"/>
      <c r="RP10" s="797"/>
      <c r="RQ10" s="797"/>
      <c r="RR10" s="797"/>
      <c r="RS10" s="797"/>
      <c r="RT10" s="797"/>
      <c r="RU10" s="797"/>
      <c r="RV10" s="797"/>
      <c r="RW10" s="797"/>
      <c r="RX10" s="797"/>
      <c r="RY10" s="797"/>
      <c r="RZ10" s="797"/>
      <c r="SA10" s="797"/>
      <c r="SB10" s="797"/>
      <c r="SC10" s="797"/>
      <c r="SD10" s="797"/>
      <c r="SE10" s="797"/>
      <c r="SF10" s="797"/>
      <c r="SG10" s="797"/>
      <c r="SH10" s="797"/>
      <c r="SI10" s="797"/>
      <c r="SJ10" s="797"/>
      <c r="SK10" s="797"/>
      <c r="SL10" s="797"/>
      <c r="SM10" s="797"/>
      <c r="SN10" s="797"/>
      <c r="SO10" s="797"/>
      <c r="SP10" s="797"/>
      <c r="SQ10" s="797"/>
      <c r="SR10" s="797"/>
      <c r="SS10" s="797"/>
      <c r="ST10" s="797"/>
      <c r="SU10" s="797"/>
      <c r="SV10" s="797"/>
      <c r="SW10" s="797"/>
      <c r="SX10" s="797"/>
      <c r="SY10" s="797"/>
      <c r="SZ10" s="797"/>
      <c r="TA10" s="797"/>
      <c r="TB10" s="797"/>
      <c r="TC10" s="797"/>
      <c r="TD10" s="797"/>
      <c r="TE10" s="797"/>
      <c r="TF10" s="797"/>
      <c r="TG10" s="797"/>
      <c r="TH10" s="797"/>
      <c r="TI10" s="797"/>
      <c r="TJ10" s="797"/>
      <c r="TK10" s="797"/>
      <c r="TL10" s="797"/>
      <c r="TM10" s="797"/>
      <c r="TN10" s="797"/>
      <c r="TO10" s="797"/>
      <c r="TP10" s="797"/>
      <c r="TQ10" s="797"/>
      <c r="TR10" s="797"/>
      <c r="TS10" s="797"/>
      <c r="TT10" s="797"/>
      <c r="TU10" s="797"/>
      <c r="TV10" s="797"/>
      <c r="TW10" s="797"/>
      <c r="TX10" s="797"/>
      <c r="TY10" s="797"/>
      <c r="TZ10" s="797"/>
      <c r="UA10" s="797"/>
      <c r="UB10" s="797"/>
      <c r="UC10" s="797"/>
      <c r="UD10" s="797"/>
      <c r="UE10" s="797"/>
      <c r="UF10" s="797"/>
      <c r="UG10" s="797"/>
      <c r="UH10" s="797"/>
      <c r="UI10" s="797"/>
      <c r="UJ10" s="797"/>
      <c r="UK10" s="797"/>
      <c r="UL10" s="797"/>
      <c r="UM10" s="797"/>
      <c r="UN10" s="797"/>
      <c r="UO10" s="797"/>
      <c r="UP10" s="797"/>
      <c r="UQ10" s="797"/>
      <c r="UR10" s="797"/>
      <c r="US10" s="797"/>
      <c r="UT10" s="797"/>
      <c r="UU10" s="797"/>
      <c r="UV10" s="797"/>
      <c r="UW10" s="797"/>
      <c r="UX10" s="797"/>
      <c r="UY10" s="797"/>
      <c r="UZ10" s="797"/>
      <c r="VA10" s="797"/>
      <c r="VB10" s="797"/>
      <c r="VC10" s="797"/>
      <c r="VD10" s="797"/>
      <c r="VE10" s="797"/>
      <c r="VF10" s="797"/>
      <c r="VG10" s="797"/>
      <c r="VH10" s="797"/>
      <c r="VI10" s="797"/>
      <c r="VJ10" s="797"/>
      <c r="VK10" s="797"/>
      <c r="VL10" s="797"/>
      <c r="VM10" s="797"/>
      <c r="VN10" s="797"/>
      <c r="VO10" s="797"/>
      <c r="VP10" s="797"/>
      <c r="VQ10" s="797"/>
      <c r="VR10" s="797"/>
      <c r="VS10" s="797"/>
      <c r="VT10" s="797"/>
      <c r="VU10" s="797"/>
      <c r="VV10" s="797"/>
      <c r="VW10" s="797"/>
      <c r="VX10" s="797"/>
      <c r="VY10" s="797"/>
      <c r="VZ10" s="797"/>
      <c r="WA10" s="797"/>
      <c r="WB10" s="797"/>
      <c r="WC10" s="797"/>
      <c r="WD10" s="797"/>
      <c r="WE10" s="797"/>
      <c r="WF10" s="797"/>
      <c r="WG10" s="797"/>
      <c r="WH10" s="797"/>
      <c r="WI10" s="797"/>
      <c r="WJ10" s="797"/>
      <c r="WK10" s="797"/>
      <c r="WL10" s="797"/>
      <c r="WM10" s="797"/>
      <c r="WN10" s="797"/>
      <c r="WO10" s="797"/>
      <c r="WP10" s="797"/>
      <c r="WQ10" s="797"/>
      <c r="WR10" s="797"/>
      <c r="WS10" s="797"/>
      <c r="WT10" s="797"/>
      <c r="WU10" s="797"/>
      <c r="WV10" s="797"/>
      <c r="WW10" s="797"/>
      <c r="WX10" s="797"/>
      <c r="WY10" s="797"/>
      <c r="WZ10" s="797"/>
      <c r="XA10" s="797"/>
      <c r="XB10" s="797"/>
      <c r="XC10" s="797"/>
      <c r="XD10" s="797"/>
      <c r="XE10" s="797"/>
      <c r="XF10" s="797"/>
      <c r="XG10" s="797"/>
      <c r="XH10" s="797"/>
      <c r="XI10" s="797"/>
      <c r="XJ10" s="797"/>
      <c r="XK10" s="797"/>
      <c r="XL10" s="797"/>
      <c r="XM10" s="797"/>
      <c r="XN10" s="797"/>
      <c r="XO10" s="797"/>
      <c r="XP10" s="797"/>
      <c r="XQ10" s="797"/>
      <c r="XR10" s="797"/>
      <c r="XS10" s="797"/>
      <c r="XT10" s="797"/>
      <c r="XU10" s="797"/>
      <c r="XV10" s="797"/>
      <c r="XW10" s="797"/>
      <c r="XX10" s="797"/>
      <c r="XY10" s="797"/>
      <c r="XZ10" s="797"/>
      <c r="YA10" s="797"/>
      <c r="YB10" s="797"/>
      <c r="YC10" s="797"/>
      <c r="YD10" s="797"/>
      <c r="YE10" s="797"/>
      <c r="YF10" s="797"/>
      <c r="YG10" s="797"/>
      <c r="YH10" s="797"/>
      <c r="YI10" s="797"/>
      <c r="YJ10" s="797"/>
      <c r="YK10" s="797"/>
      <c r="YL10" s="797"/>
      <c r="YM10" s="797"/>
      <c r="YN10" s="797"/>
      <c r="YO10" s="797"/>
      <c r="YP10" s="797"/>
      <c r="YQ10" s="797"/>
      <c r="YR10" s="797"/>
      <c r="YS10" s="797"/>
      <c r="YT10" s="797"/>
      <c r="YU10" s="797"/>
      <c r="YV10" s="797"/>
      <c r="YW10" s="797"/>
      <c r="YX10" s="797"/>
      <c r="YY10" s="797"/>
      <c r="YZ10" s="797"/>
      <c r="ZA10" s="797"/>
      <c r="ZB10" s="797"/>
      <c r="ZC10" s="797"/>
      <c r="ZD10" s="797"/>
      <c r="ZE10" s="797"/>
      <c r="ZF10" s="797"/>
      <c r="ZG10" s="797"/>
      <c r="ZH10" s="797"/>
      <c r="ZI10" s="797"/>
      <c r="ZJ10" s="797"/>
      <c r="ZK10" s="797"/>
      <c r="ZL10" s="797"/>
      <c r="ZM10" s="797"/>
      <c r="ZN10" s="797"/>
      <c r="ZO10" s="797"/>
      <c r="ZP10" s="797"/>
      <c r="ZQ10" s="797"/>
      <c r="ZR10" s="797"/>
      <c r="ZS10" s="797"/>
      <c r="ZT10" s="797"/>
      <c r="ZU10" s="797"/>
      <c r="ZV10" s="797"/>
      <c r="ZW10" s="797"/>
      <c r="ZX10" s="797"/>
      <c r="ZY10" s="797"/>
      <c r="ZZ10" s="797"/>
      <c r="AAA10" s="797"/>
      <c r="AAB10" s="797"/>
      <c r="AAC10" s="797"/>
      <c r="AAD10" s="797"/>
      <c r="AAE10" s="797"/>
      <c r="AAF10" s="797"/>
      <c r="AAG10" s="797"/>
      <c r="AAH10" s="797"/>
      <c r="AAI10" s="797"/>
      <c r="AAJ10" s="797"/>
      <c r="AAK10" s="797"/>
      <c r="AAL10" s="797"/>
      <c r="AAM10" s="797"/>
      <c r="AAN10" s="797"/>
      <c r="AAO10" s="797"/>
      <c r="AAP10" s="797"/>
      <c r="AAQ10" s="797"/>
      <c r="AAR10" s="797"/>
      <c r="AAS10" s="797"/>
      <c r="AAT10" s="797"/>
      <c r="AAU10" s="797"/>
      <c r="AAV10" s="797"/>
      <c r="AAW10" s="797"/>
      <c r="AAX10" s="797"/>
      <c r="AAY10" s="797"/>
      <c r="AAZ10" s="797"/>
      <c r="ABA10" s="797"/>
      <c r="ABB10" s="797"/>
      <c r="ABC10" s="797"/>
      <c r="ABD10" s="797"/>
      <c r="ABE10" s="797"/>
      <c r="ABF10" s="797"/>
      <c r="ABG10" s="797"/>
      <c r="ABH10" s="797"/>
      <c r="ABI10" s="797"/>
      <c r="ABJ10" s="797"/>
      <c r="ABK10" s="797"/>
      <c r="ABL10" s="797"/>
      <c r="ABM10" s="797"/>
      <c r="ABN10" s="797"/>
      <c r="ABO10" s="797"/>
      <c r="ABP10" s="797"/>
      <c r="ABQ10" s="797"/>
      <c r="ABR10" s="797"/>
      <c r="ABS10" s="797"/>
      <c r="ABT10" s="797"/>
      <c r="ABU10" s="797"/>
      <c r="ABV10" s="797"/>
      <c r="ABW10" s="797"/>
      <c r="ABX10" s="797"/>
      <c r="ABY10" s="797"/>
      <c r="ABZ10" s="797"/>
      <c r="ACA10" s="797"/>
      <c r="ACB10" s="797"/>
      <c r="ACC10" s="797"/>
      <c r="ACD10" s="797"/>
      <c r="ACE10" s="797"/>
      <c r="ACF10" s="797"/>
      <c r="ACG10" s="797"/>
      <c r="ACH10" s="797"/>
      <c r="ACI10" s="797"/>
      <c r="ACJ10" s="797"/>
      <c r="ACK10" s="797"/>
      <c r="ACL10" s="797"/>
      <c r="ACM10" s="797"/>
      <c r="ACN10" s="797"/>
      <c r="ACO10" s="797"/>
      <c r="ACP10" s="797"/>
      <c r="ACQ10" s="797"/>
      <c r="ACR10" s="797"/>
      <c r="ACS10" s="797"/>
      <c r="ACT10" s="797"/>
      <c r="ACU10" s="797"/>
      <c r="ACV10" s="797"/>
      <c r="ACW10" s="797"/>
      <c r="ACX10" s="797"/>
      <c r="ACY10" s="797"/>
      <c r="ACZ10" s="797"/>
      <c r="ADA10" s="797"/>
      <c r="ADB10" s="797"/>
      <c r="ADC10" s="797"/>
      <c r="ADD10" s="797"/>
      <c r="ADE10" s="797"/>
      <c r="ADF10" s="797"/>
      <c r="ADG10" s="797"/>
      <c r="ADH10" s="797"/>
      <c r="ADI10" s="797"/>
      <c r="ADJ10" s="797"/>
      <c r="ADK10" s="797"/>
      <c r="ADL10" s="797"/>
      <c r="ADM10" s="797"/>
      <c r="ADN10" s="797"/>
      <c r="ADO10" s="797"/>
      <c r="ADP10" s="797"/>
      <c r="ADQ10" s="797"/>
      <c r="ADR10" s="797"/>
      <c r="ADS10" s="797"/>
      <c r="ADT10" s="797"/>
      <c r="ADU10" s="797"/>
      <c r="ADV10" s="797"/>
      <c r="ADW10" s="797"/>
      <c r="ADX10" s="797"/>
      <c r="ADY10" s="797"/>
      <c r="ADZ10" s="797"/>
      <c r="AEA10" s="797"/>
      <c r="AEB10" s="797"/>
      <c r="AEC10" s="797"/>
      <c r="AED10" s="797"/>
      <c r="AEE10" s="797"/>
      <c r="AEF10" s="797"/>
      <c r="AEG10" s="797"/>
      <c r="AEH10" s="797"/>
      <c r="AEI10" s="797"/>
      <c r="AEJ10" s="797"/>
      <c r="AEK10" s="797"/>
      <c r="AEL10" s="797"/>
      <c r="AEM10" s="797"/>
      <c r="AEN10" s="797"/>
      <c r="AEO10" s="797"/>
      <c r="AEP10" s="797"/>
      <c r="AEQ10" s="797"/>
      <c r="AER10" s="797"/>
      <c r="AES10" s="797"/>
      <c r="AET10" s="797"/>
      <c r="AEU10" s="797"/>
      <c r="AEV10" s="797"/>
      <c r="AEW10" s="797"/>
      <c r="AEX10" s="797"/>
      <c r="AEY10" s="797"/>
      <c r="AEZ10" s="797"/>
      <c r="AFA10" s="797"/>
      <c r="AFB10" s="797"/>
      <c r="AFC10" s="797"/>
      <c r="AFD10" s="797"/>
      <c r="AFE10" s="797"/>
      <c r="AFF10" s="797"/>
      <c r="AFG10" s="797"/>
      <c r="AFH10" s="797"/>
      <c r="AFI10" s="797"/>
      <c r="AFJ10" s="797"/>
      <c r="AFK10" s="797"/>
      <c r="AFL10" s="797"/>
      <c r="AFM10" s="797"/>
      <c r="AFN10" s="797"/>
      <c r="AFO10" s="797"/>
      <c r="AFP10" s="797"/>
      <c r="AFQ10" s="797"/>
      <c r="AFR10" s="797"/>
      <c r="AFS10" s="797"/>
      <c r="AFT10" s="797"/>
      <c r="AFU10" s="797"/>
      <c r="AFV10" s="797"/>
      <c r="AFW10" s="797"/>
      <c r="AFX10" s="797"/>
      <c r="AFY10" s="797"/>
      <c r="AFZ10" s="797"/>
      <c r="AGA10" s="797"/>
      <c r="AGB10" s="797"/>
      <c r="AGC10" s="797"/>
      <c r="AGD10" s="797"/>
      <c r="AGE10" s="797"/>
      <c r="AGF10" s="797"/>
      <c r="AGG10" s="797"/>
      <c r="AGH10" s="797"/>
      <c r="AGI10" s="797"/>
      <c r="AGJ10" s="797"/>
      <c r="AGK10" s="797"/>
      <c r="AGL10" s="797"/>
      <c r="AGM10" s="797"/>
      <c r="AGN10" s="797"/>
      <c r="AGO10" s="797"/>
      <c r="AGP10" s="797"/>
      <c r="AGQ10" s="797"/>
      <c r="AGR10" s="797"/>
      <c r="AGS10" s="797"/>
      <c r="AGT10" s="797"/>
      <c r="AGU10" s="797"/>
      <c r="AGV10" s="797"/>
      <c r="AGW10" s="797"/>
      <c r="AGX10" s="797"/>
      <c r="AGY10" s="797"/>
      <c r="AGZ10" s="797"/>
      <c r="AHA10" s="797"/>
      <c r="AHB10" s="797"/>
      <c r="AHC10" s="797"/>
      <c r="AHD10" s="797"/>
      <c r="AHE10" s="797"/>
      <c r="AHF10" s="797"/>
      <c r="AHG10" s="797"/>
      <c r="AHH10" s="797"/>
      <c r="AHI10" s="797"/>
      <c r="AHJ10" s="797"/>
      <c r="AHK10" s="797"/>
      <c r="AHL10" s="797"/>
      <c r="AHM10" s="797"/>
      <c r="AHN10" s="797"/>
      <c r="AHO10" s="797"/>
      <c r="AHP10" s="797"/>
      <c r="AHQ10" s="797"/>
      <c r="AHR10" s="797"/>
      <c r="AHS10" s="797"/>
      <c r="AHT10" s="797"/>
      <c r="AHU10" s="797"/>
      <c r="AHV10" s="797"/>
      <c r="AHW10" s="797"/>
      <c r="AHX10" s="797"/>
      <c r="AHY10" s="797"/>
      <c r="AHZ10" s="797"/>
      <c r="AIA10" s="797"/>
      <c r="AIB10" s="797"/>
      <c r="AIC10" s="797"/>
      <c r="AID10" s="797"/>
      <c r="AIE10" s="797"/>
      <c r="AIF10" s="797"/>
      <c r="AIG10" s="797"/>
      <c r="AIH10" s="797"/>
      <c r="AII10" s="797"/>
      <c r="AIJ10" s="797"/>
      <c r="AIK10" s="797"/>
      <c r="AIL10" s="797"/>
      <c r="AIM10" s="797"/>
      <c r="AIN10" s="797"/>
      <c r="AIO10" s="797"/>
      <c r="AIP10" s="797"/>
      <c r="AIQ10" s="797"/>
      <c r="AIR10" s="797"/>
      <c r="AIS10" s="797"/>
      <c r="AIT10" s="797"/>
      <c r="AIU10" s="797"/>
      <c r="AIV10" s="797"/>
      <c r="AIW10" s="797"/>
      <c r="AIX10" s="797"/>
      <c r="AIY10" s="797"/>
      <c r="AIZ10" s="797"/>
      <c r="AJA10" s="797"/>
      <c r="AJB10" s="797"/>
      <c r="AJC10" s="797"/>
      <c r="AJD10" s="797"/>
      <c r="AJE10" s="797"/>
      <c r="AJF10" s="797"/>
      <c r="AJG10" s="797"/>
      <c r="AJH10" s="797"/>
      <c r="AJI10" s="797"/>
      <c r="AJJ10" s="797"/>
      <c r="AJK10" s="797"/>
      <c r="AJL10" s="797"/>
      <c r="AJM10" s="797"/>
      <c r="AJN10" s="797"/>
      <c r="AJO10" s="797"/>
      <c r="AJP10" s="797"/>
      <c r="AJQ10" s="797"/>
      <c r="AJR10" s="797"/>
      <c r="AJS10" s="797"/>
      <c r="AJT10" s="797"/>
      <c r="AJU10" s="797"/>
      <c r="AJV10" s="797"/>
      <c r="AJW10" s="797"/>
      <c r="AJX10" s="797"/>
      <c r="AJY10" s="797"/>
      <c r="AJZ10" s="797"/>
      <c r="AKA10" s="797"/>
      <c r="AKB10" s="797"/>
      <c r="AKC10" s="797"/>
      <c r="AKD10" s="797"/>
      <c r="AKE10" s="797"/>
      <c r="AKF10" s="797"/>
      <c r="AKG10" s="797"/>
      <c r="AKH10" s="797"/>
      <c r="AKI10" s="797"/>
      <c r="AKJ10" s="797"/>
      <c r="AKK10" s="797"/>
      <c r="AKL10" s="797"/>
      <c r="AKM10" s="797"/>
      <c r="AKN10" s="797"/>
      <c r="AKO10" s="797"/>
      <c r="AKP10" s="797"/>
      <c r="AKQ10" s="797"/>
      <c r="AKR10" s="797"/>
      <c r="AKS10" s="797"/>
      <c r="AKT10" s="797"/>
      <c r="AKU10" s="797"/>
      <c r="AKV10" s="797"/>
      <c r="AKW10" s="797"/>
      <c r="AKX10" s="797"/>
      <c r="AKY10" s="797"/>
      <c r="AKZ10" s="797"/>
      <c r="ALA10" s="797"/>
      <c r="ALB10" s="797"/>
      <c r="ALC10" s="797"/>
      <c r="ALD10" s="797"/>
      <c r="ALE10" s="797"/>
      <c r="ALF10" s="797"/>
      <c r="ALG10" s="797"/>
      <c r="ALH10" s="797"/>
      <c r="ALI10" s="797"/>
      <c r="ALJ10" s="797"/>
      <c r="ALK10" s="797"/>
      <c r="ALL10" s="797"/>
      <c r="ALM10" s="797"/>
      <c r="ALN10" s="797"/>
      <c r="ALO10" s="797"/>
      <c r="ALP10" s="797"/>
      <c r="ALQ10" s="797"/>
      <c r="ALR10" s="797"/>
      <c r="ALS10" s="797"/>
      <c r="ALT10" s="797"/>
      <c r="ALU10" s="797"/>
      <c r="ALV10" s="797"/>
      <c r="ALW10" s="797"/>
      <c r="ALX10" s="797"/>
      <c r="ALY10" s="797"/>
      <c r="ALZ10" s="797"/>
      <c r="AMA10" s="797"/>
      <c r="AMB10" s="797"/>
      <c r="AMC10" s="797"/>
      <c r="AMD10" s="797"/>
      <c r="AME10" s="797"/>
      <c r="AMF10" s="797"/>
    </row>
    <row r="11" spans="1:1020" s="797" customFormat="1" ht="28.5">
      <c r="A11" s="833">
        <v>3.2</v>
      </c>
      <c r="C11" s="834" t="s">
        <v>977</v>
      </c>
      <c r="E11" s="834" t="s">
        <v>920</v>
      </c>
      <c r="F11" s="835" t="s">
        <v>560</v>
      </c>
      <c r="G11" s="835" t="s">
        <v>571</v>
      </c>
      <c r="H11" s="814" t="s">
        <v>562</v>
      </c>
      <c r="I11" s="836">
        <v>1100</v>
      </c>
      <c r="J11" s="837">
        <v>100</v>
      </c>
      <c r="K11" s="838"/>
      <c r="L11" s="882">
        <f>+J11*I11</f>
        <v>110000</v>
      </c>
      <c r="O11" s="832"/>
      <c r="P11" s="825"/>
    </row>
    <row r="12" spans="1:1020" s="840" customFormat="1" ht="30">
      <c r="A12" s="874"/>
      <c r="B12" s="797"/>
      <c r="C12" s="827" t="s">
        <v>978</v>
      </c>
      <c r="D12" s="797"/>
      <c r="E12" s="827"/>
      <c r="F12" s="828" t="s">
        <v>560</v>
      </c>
      <c r="G12" s="829"/>
      <c r="H12" s="875" t="s">
        <v>562</v>
      </c>
      <c r="I12" s="831">
        <v>5000</v>
      </c>
      <c r="J12" s="876">
        <v>130</v>
      </c>
      <c r="K12" s="797"/>
      <c r="L12" s="881">
        <f>+I12*J12</f>
        <v>650000</v>
      </c>
      <c r="M12" s="797"/>
      <c r="N12" s="832"/>
      <c r="O12" s="825"/>
      <c r="P12" s="797"/>
      <c r="Q12" s="797" t="s">
        <v>979</v>
      </c>
      <c r="R12" s="797"/>
      <c r="S12" s="797"/>
      <c r="T12" s="79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c r="AT12" s="797"/>
      <c r="AU12" s="797"/>
      <c r="AV12" s="797"/>
      <c r="AW12" s="797"/>
      <c r="AX12" s="797"/>
      <c r="AY12" s="797"/>
      <c r="AZ12" s="797"/>
      <c r="BA12" s="797"/>
      <c r="BB12" s="797"/>
      <c r="BC12" s="797"/>
      <c r="BD12" s="797"/>
      <c r="BE12" s="797"/>
      <c r="BF12" s="797"/>
      <c r="BG12" s="797"/>
      <c r="BH12" s="797"/>
      <c r="BI12" s="797"/>
      <c r="BJ12" s="797"/>
      <c r="BK12" s="797"/>
      <c r="BL12" s="797"/>
      <c r="BM12" s="797"/>
      <c r="BN12" s="797"/>
      <c r="BO12" s="797"/>
      <c r="BP12" s="797"/>
      <c r="BQ12" s="797"/>
      <c r="BR12" s="797"/>
      <c r="BS12" s="797"/>
      <c r="BT12" s="797"/>
      <c r="BU12" s="797"/>
      <c r="BV12" s="797"/>
      <c r="BW12" s="797"/>
      <c r="BX12" s="797"/>
      <c r="BY12" s="797"/>
      <c r="BZ12" s="797"/>
      <c r="CA12" s="797"/>
      <c r="CB12" s="797"/>
      <c r="CC12" s="797"/>
      <c r="CD12" s="797"/>
      <c r="CE12" s="797"/>
      <c r="CF12" s="797"/>
      <c r="CG12" s="797"/>
      <c r="CH12" s="797"/>
      <c r="CI12" s="797"/>
      <c r="CJ12" s="797"/>
      <c r="CK12" s="797"/>
      <c r="CL12" s="797"/>
      <c r="CM12" s="797"/>
      <c r="CN12" s="797"/>
      <c r="CO12" s="797"/>
      <c r="CP12" s="797"/>
      <c r="CQ12" s="797"/>
      <c r="CR12" s="797"/>
      <c r="CS12" s="797"/>
      <c r="CT12" s="797"/>
      <c r="CU12" s="797"/>
      <c r="CV12" s="797"/>
      <c r="CW12" s="797"/>
      <c r="CX12" s="797"/>
      <c r="CY12" s="797"/>
      <c r="CZ12" s="797"/>
      <c r="DA12" s="797"/>
      <c r="DB12" s="797"/>
      <c r="DC12" s="797"/>
      <c r="DD12" s="797"/>
      <c r="DE12" s="797"/>
      <c r="DF12" s="797"/>
      <c r="DG12" s="797"/>
      <c r="DH12" s="797"/>
      <c r="DI12" s="797"/>
      <c r="DJ12" s="797"/>
      <c r="DK12" s="797"/>
      <c r="DL12" s="797"/>
      <c r="DM12" s="797"/>
      <c r="DN12" s="797"/>
      <c r="DO12" s="797"/>
      <c r="DP12" s="797"/>
      <c r="DQ12" s="797"/>
      <c r="DR12" s="797"/>
      <c r="DS12" s="797"/>
      <c r="DT12" s="797"/>
      <c r="DU12" s="797"/>
      <c r="DV12" s="797"/>
      <c r="DW12" s="797"/>
      <c r="DX12" s="797"/>
      <c r="DY12" s="797"/>
      <c r="DZ12" s="797"/>
      <c r="EA12" s="797"/>
      <c r="EB12" s="797"/>
      <c r="EC12" s="797"/>
      <c r="ED12" s="797"/>
      <c r="EE12" s="797"/>
      <c r="EF12" s="797"/>
      <c r="EG12" s="797"/>
      <c r="EH12" s="797"/>
      <c r="EI12" s="797"/>
      <c r="EJ12" s="797"/>
      <c r="EK12" s="797"/>
      <c r="EL12" s="797"/>
      <c r="EM12" s="797"/>
      <c r="EN12" s="797"/>
      <c r="EO12" s="797"/>
      <c r="EP12" s="797"/>
      <c r="EQ12" s="797"/>
      <c r="ER12" s="797"/>
      <c r="ES12" s="797"/>
      <c r="ET12" s="797"/>
      <c r="EU12" s="797"/>
      <c r="EV12" s="797"/>
      <c r="EW12" s="797"/>
      <c r="EX12" s="797"/>
      <c r="EY12" s="797"/>
      <c r="EZ12" s="797"/>
      <c r="FA12" s="797"/>
      <c r="FB12" s="797"/>
      <c r="FC12" s="797"/>
      <c r="FD12" s="797"/>
      <c r="FE12" s="797"/>
      <c r="FF12" s="797"/>
      <c r="FG12" s="797"/>
      <c r="FH12" s="797"/>
      <c r="FI12" s="797"/>
      <c r="FJ12" s="797"/>
      <c r="FK12" s="797"/>
      <c r="FL12" s="797"/>
      <c r="FM12" s="797"/>
      <c r="FN12" s="797"/>
      <c r="FO12" s="797"/>
      <c r="FP12" s="797"/>
      <c r="FQ12" s="797"/>
      <c r="FR12" s="797"/>
      <c r="FS12" s="797"/>
      <c r="FT12" s="797"/>
      <c r="FU12" s="797"/>
      <c r="FV12" s="797"/>
      <c r="FW12" s="797"/>
      <c r="FX12" s="797"/>
      <c r="FY12" s="797"/>
      <c r="FZ12" s="797"/>
      <c r="GA12" s="797"/>
      <c r="GB12" s="797"/>
      <c r="GC12" s="797"/>
      <c r="GD12" s="797"/>
      <c r="GE12" s="797"/>
      <c r="GF12" s="797"/>
      <c r="GG12" s="797"/>
      <c r="GH12" s="797"/>
      <c r="GI12" s="797"/>
      <c r="GJ12" s="797"/>
      <c r="GK12" s="797"/>
      <c r="GL12" s="797"/>
      <c r="GM12" s="797"/>
      <c r="GN12" s="797"/>
      <c r="GO12" s="797"/>
      <c r="GP12" s="797"/>
      <c r="GQ12" s="797"/>
      <c r="GR12" s="797"/>
      <c r="GS12" s="797"/>
      <c r="GT12" s="797"/>
      <c r="GU12" s="797"/>
      <c r="GV12" s="797"/>
      <c r="GW12" s="797"/>
      <c r="GX12" s="797"/>
      <c r="GY12" s="797"/>
      <c r="GZ12" s="797"/>
      <c r="HA12" s="797"/>
      <c r="HB12" s="797"/>
      <c r="HC12" s="797"/>
      <c r="HD12" s="797"/>
      <c r="HE12" s="797"/>
      <c r="HF12" s="797"/>
      <c r="HG12" s="797"/>
      <c r="HH12" s="797"/>
      <c r="HI12" s="797"/>
      <c r="HJ12" s="797"/>
      <c r="HK12" s="797"/>
      <c r="HL12" s="797"/>
      <c r="HM12" s="797"/>
      <c r="HN12" s="797"/>
      <c r="HO12" s="797"/>
      <c r="HP12" s="797"/>
      <c r="HQ12" s="797"/>
      <c r="HR12" s="797"/>
      <c r="HS12" s="797"/>
      <c r="HT12" s="797"/>
      <c r="HU12" s="797"/>
      <c r="HV12" s="797"/>
      <c r="HW12" s="797"/>
      <c r="HX12" s="797"/>
      <c r="HY12" s="797"/>
      <c r="HZ12" s="797"/>
      <c r="IA12" s="797"/>
      <c r="IB12" s="797"/>
      <c r="IC12" s="797"/>
      <c r="ID12" s="797"/>
      <c r="IE12" s="797"/>
      <c r="IF12" s="797"/>
      <c r="IG12" s="797"/>
      <c r="IH12" s="797"/>
      <c r="II12" s="797"/>
      <c r="IJ12" s="797"/>
      <c r="IK12" s="797"/>
      <c r="IL12" s="797"/>
      <c r="IM12" s="797"/>
      <c r="IN12" s="797"/>
      <c r="IO12" s="797"/>
      <c r="IP12" s="797"/>
      <c r="IQ12" s="797"/>
      <c r="IR12" s="797"/>
      <c r="IS12" s="797"/>
      <c r="IT12" s="797"/>
      <c r="IU12" s="797"/>
      <c r="IV12" s="797"/>
      <c r="IW12" s="797"/>
      <c r="IX12" s="797"/>
      <c r="IY12" s="797"/>
      <c r="IZ12" s="797"/>
      <c r="JA12" s="797"/>
      <c r="JB12" s="797"/>
      <c r="JC12" s="797"/>
      <c r="JD12" s="797"/>
      <c r="JE12" s="797"/>
      <c r="JF12" s="797"/>
      <c r="JG12" s="797"/>
      <c r="JH12" s="797"/>
      <c r="JI12" s="797"/>
      <c r="JJ12" s="797"/>
      <c r="JK12" s="797"/>
      <c r="JL12" s="797"/>
      <c r="JM12" s="797"/>
      <c r="JN12" s="797"/>
      <c r="JO12" s="797"/>
      <c r="JP12" s="797"/>
      <c r="JQ12" s="797"/>
      <c r="JR12" s="797"/>
      <c r="JS12" s="797"/>
      <c r="JT12" s="797"/>
      <c r="JU12" s="797"/>
      <c r="JV12" s="797"/>
      <c r="JW12" s="797"/>
      <c r="JX12" s="797"/>
      <c r="JY12" s="797"/>
      <c r="JZ12" s="797"/>
      <c r="KA12" s="797"/>
      <c r="KB12" s="797"/>
      <c r="KC12" s="797"/>
      <c r="KD12" s="797"/>
      <c r="KE12" s="797"/>
      <c r="KF12" s="797"/>
      <c r="KG12" s="797"/>
      <c r="KH12" s="797"/>
      <c r="KI12" s="797"/>
      <c r="KJ12" s="797"/>
      <c r="KK12" s="797"/>
      <c r="KL12" s="797"/>
      <c r="KM12" s="797"/>
      <c r="KN12" s="797"/>
      <c r="KO12" s="797"/>
      <c r="KP12" s="797"/>
      <c r="KQ12" s="797"/>
      <c r="KR12" s="797"/>
      <c r="KS12" s="797"/>
      <c r="KT12" s="797"/>
      <c r="KU12" s="797"/>
      <c r="KV12" s="797"/>
      <c r="KW12" s="797"/>
      <c r="KX12" s="797"/>
      <c r="KY12" s="797"/>
      <c r="KZ12" s="797"/>
      <c r="LA12" s="797"/>
      <c r="LB12" s="797"/>
      <c r="LC12" s="797"/>
      <c r="LD12" s="797"/>
      <c r="LE12" s="797"/>
      <c r="LF12" s="797"/>
      <c r="LG12" s="797"/>
      <c r="LH12" s="797"/>
      <c r="LI12" s="797"/>
      <c r="LJ12" s="797"/>
      <c r="LK12" s="797"/>
      <c r="LL12" s="797"/>
      <c r="LM12" s="797"/>
      <c r="LN12" s="797"/>
      <c r="LO12" s="797"/>
      <c r="LP12" s="797"/>
      <c r="LQ12" s="797"/>
      <c r="LR12" s="797"/>
      <c r="LS12" s="797"/>
      <c r="LT12" s="797"/>
      <c r="LU12" s="797"/>
      <c r="LV12" s="797"/>
      <c r="LW12" s="797"/>
      <c r="LX12" s="797"/>
      <c r="LY12" s="797"/>
      <c r="LZ12" s="797"/>
      <c r="MA12" s="797"/>
      <c r="MB12" s="797"/>
      <c r="MC12" s="797"/>
      <c r="MD12" s="797"/>
      <c r="ME12" s="797"/>
      <c r="MF12" s="797"/>
      <c r="MG12" s="797"/>
      <c r="MH12" s="797"/>
      <c r="MI12" s="797"/>
      <c r="MJ12" s="797"/>
      <c r="MK12" s="797"/>
      <c r="ML12" s="797"/>
      <c r="MM12" s="797"/>
      <c r="MN12" s="797"/>
      <c r="MO12" s="797"/>
      <c r="MP12" s="797"/>
      <c r="MQ12" s="797"/>
      <c r="MR12" s="797"/>
      <c r="MS12" s="797"/>
      <c r="MT12" s="797"/>
      <c r="MU12" s="797"/>
      <c r="MV12" s="797"/>
      <c r="MW12" s="797"/>
      <c r="MX12" s="797"/>
      <c r="MY12" s="797"/>
      <c r="MZ12" s="797"/>
      <c r="NA12" s="797"/>
      <c r="NB12" s="797"/>
      <c r="NC12" s="797"/>
      <c r="ND12" s="797"/>
      <c r="NE12" s="797"/>
      <c r="NF12" s="797"/>
      <c r="NG12" s="797"/>
      <c r="NH12" s="797"/>
      <c r="NI12" s="797"/>
      <c r="NJ12" s="797"/>
      <c r="NK12" s="797"/>
      <c r="NL12" s="797"/>
      <c r="NM12" s="797"/>
      <c r="NN12" s="797"/>
      <c r="NO12" s="797"/>
      <c r="NP12" s="797"/>
      <c r="NQ12" s="797"/>
      <c r="NR12" s="797"/>
      <c r="NS12" s="797"/>
      <c r="NT12" s="797"/>
      <c r="NU12" s="797"/>
      <c r="NV12" s="797"/>
      <c r="NW12" s="797"/>
      <c r="NX12" s="797"/>
      <c r="NY12" s="797"/>
      <c r="NZ12" s="797"/>
      <c r="OA12" s="797"/>
      <c r="OB12" s="797"/>
      <c r="OC12" s="797"/>
      <c r="OD12" s="797"/>
      <c r="OE12" s="797"/>
      <c r="OF12" s="797"/>
      <c r="OG12" s="797"/>
      <c r="OH12" s="797"/>
      <c r="OI12" s="797"/>
      <c r="OJ12" s="797"/>
      <c r="OK12" s="797"/>
      <c r="OL12" s="797"/>
      <c r="OM12" s="797"/>
      <c r="ON12" s="797"/>
      <c r="OO12" s="797"/>
      <c r="OP12" s="797"/>
      <c r="OQ12" s="797"/>
      <c r="OR12" s="797"/>
      <c r="OS12" s="797"/>
      <c r="OT12" s="797"/>
      <c r="OU12" s="797"/>
      <c r="OV12" s="797"/>
      <c r="OW12" s="797"/>
      <c r="OX12" s="797"/>
      <c r="OY12" s="797"/>
      <c r="OZ12" s="797"/>
      <c r="PA12" s="797"/>
      <c r="PB12" s="797"/>
      <c r="PC12" s="797"/>
      <c r="PD12" s="797"/>
      <c r="PE12" s="797"/>
      <c r="PF12" s="797"/>
      <c r="PG12" s="797"/>
      <c r="PH12" s="797"/>
      <c r="PI12" s="797"/>
      <c r="PJ12" s="797"/>
      <c r="PK12" s="797"/>
      <c r="PL12" s="797"/>
      <c r="PM12" s="797"/>
      <c r="PN12" s="797"/>
      <c r="PO12" s="797"/>
      <c r="PP12" s="797"/>
      <c r="PQ12" s="797"/>
      <c r="PR12" s="797"/>
      <c r="PS12" s="797"/>
      <c r="PT12" s="797"/>
      <c r="PU12" s="797"/>
      <c r="PV12" s="797"/>
      <c r="PW12" s="797"/>
      <c r="PX12" s="797"/>
      <c r="PY12" s="797"/>
      <c r="PZ12" s="797"/>
      <c r="QA12" s="797"/>
      <c r="QB12" s="797"/>
      <c r="QC12" s="797"/>
      <c r="QD12" s="797"/>
      <c r="QE12" s="797"/>
      <c r="QF12" s="797"/>
      <c r="QG12" s="797"/>
      <c r="QH12" s="797"/>
      <c r="QI12" s="797"/>
      <c r="QJ12" s="797"/>
      <c r="QK12" s="797"/>
      <c r="QL12" s="797"/>
      <c r="QM12" s="797"/>
      <c r="QN12" s="797"/>
      <c r="QO12" s="797"/>
      <c r="QP12" s="797"/>
      <c r="QQ12" s="797"/>
      <c r="QR12" s="797"/>
      <c r="QS12" s="797"/>
      <c r="QT12" s="797"/>
      <c r="QU12" s="797"/>
      <c r="QV12" s="797"/>
      <c r="QW12" s="797"/>
      <c r="QX12" s="797"/>
      <c r="QY12" s="797"/>
      <c r="QZ12" s="797"/>
      <c r="RA12" s="797"/>
      <c r="RB12" s="797"/>
      <c r="RC12" s="797"/>
      <c r="RD12" s="797"/>
      <c r="RE12" s="797"/>
      <c r="RF12" s="797"/>
      <c r="RG12" s="797"/>
      <c r="RH12" s="797"/>
      <c r="RI12" s="797"/>
      <c r="RJ12" s="797"/>
      <c r="RK12" s="797"/>
      <c r="RL12" s="797"/>
      <c r="RM12" s="797"/>
      <c r="RN12" s="797"/>
      <c r="RO12" s="797"/>
      <c r="RP12" s="797"/>
      <c r="RQ12" s="797"/>
      <c r="RR12" s="797"/>
      <c r="RS12" s="797"/>
      <c r="RT12" s="797"/>
      <c r="RU12" s="797"/>
      <c r="RV12" s="797"/>
      <c r="RW12" s="797"/>
      <c r="RX12" s="797"/>
      <c r="RY12" s="797"/>
      <c r="RZ12" s="797"/>
      <c r="SA12" s="797"/>
      <c r="SB12" s="797"/>
      <c r="SC12" s="797"/>
      <c r="SD12" s="797"/>
      <c r="SE12" s="797"/>
      <c r="SF12" s="797"/>
      <c r="SG12" s="797"/>
      <c r="SH12" s="797"/>
      <c r="SI12" s="797"/>
      <c r="SJ12" s="797"/>
      <c r="SK12" s="797"/>
      <c r="SL12" s="797"/>
      <c r="SM12" s="797"/>
      <c r="SN12" s="797"/>
      <c r="SO12" s="797"/>
      <c r="SP12" s="797"/>
      <c r="SQ12" s="797"/>
      <c r="SR12" s="797"/>
      <c r="SS12" s="797"/>
      <c r="ST12" s="797"/>
      <c r="SU12" s="797"/>
      <c r="SV12" s="797"/>
      <c r="SW12" s="797"/>
      <c r="SX12" s="797"/>
      <c r="SY12" s="797"/>
      <c r="SZ12" s="797"/>
      <c r="TA12" s="797"/>
      <c r="TB12" s="797"/>
      <c r="TC12" s="797"/>
      <c r="TD12" s="797"/>
      <c r="TE12" s="797"/>
      <c r="TF12" s="797"/>
      <c r="TG12" s="797"/>
      <c r="TH12" s="797"/>
      <c r="TI12" s="797"/>
      <c r="TJ12" s="797"/>
      <c r="TK12" s="797"/>
      <c r="TL12" s="797"/>
      <c r="TM12" s="797"/>
      <c r="TN12" s="797"/>
      <c r="TO12" s="797"/>
      <c r="TP12" s="797"/>
      <c r="TQ12" s="797"/>
      <c r="TR12" s="797"/>
      <c r="TS12" s="797"/>
      <c r="TT12" s="797"/>
      <c r="TU12" s="797"/>
      <c r="TV12" s="797"/>
      <c r="TW12" s="797"/>
      <c r="TX12" s="797"/>
      <c r="TY12" s="797"/>
      <c r="TZ12" s="797"/>
      <c r="UA12" s="797"/>
      <c r="UB12" s="797"/>
      <c r="UC12" s="797"/>
      <c r="UD12" s="797"/>
      <c r="UE12" s="797"/>
      <c r="UF12" s="797"/>
      <c r="UG12" s="797"/>
      <c r="UH12" s="797"/>
      <c r="UI12" s="797"/>
      <c r="UJ12" s="797"/>
      <c r="UK12" s="797"/>
      <c r="UL12" s="797"/>
      <c r="UM12" s="797"/>
      <c r="UN12" s="797"/>
      <c r="UO12" s="797"/>
      <c r="UP12" s="797"/>
      <c r="UQ12" s="797"/>
      <c r="UR12" s="797"/>
      <c r="US12" s="797"/>
      <c r="UT12" s="797"/>
      <c r="UU12" s="797"/>
      <c r="UV12" s="797"/>
      <c r="UW12" s="797"/>
      <c r="UX12" s="797"/>
      <c r="UY12" s="797"/>
      <c r="UZ12" s="797"/>
      <c r="VA12" s="797"/>
      <c r="VB12" s="797"/>
      <c r="VC12" s="797"/>
      <c r="VD12" s="797"/>
      <c r="VE12" s="797"/>
      <c r="VF12" s="797"/>
      <c r="VG12" s="797"/>
      <c r="VH12" s="797"/>
      <c r="VI12" s="797"/>
      <c r="VJ12" s="797"/>
      <c r="VK12" s="797"/>
      <c r="VL12" s="797"/>
      <c r="VM12" s="797"/>
      <c r="VN12" s="797"/>
      <c r="VO12" s="797"/>
      <c r="VP12" s="797"/>
      <c r="VQ12" s="797"/>
      <c r="VR12" s="797"/>
      <c r="VS12" s="797"/>
      <c r="VT12" s="797"/>
      <c r="VU12" s="797"/>
      <c r="VV12" s="797"/>
      <c r="VW12" s="797"/>
      <c r="VX12" s="797"/>
      <c r="VY12" s="797"/>
      <c r="VZ12" s="797"/>
      <c r="WA12" s="797"/>
      <c r="WB12" s="797"/>
      <c r="WC12" s="797"/>
      <c r="WD12" s="797"/>
      <c r="WE12" s="797"/>
      <c r="WF12" s="797"/>
      <c r="WG12" s="797"/>
      <c r="WH12" s="797"/>
      <c r="WI12" s="797"/>
      <c r="WJ12" s="797"/>
      <c r="WK12" s="797"/>
      <c r="WL12" s="797"/>
      <c r="WM12" s="797"/>
      <c r="WN12" s="797"/>
      <c r="WO12" s="797"/>
      <c r="WP12" s="797"/>
      <c r="WQ12" s="797"/>
      <c r="WR12" s="797"/>
      <c r="WS12" s="797"/>
      <c r="WT12" s="797"/>
      <c r="WU12" s="797"/>
      <c r="WV12" s="797"/>
      <c r="WW12" s="797"/>
      <c r="WX12" s="797"/>
      <c r="WY12" s="797"/>
      <c r="WZ12" s="797"/>
      <c r="XA12" s="797"/>
      <c r="XB12" s="797"/>
      <c r="XC12" s="797"/>
      <c r="XD12" s="797"/>
      <c r="XE12" s="797"/>
      <c r="XF12" s="797"/>
      <c r="XG12" s="797"/>
      <c r="XH12" s="797"/>
      <c r="XI12" s="797"/>
      <c r="XJ12" s="797"/>
      <c r="XK12" s="797"/>
      <c r="XL12" s="797"/>
      <c r="XM12" s="797"/>
      <c r="XN12" s="797"/>
      <c r="XO12" s="797"/>
      <c r="XP12" s="797"/>
      <c r="XQ12" s="797"/>
      <c r="XR12" s="797"/>
      <c r="XS12" s="797"/>
      <c r="XT12" s="797"/>
      <c r="XU12" s="797"/>
      <c r="XV12" s="797"/>
      <c r="XW12" s="797"/>
      <c r="XX12" s="797"/>
      <c r="XY12" s="797"/>
      <c r="XZ12" s="797"/>
      <c r="YA12" s="797"/>
      <c r="YB12" s="797"/>
      <c r="YC12" s="797"/>
      <c r="YD12" s="797"/>
      <c r="YE12" s="797"/>
      <c r="YF12" s="797"/>
      <c r="YG12" s="797"/>
      <c r="YH12" s="797"/>
      <c r="YI12" s="797"/>
      <c r="YJ12" s="797"/>
      <c r="YK12" s="797"/>
      <c r="YL12" s="797"/>
      <c r="YM12" s="797"/>
      <c r="YN12" s="797"/>
      <c r="YO12" s="797"/>
      <c r="YP12" s="797"/>
      <c r="YQ12" s="797"/>
      <c r="YR12" s="797"/>
      <c r="YS12" s="797"/>
      <c r="YT12" s="797"/>
      <c r="YU12" s="797"/>
      <c r="YV12" s="797"/>
      <c r="YW12" s="797"/>
      <c r="YX12" s="797"/>
      <c r="YY12" s="797"/>
      <c r="YZ12" s="797"/>
      <c r="ZA12" s="797"/>
      <c r="ZB12" s="797"/>
      <c r="ZC12" s="797"/>
      <c r="ZD12" s="797"/>
      <c r="ZE12" s="797"/>
      <c r="ZF12" s="797"/>
      <c r="ZG12" s="797"/>
      <c r="ZH12" s="797"/>
      <c r="ZI12" s="797"/>
      <c r="ZJ12" s="797"/>
      <c r="ZK12" s="797"/>
      <c r="ZL12" s="797"/>
      <c r="ZM12" s="797"/>
      <c r="ZN12" s="797"/>
      <c r="ZO12" s="797"/>
      <c r="ZP12" s="797"/>
      <c r="ZQ12" s="797"/>
      <c r="ZR12" s="797"/>
      <c r="ZS12" s="797"/>
      <c r="ZT12" s="797"/>
      <c r="ZU12" s="797"/>
      <c r="ZV12" s="797"/>
      <c r="ZW12" s="797"/>
      <c r="ZX12" s="797"/>
      <c r="ZY12" s="797"/>
      <c r="ZZ12" s="797"/>
      <c r="AAA12" s="797"/>
      <c r="AAB12" s="797"/>
      <c r="AAC12" s="797"/>
      <c r="AAD12" s="797"/>
      <c r="AAE12" s="797"/>
      <c r="AAF12" s="797"/>
      <c r="AAG12" s="797"/>
      <c r="AAH12" s="797"/>
      <c r="AAI12" s="797"/>
      <c r="AAJ12" s="797"/>
      <c r="AAK12" s="797"/>
      <c r="AAL12" s="797"/>
      <c r="AAM12" s="797"/>
      <c r="AAN12" s="797"/>
      <c r="AAO12" s="797"/>
      <c r="AAP12" s="797"/>
      <c r="AAQ12" s="797"/>
      <c r="AAR12" s="797"/>
      <c r="AAS12" s="797"/>
      <c r="AAT12" s="797"/>
      <c r="AAU12" s="797"/>
      <c r="AAV12" s="797"/>
      <c r="AAW12" s="797"/>
      <c r="AAX12" s="797"/>
      <c r="AAY12" s="797"/>
      <c r="AAZ12" s="797"/>
      <c r="ABA12" s="797"/>
      <c r="ABB12" s="797"/>
      <c r="ABC12" s="797"/>
      <c r="ABD12" s="797"/>
      <c r="ABE12" s="797"/>
      <c r="ABF12" s="797"/>
      <c r="ABG12" s="797"/>
      <c r="ABH12" s="797"/>
      <c r="ABI12" s="797"/>
      <c r="ABJ12" s="797"/>
      <c r="ABK12" s="797"/>
      <c r="ABL12" s="797"/>
      <c r="ABM12" s="797"/>
      <c r="ABN12" s="797"/>
      <c r="ABO12" s="797"/>
      <c r="ABP12" s="797"/>
      <c r="ABQ12" s="797"/>
      <c r="ABR12" s="797"/>
      <c r="ABS12" s="797"/>
      <c r="ABT12" s="797"/>
      <c r="ABU12" s="797"/>
      <c r="ABV12" s="797"/>
      <c r="ABW12" s="797"/>
      <c r="ABX12" s="797"/>
      <c r="ABY12" s="797"/>
      <c r="ABZ12" s="797"/>
      <c r="ACA12" s="797"/>
      <c r="ACB12" s="797"/>
      <c r="ACC12" s="797"/>
      <c r="ACD12" s="797"/>
      <c r="ACE12" s="797"/>
      <c r="ACF12" s="797"/>
      <c r="ACG12" s="797"/>
      <c r="ACH12" s="797"/>
      <c r="ACI12" s="797"/>
      <c r="ACJ12" s="797"/>
      <c r="ACK12" s="797"/>
      <c r="ACL12" s="797"/>
      <c r="ACM12" s="797"/>
      <c r="ACN12" s="797"/>
      <c r="ACO12" s="797"/>
      <c r="ACP12" s="797"/>
      <c r="ACQ12" s="797"/>
      <c r="ACR12" s="797"/>
      <c r="ACS12" s="797"/>
      <c r="ACT12" s="797"/>
      <c r="ACU12" s="797"/>
      <c r="ACV12" s="797"/>
      <c r="ACW12" s="797"/>
      <c r="ACX12" s="797"/>
      <c r="ACY12" s="797"/>
      <c r="ACZ12" s="797"/>
      <c r="ADA12" s="797"/>
      <c r="ADB12" s="797"/>
      <c r="ADC12" s="797"/>
      <c r="ADD12" s="797"/>
      <c r="ADE12" s="797"/>
      <c r="ADF12" s="797"/>
      <c r="ADG12" s="797"/>
      <c r="ADH12" s="797"/>
      <c r="ADI12" s="797"/>
      <c r="ADJ12" s="797"/>
      <c r="ADK12" s="797"/>
      <c r="ADL12" s="797"/>
      <c r="ADM12" s="797"/>
      <c r="ADN12" s="797"/>
      <c r="ADO12" s="797"/>
      <c r="ADP12" s="797"/>
      <c r="ADQ12" s="797"/>
      <c r="ADR12" s="797"/>
      <c r="ADS12" s="797"/>
      <c r="ADT12" s="797"/>
      <c r="ADU12" s="797"/>
      <c r="ADV12" s="797"/>
      <c r="ADW12" s="797"/>
      <c r="ADX12" s="797"/>
      <c r="ADY12" s="797"/>
      <c r="ADZ12" s="797"/>
      <c r="AEA12" s="797"/>
      <c r="AEB12" s="797"/>
      <c r="AEC12" s="797"/>
      <c r="AED12" s="797"/>
      <c r="AEE12" s="797"/>
      <c r="AEF12" s="797"/>
      <c r="AEG12" s="797"/>
      <c r="AEH12" s="797"/>
      <c r="AEI12" s="797"/>
      <c r="AEJ12" s="797"/>
      <c r="AEK12" s="797"/>
      <c r="AEL12" s="797"/>
      <c r="AEM12" s="797"/>
      <c r="AEN12" s="797"/>
      <c r="AEO12" s="797"/>
      <c r="AEP12" s="797"/>
      <c r="AEQ12" s="797"/>
      <c r="AER12" s="797"/>
      <c r="AES12" s="797"/>
      <c r="AET12" s="797"/>
      <c r="AEU12" s="797"/>
      <c r="AEV12" s="797"/>
      <c r="AEW12" s="797"/>
      <c r="AEX12" s="797"/>
      <c r="AEY12" s="797"/>
      <c r="AEZ12" s="797"/>
      <c r="AFA12" s="797"/>
      <c r="AFB12" s="797"/>
      <c r="AFC12" s="797"/>
      <c r="AFD12" s="797"/>
      <c r="AFE12" s="797"/>
      <c r="AFF12" s="797"/>
      <c r="AFG12" s="797"/>
      <c r="AFH12" s="797"/>
      <c r="AFI12" s="797"/>
      <c r="AFJ12" s="797"/>
      <c r="AFK12" s="797"/>
      <c r="AFL12" s="797"/>
      <c r="AFM12" s="797"/>
      <c r="AFN12" s="797"/>
      <c r="AFO12" s="797"/>
      <c r="AFP12" s="797"/>
      <c r="AFQ12" s="797"/>
      <c r="AFR12" s="797"/>
      <c r="AFS12" s="797"/>
      <c r="AFT12" s="797"/>
      <c r="AFU12" s="797"/>
      <c r="AFV12" s="797"/>
      <c r="AFW12" s="797"/>
      <c r="AFX12" s="797"/>
      <c r="AFY12" s="797"/>
      <c r="AFZ12" s="797"/>
      <c r="AGA12" s="797"/>
      <c r="AGB12" s="797"/>
      <c r="AGC12" s="797"/>
      <c r="AGD12" s="797"/>
      <c r="AGE12" s="797"/>
      <c r="AGF12" s="797"/>
      <c r="AGG12" s="797"/>
      <c r="AGH12" s="797"/>
      <c r="AGI12" s="797"/>
      <c r="AGJ12" s="797"/>
      <c r="AGK12" s="797"/>
      <c r="AGL12" s="797"/>
      <c r="AGM12" s="797"/>
      <c r="AGN12" s="797"/>
      <c r="AGO12" s="797"/>
      <c r="AGP12" s="797"/>
      <c r="AGQ12" s="797"/>
      <c r="AGR12" s="797"/>
      <c r="AGS12" s="797"/>
      <c r="AGT12" s="797"/>
      <c r="AGU12" s="797"/>
      <c r="AGV12" s="797"/>
      <c r="AGW12" s="797"/>
      <c r="AGX12" s="797"/>
      <c r="AGY12" s="797"/>
      <c r="AGZ12" s="797"/>
      <c r="AHA12" s="797"/>
      <c r="AHB12" s="797"/>
      <c r="AHC12" s="797"/>
      <c r="AHD12" s="797"/>
      <c r="AHE12" s="797"/>
      <c r="AHF12" s="797"/>
      <c r="AHG12" s="797"/>
      <c r="AHH12" s="797"/>
      <c r="AHI12" s="797"/>
      <c r="AHJ12" s="797"/>
      <c r="AHK12" s="797"/>
      <c r="AHL12" s="797"/>
      <c r="AHM12" s="797"/>
      <c r="AHN12" s="797"/>
      <c r="AHO12" s="797"/>
      <c r="AHP12" s="797"/>
      <c r="AHQ12" s="797"/>
      <c r="AHR12" s="797"/>
      <c r="AHS12" s="797"/>
      <c r="AHT12" s="797"/>
      <c r="AHU12" s="797"/>
      <c r="AHV12" s="797"/>
      <c r="AHW12" s="797"/>
      <c r="AHX12" s="797"/>
      <c r="AHY12" s="797"/>
      <c r="AHZ12" s="797"/>
      <c r="AIA12" s="797"/>
      <c r="AIB12" s="797"/>
      <c r="AIC12" s="797"/>
      <c r="AID12" s="797"/>
      <c r="AIE12" s="797"/>
      <c r="AIF12" s="797"/>
      <c r="AIG12" s="797"/>
      <c r="AIH12" s="797"/>
      <c r="AII12" s="797"/>
      <c r="AIJ12" s="797"/>
      <c r="AIK12" s="797"/>
      <c r="AIL12" s="797"/>
      <c r="AIM12" s="797"/>
      <c r="AIN12" s="797"/>
      <c r="AIO12" s="797"/>
      <c r="AIP12" s="797"/>
      <c r="AIQ12" s="797"/>
      <c r="AIR12" s="797"/>
      <c r="AIS12" s="797"/>
      <c r="AIT12" s="797"/>
      <c r="AIU12" s="797"/>
      <c r="AIV12" s="797"/>
      <c r="AIW12" s="797"/>
      <c r="AIX12" s="797"/>
      <c r="AIY12" s="797"/>
      <c r="AIZ12" s="797"/>
      <c r="AJA12" s="797"/>
      <c r="AJB12" s="797"/>
      <c r="AJC12" s="797"/>
      <c r="AJD12" s="797"/>
      <c r="AJE12" s="797"/>
      <c r="AJF12" s="797"/>
      <c r="AJG12" s="797"/>
      <c r="AJH12" s="797"/>
      <c r="AJI12" s="797"/>
      <c r="AJJ12" s="797"/>
      <c r="AJK12" s="797"/>
      <c r="AJL12" s="797"/>
      <c r="AJM12" s="797"/>
      <c r="AJN12" s="797"/>
      <c r="AJO12" s="797"/>
      <c r="AJP12" s="797"/>
      <c r="AJQ12" s="797"/>
      <c r="AJR12" s="797"/>
      <c r="AJS12" s="797"/>
      <c r="AJT12" s="797"/>
      <c r="AJU12" s="797"/>
      <c r="AJV12" s="797"/>
      <c r="AJW12" s="797"/>
      <c r="AJX12" s="797"/>
      <c r="AJY12" s="797"/>
      <c r="AJZ12" s="797"/>
      <c r="AKA12" s="797"/>
      <c r="AKB12" s="797"/>
      <c r="AKC12" s="797"/>
      <c r="AKD12" s="797"/>
      <c r="AKE12" s="797"/>
      <c r="AKF12" s="797"/>
      <c r="AKG12" s="797"/>
      <c r="AKH12" s="797"/>
      <c r="AKI12" s="797"/>
      <c r="AKJ12" s="797"/>
      <c r="AKK12" s="797"/>
      <c r="AKL12" s="797"/>
      <c r="AKM12" s="797"/>
      <c r="AKN12" s="797"/>
      <c r="AKO12" s="797"/>
      <c r="AKP12" s="797"/>
      <c r="AKQ12" s="797"/>
      <c r="AKR12" s="797"/>
      <c r="AKS12" s="797"/>
      <c r="AKT12" s="797"/>
      <c r="AKU12" s="797"/>
      <c r="AKV12" s="797"/>
      <c r="AKW12" s="797"/>
      <c r="AKX12" s="797"/>
      <c r="AKY12" s="797"/>
      <c r="AKZ12" s="797"/>
      <c r="ALA12" s="797"/>
      <c r="ALB12" s="797"/>
      <c r="ALC12" s="797"/>
      <c r="ALD12" s="797"/>
      <c r="ALE12" s="797"/>
      <c r="ALF12" s="797"/>
      <c r="ALG12" s="797"/>
      <c r="ALH12" s="797"/>
      <c r="ALI12" s="797"/>
      <c r="ALJ12" s="797"/>
      <c r="ALK12" s="797"/>
      <c r="ALL12" s="797"/>
      <c r="ALM12" s="797"/>
      <c r="ALN12" s="797"/>
      <c r="ALO12" s="797"/>
      <c r="ALP12" s="797"/>
      <c r="ALQ12" s="797"/>
      <c r="ALR12" s="797"/>
      <c r="ALS12" s="797"/>
      <c r="ALT12" s="797"/>
      <c r="ALU12" s="797"/>
      <c r="ALV12" s="797"/>
      <c r="ALW12" s="797"/>
      <c r="ALX12" s="797"/>
      <c r="ALY12" s="797"/>
      <c r="ALZ12" s="797"/>
      <c r="AMA12" s="797"/>
      <c r="AMB12" s="797"/>
      <c r="AMC12" s="797"/>
      <c r="AMD12" s="797"/>
      <c r="AME12" s="797"/>
      <c r="AMF12" s="797"/>
    </row>
    <row r="13" spans="1:1020" s="786" customFormat="1" ht="28.5">
      <c r="A13" s="833">
        <v>2.1</v>
      </c>
      <c r="B13" s="797"/>
      <c r="C13" s="834" t="s">
        <v>980</v>
      </c>
      <c r="D13" s="797"/>
      <c r="E13" s="834" t="s">
        <v>981</v>
      </c>
      <c r="F13" s="835" t="s">
        <v>560</v>
      </c>
      <c r="G13" s="814" t="s">
        <v>578</v>
      </c>
      <c r="H13" s="836" t="s">
        <v>562</v>
      </c>
      <c r="I13" s="837">
        <v>400</v>
      </c>
      <c r="J13" s="838">
        <v>1200</v>
      </c>
      <c r="K13" s="797"/>
      <c r="L13" s="882">
        <f>+J13*I13</f>
        <v>480000</v>
      </c>
      <c r="M13" s="797"/>
      <c r="N13" s="801"/>
      <c r="O13" s="785"/>
      <c r="P13" s="797"/>
    </row>
    <row r="14" spans="1:1020" s="797" customFormat="1" ht="28.5">
      <c r="A14" s="826">
        <v>2.2000000000000002</v>
      </c>
      <c r="C14" s="827" t="s">
        <v>935</v>
      </c>
      <c r="E14" s="827" t="s">
        <v>982</v>
      </c>
      <c r="F14" s="828" t="s">
        <v>560</v>
      </c>
      <c r="G14" s="829" t="s">
        <v>578</v>
      </c>
      <c r="H14" s="830" t="s">
        <v>562</v>
      </c>
      <c r="I14" s="831">
        <v>3000</v>
      </c>
      <c r="J14" s="797">
        <v>600</v>
      </c>
      <c r="L14" s="881">
        <f>+I14*J14</f>
        <v>1800000</v>
      </c>
      <c r="N14" s="832"/>
      <c r="O14" s="825"/>
    </row>
    <row r="15" spans="1:1020" s="797" customFormat="1" ht="33" customHeight="1">
      <c r="A15" s="833">
        <v>2.2999999999999998</v>
      </c>
      <c r="C15" s="834" t="s">
        <v>924</v>
      </c>
      <c r="E15" s="834" t="s">
        <v>925</v>
      </c>
      <c r="F15" s="835" t="s">
        <v>596</v>
      </c>
      <c r="G15" s="814" t="s">
        <v>585</v>
      </c>
      <c r="H15" s="836" t="s">
        <v>557</v>
      </c>
      <c r="I15" s="837">
        <v>150</v>
      </c>
      <c r="J15" s="838">
        <v>3000</v>
      </c>
      <c r="L15" s="882">
        <f>+I15*J15</f>
        <v>450000</v>
      </c>
      <c r="N15" s="832"/>
      <c r="O15" s="825"/>
    </row>
    <row r="16" spans="1:1020" s="840" customFormat="1">
      <c r="A16" s="839"/>
      <c r="B16" s="797"/>
      <c r="C16" s="797"/>
      <c r="D16" s="797"/>
      <c r="E16" s="797"/>
      <c r="F16" s="828"/>
      <c r="G16" s="830"/>
      <c r="H16" s="830"/>
      <c r="I16" s="831"/>
      <c r="J16" s="797"/>
      <c r="K16" s="797"/>
      <c r="L16" s="797"/>
      <c r="M16" s="797"/>
      <c r="N16" s="832"/>
      <c r="O16" s="825"/>
      <c r="P16" s="797"/>
      <c r="Q16" s="797"/>
      <c r="R16" s="797"/>
      <c r="S16" s="797"/>
      <c r="T16" s="797"/>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c r="AT16" s="797"/>
      <c r="AU16" s="797"/>
      <c r="AV16" s="797"/>
      <c r="AW16" s="797"/>
      <c r="AX16" s="797"/>
      <c r="AY16" s="797"/>
      <c r="AZ16" s="797"/>
      <c r="BA16" s="797"/>
      <c r="BB16" s="797"/>
      <c r="BC16" s="797"/>
      <c r="BD16" s="797"/>
      <c r="BE16" s="797"/>
      <c r="BF16" s="797"/>
      <c r="BG16" s="797"/>
      <c r="BH16" s="797"/>
      <c r="BI16" s="797"/>
      <c r="BJ16" s="797"/>
      <c r="BK16" s="797"/>
      <c r="BL16" s="797"/>
      <c r="BM16" s="797"/>
      <c r="BN16" s="797"/>
      <c r="BO16" s="797"/>
      <c r="BP16" s="797"/>
      <c r="BQ16" s="797"/>
      <c r="BR16" s="797"/>
      <c r="BS16" s="797"/>
      <c r="BT16" s="797"/>
      <c r="BU16" s="797"/>
      <c r="BV16" s="797"/>
      <c r="BW16" s="797"/>
      <c r="BX16" s="797"/>
      <c r="BY16" s="797"/>
      <c r="BZ16" s="797"/>
      <c r="CA16" s="797"/>
      <c r="CB16" s="797"/>
      <c r="CC16" s="797"/>
      <c r="CD16" s="797"/>
      <c r="CE16" s="797"/>
      <c r="CF16" s="797"/>
      <c r="CG16" s="797"/>
      <c r="CH16" s="797"/>
      <c r="CI16" s="797"/>
      <c r="CJ16" s="797"/>
      <c r="CK16" s="797"/>
      <c r="CL16" s="797"/>
      <c r="CM16" s="797"/>
      <c r="CN16" s="797"/>
      <c r="CO16" s="797"/>
      <c r="CP16" s="797"/>
      <c r="CQ16" s="797"/>
      <c r="CR16" s="797"/>
      <c r="CS16" s="797"/>
      <c r="CT16" s="797"/>
      <c r="CU16" s="797"/>
      <c r="CV16" s="797"/>
      <c r="CW16" s="797"/>
      <c r="CX16" s="797"/>
      <c r="CY16" s="797"/>
      <c r="CZ16" s="797"/>
      <c r="DA16" s="797"/>
      <c r="DB16" s="797"/>
      <c r="DC16" s="797"/>
      <c r="DD16" s="797"/>
      <c r="DE16" s="797"/>
      <c r="DF16" s="797"/>
      <c r="DG16" s="797"/>
      <c r="DH16" s="797"/>
      <c r="DI16" s="797"/>
      <c r="DJ16" s="797"/>
      <c r="DK16" s="797"/>
      <c r="DL16" s="797"/>
      <c r="DM16" s="797"/>
      <c r="DN16" s="797"/>
      <c r="DO16" s="797"/>
      <c r="DP16" s="797"/>
      <c r="DQ16" s="797"/>
      <c r="DR16" s="797"/>
      <c r="DS16" s="797"/>
      <c r="DT16" s="797"/>
      <c r="DU16" s="797"/>
      <c r="DV16" s="797"/>
      <c r="DW16" s="797"/>
      <c r="DX16" s="797"/>
      <c r="DY16" s="797"/>
      <c r="DZ16" s="797"/>
      <c r="EA16" s="797"/>
      <c r="EB16" s="797"/>
      <c r="EC16" s="797"/>
      <c r="ED16" s="797"/>
      <c r="EE16" s="797"/>
      <c r="EF16" s="797"/>
      <c r="EG16" s="797"/>
      <c r="EH16" s="797"/>
      <c r="EI16" s="797"/>
      <c r="EJ16" s="797"/>
      <c r="EK16" s="797"/>
      <c r="EL16" s="797"/>
      <c r="EM16" s="797"/>
      <c r="EN16" s="797"/>
      <c r="EO16" s="797"/>
      <c r="EP16" s="797"/>
      <c r="EQ16" s="797"/>
      <c r="ER16" s="797"/>
      <c r="ES16" s="797"/>
      <c r="ET16" s="797"/>
      <c r="EU16" s="797"/>
      <c r="EV16" s="797"/>
      <c r="EW16" s="797"/>
      <c r="EX16" s="797"/>
      <c r="EY16" s="797"/>
      <c r="EZ16" s="797"/>
      <c r="FA16" s="797"/>
      <c r="FB16" s="797"/>
      <c r="FC16" s="797"/>
      <c r="FD16" s="797"/>
      <c r="FE16" s="797"/>
      <c r="FF16" s="797"/>
      <c r="FG16" s="797"/>
      <c r="FH16" s="797"/>
      <c r="FI16" s="797"/>
      <c r="FJ16" s="797"/>
      <c r="FK16" s="797"/>
      <c r="FL16" s="797"/>
      <c r="FM16" s="797"/>
      <c r="FN16" s="797"/>
      <c r="FO16" s="797"/>
      <c r="FP16" s="797"/>
      <c r="FQ16" s="797"/>
      <c r="FR16" s="797"/>
      <c r="FS16" s="797"/>
      <c r="FT16" s="797"/>
      <c r="FU16" s="797"/>
      <c r="FV16" s="797"/>
      <c r="FW16" s="797"/>
      <c r="FX16" s="797"/>
      <c r="FY16" s="797"/>
      <c r="FZ16" s="797"/>
      <c r="GA16" s="797"/>
      <c r="GB16" s="797"/>
      <c r="GC16" s="797"/>
      <c r="GD16" s="797"/>
      <c r="GE16" s="797"/>
      <c r="GF16" s="797"/>
      <c r="GG16" s="797"/>
      <c r="GH16" s="797"/>
      <c r="GI16" s="797"/>
      <c r="GJ16" s="797"/>
      <c r="GK16" s="797"/>
      <c r="GL16" s="797"/>
      <c r="GM16" s="797"/>
      <c r="GN16" s="797"/>
      <c r="GO16" s="797"/>
      <c r="GP16" s="797"/>
      <c r="GQ16" s="797"/>
      <c r="GR16" s="797"/>
      <c r="GS16" s="797"/>
      <c r="GT16" s="797"/>
      <c r="GU16" s="797"/>
      <c r="GV16" s="797"/>
      <c r="GW16" s="797"/>
      <c r="GX16" s="797"/>
      <c r="GY16" s="797"/>
      <c r="GZ16" s="797"/>
      <c r="HA16" s="797"/>
      <c r="HB16" s="797"/>
      <c r="HC16" s="797"/>
      <c r="HD16" s="797"/>
      <c r="HE16" s="797"/>
      <c r="HF16" s="797"/>
      <c r="HG16" s="797"/>
      <c r="HH16" s="797"/>
      <c r="HI16" s="797"/>
      <c r="HJ16" s="797"/>
      <c r="HK16" s="797"/>
      <c r="HL16" s="797"/>
      <c r="HM16" s="797"/>
      <c r="HN16" s="797"/>
      <c r="HO16" s="797"/>
      <c r="HP16" s="797"/>
      <c r="HQ16" s="797"/>
      <c r="HR16" s="797"/>
      <c r="HS16" s="797"/>
      <c r="HT16" s="797"/>
      <c r="HU16" s="797"/>
      <c r="HV16" s="797"/>
      <c r="HW16" s="797"/>
      <c r="HX16" s="797"/>
      <c r="HY16" s="797"/>
      <c r="HZ16" s="797"/>
      <c r="IA16" s="797"/>
      <c r="IB16" s="797"/>
      <c r="IC16" s="797"/>
      <c r="ID16" s="797"/>
      <c r="IE16" s="797"/>
      <c r="IF16" s="797"/>
      <c r="IG16" s="797"/>
      <c r="IH16" s="797"/>
      <c r="II16" s="797"/>
      <c r="IJ16" s="797"/>
      <c r="IK16" s="797"/>
      <c r="IL16" s="797"/>
      <c r="IM16" s="797"/>
      <c r="IN16" s="797"/>
      <c r="IO16" s="797"/>
      <c r="IP16" s="797"/>
      <c r="IQ16" s="797"/>
      <c r="IR16" s="797"/>
      <c r="IS16" s="797"/>
      <c r="IT16" s="797"/>
      <c r="IU16" s="797"/>
      <c r="IV16" s="797"/>
      <c r="IW16" s="797"/>
      <c r="IX16" s="797"/>
      <c r="IY16" s="797"/>
      <c r="IZ16" s="797"/>
      <c r="JA16" s="797"/>
      <c r="JB16" s="797"/>
      <c r="JC16" s="797"/>
      <c r="JD16" s="797"/>
      <c r="JE16" s="797"/>
      <c r="JF16" s="797"/>
      <c r="JG16" s="797"/>
      <c r="JH16" s="797"/>
      <c r="JI16" s="797"/>
      <c r="JJ16" s="797"/>
      <c r="JK16" s="797"/>
      <c r="JL16" s="797"/>
      <c r="JM16" s="797"/>
      <c r="JN16" s="797"/>
      <c r="JO16" s="797"/>
      <c r="JP16" s="797"/>
      <c r="JQ16" s="797"/>
      <c r="JR16" s="797"/>
      <c r="JS16" s="797"/>
      <c r="JT16" s="797"/>
      <c r="JU16" s="797"/>
      <c r="JV16" s="797"/>
      <c r="JW16" s="797"/>
      <c r="JX16" s="797"/>
      <c r="JY16" s="797"/>
      <c r="JZ16" s="797"/>
      <c r="KA16" s="797"/>
      <c r="KB16" s="797"/>
      <c r="KC16" s="797"/>
      <c r="KD16" s="797"/>
      <c r="KE16" s="797"/>
      <c r="KF16" s="797"/>
      <c r="KG16" s="797"/>
      <c r="KH16" s="797"/>
      <c r="KI16" s="797"/>
      <c r="KJ16" s="797"/>
      <c r="KK16" s="797"/>
      <c r="KL16" s="797"/>
      <c r="KM16" s="797"/>
      <c r="KN16" s="797"/>
      <c r="KO16" s="797"/>
      <c r="KP16" s="797"/>
      <c r="KQ16" s="797"/>
      <c r="KR16" s="797"/>
      <c r="KS16" s="797"/>
      <c r="KT16" s="797"/>
      <c r="KU16" s="797"/>
      <c r="KV16" s="797"/>
      <c r="KW16" s="797"/>
      <c r="KX16" s="797"/>
      <c r="KY16" s="797"/>
      <c r="KZ16" s="797"/>
      <c r="LA16" s="797"/>
      <c r="LB16" s="797"/>
      <c r="LC16" s="797"/>
      <c r="LD16" s="797"/>
      <c r="LE16" s="797"/>
      <c r="LF16" s="797"/>
      <c r="LG16" s="797"/>
      <c r="LH16" s="797"/>
      <c r="LI16" s="797"/>
      <c r="LJ16" s="797"/>
      <c r="LK16" s="797"/>
      <c r="LL16" s="797"/>
      <c r="LM16" s="797"/>
      <c r="LN16" s="797"/>
      <c r="LO16" s="797"/>
      <c r="LP16" s="797"/>
      <c r="LQ16" s="797"/>
      <c r="LR16" s="797"/>
      <c r="LS16" s="797"/>
      <c r="LT16" s="797"/>
      <c r="LU16" s="797"/>
      <c r="LV16" s="797"/>
      <c r="LW16" s="797"/>
      <c r="LX16" s="797"/>
      <c r="LY16" s="797"/>
      <c r="LZ16" s="797"/>
      <c r="MA16" s="797"/>
      <c r="MB16" s="797"/>
      <c r="MC16" s="797"/>
      <c r="MD16" s="797"/>
      <c r="ME16" s="797"/>
      <c r="MF16" s="797"/>
      <c r="MG16" s="797"/>
      <c r="MH16" s="797"/>
      <c r="MI16" s="797"/>
      <c r="MJ16" s="797"/>
      <c r="MK16" s="797"/>
      <c r="ML16" s="797"/>
      <c r="MM16" s="797"/>
      <c r="MN16" s="797"/>
      <c r="MO16" s="797"/>
      <c r="MP16" s="797"/>
      <c r="MQ16" s="797"/>
      <c r="MR16" s="797"/>
      <c r="MS16" s="797"/>
      <c r="MT16" s="797"/>
      <c r="MU16" s="797"/>
      <c r="MV16" s="797"/>
      <c r="MW16" s="797"/>
      <c r="MX16" s="797"/>
      <c r="MY16" s="797"/>
      <c r="MZ16" s="797"/>
      <c r="NA16" s="797"/>
      <c r="NB16" s="797"/>
      <c r="NC16" s="797"/>
      <c r="ND16" s="797"/>
      <c r="NE16" s="797"/>
      <c r="NF16" s="797"/>
      <c r="NG16" s="797"/>
      <c r="NH16" s="797"/>
      <c r="NI16" s="797"/>
      <c r="NJ16" s="797"/>
      <c r="NK16" s="797"/>
      <c r="NL16" s="797"/>
      <c r="NM16" s="797"/>
      <c r="NN16" s="797"/>
      <c r="NO16" s="797"/>
      <c r="NP16" s="797"/>
      <c r="NQ16" s="797"/>
      <c r="NR16" s="797"/>
      <c r="NS16" s="797"/>
      <c r="NT16" s="797"/>
      <c r="NU16" s="797"/>
      <c r="NV16" s="797"/>
      <c r="NW16" s="797"/>
      <c r="NX16" s="797"/>
      <c r="NY16" s="797"/>
      <c r="NZ16" s="797"/>
      <c r="OA16" s="797"/>
      <c r="OB16" s="797"/>
      <c r="OC16" s="797"/>
      <c r="OD16" s="797"/>
      <c r="OE16" s="797"/>
      <c r="OF16" s="797"/>
      <c r="OG16" s="797"/>
      <c r="OH16" s="797"/>
      <c r="OI16" s="797"/>
      <c r="OJ16" s="797"/>
      <c r="OK16" s="797"/>
      <c r="OL16" s="797"/>
      <c r="OM16" s="797"/>
      <c r="ON16" s="797"/>
      <c r="OO16" s="797"/>
      <c r="OP16" s="797"/>
      <c r="OQ16" s="797"/>
      <c r="OR16" s="797"/>
      <c r="OS16" s="797"/>
      <c r="OT16" s="797"/>
      <c r="OU16" s="797"/>
      <c r="OV16" s="797"/>
      <c r="OW16" s="797"/>
      <c r="OX16" s="797"/>
      <c r="OY16" s="797"/>
      <c r="OZ16" s="797"/>
      <c r="PA16" s="797"/>
      <c r="PB16" s="797"/>
      <c r="PC16" s="797"/>
      <c r="PD16" s="797"/>
      <c r="PE16" s="797"/>
      <c r="PF16" s="797"/>
      <c r="PG16" s="797"/>
      <c r="PH16" s="797"/>
      <c r="PI16" s="797"/>
      <c r="PJ16" s="797"/>
      <c r="PK16" s="797"/>
      <c r="PL16" s="797"/>
      <c r="PM16" s="797"/>
      <c r="PN16" s="797"/>
      <c r="PO16" s="797"/>
      <c r="PP16" s="797"/>
      <c r="PQ16" s="797"/>
      <c r="PR16" s="797"/>
      <c r="PS16" s="797"/>
      <c r="PT16" s="797"/>
      <c r="PU16" s="797"/>
      <c r="PV16" s="797"/>
      <c r="PW16" s="797"/>
      <c r="PX16" s="797"/>
      <c r="PY16" s="797"/>
      <c r="PZ16" s="797"/>
      <c r="QA16" s="797"/>
      <c r="QB16" s="797"/>
      <c r="QC16" s="797"/>
      <c r="QD16" s="797"/>
      <c r="QE16" s="797"/>
      <c r="QF16" s="797"/>
      <c r="QG16" s="797"/>
      <c r="QH16" s="797"/>
      <c r="QI16" s="797"/>
      <c r="QJ16" s="797"/>
      <c r="QK16" s="797"/>
      <c r="QL16" s="797"/>
      <c r="QM16" s="797"/>
      <c r="QN16" s="797"/>
      <c r="QO16" s="797"/>
      <c r="QP16" s="797"/>
      <c r="QQ16" s="797"/>
      <c r="QR16" s="797"/>
      <c r="QS16" s="797"/>
      <c r="QT16" s="797"/>
      <c r="QU16" s="797"/>
      <c r="QV16" s="797"/>
      <c r="QW16" s="797"/>
      <c r="QX16" s="797"/>
      <c r="QY16" s="797"/>
      <c r="QZ16" s="797"/>
      <c r="RA16" s="797"/>
      <c r="RB16" s="797"/>
      <c r="RC16" s="797"/>
      <c r="RD16" s="797"/>
      <c r="RE16" s="797"/>
      <c r="RF16" s="797"/>
      <c r="RG16" s="797"/>
      <c r="RH16" s="797"/>
      <c r="RI16" s="797"/>
      <c r="RJ16" s="797"/>
      <c r="RK16" s="797"/>
      <c r="RL16" s="797"/>
      <c r="RM16" s="797"/>
      <c r="RN16" s="797"/>
      <c r="RO16" s="797"/>
      <c r="RP16" s="797"/>
      <c r="RQ16" s="797"/>
      <c r="RR16" s="797"/>
      <c r="RS16" s="797"/>
      <c r="RT16" s="797"/>
      <c r="RU16" s="797"/>
      <c r="RV16" s="797"/>
      <c r="RW16" s="797"/>
      <c r="RX16" s="797"/>
      <c r="RY16" s="797"/>
      <c r="RZ16" s="797"/>
      <c r="SA16" s="797"/>
      <c r="SB16" s="797"/>
      <c r="SC16" s="797"/>
      <c r="SD16" s="797"/>
      <c r="SE16" s="797"/>
      <c r="SF16" s="797"/>
      <c r="SG16" s="797"/>
      <c r="SH16" s="797"/>
      <c r="SI16" s="797"/>
      <c r="SJ16" s="797"/>
      <c r="SK16" s="797"/>
      <c r="SL16" s="797"/>
      <c r="SM16" s="797"/>
      <c r="SN16" s="797"/>
      <c r="SO16" s="797"/>
      <c r="SP16" s="797"/>
      <c r="SQ16" s="797"/>
      <c r="SR16" s="797"/>
      <c r="SS16" s="797"/>
      <c r="ST16" s="797"/>
      <c r="SU16" s="797"/>
      <c r="SV16" s="797"/>
      <c r="SW16" s="797"/>
      <c r="SX16" s="797"/>
      <c r="SY16" s="797"/>
      <c r="SZ16" s="797"/>
      <c r="TA16" s="797"/>
      <c r="TB16" s="797"/>
      <c r="TC16" s="797"/>
      <c r="TD16" s="797"/>
      <c r="TE16" s="797"/>
      <c r="TF16" s="797"/>
      <c r="TG16" s="797"/>
      <c r="TH16" s="797"/>
      <c r="TI16" s="797"/>
      <c r="TJ16" s="797"/>
      <c r="TK16" s="797"/>
      <c r="TL16" s="797"/>
      <c r="TM16" s="797"/>
      <c r="TN16" s="797"/>
      <c r="TO16" s="797"/>
      <c r="TP16" s="797"/>
      <c r="TQ16" s="797"/>
      <c r="TR16" s="797"/>
      <c r="TS16" s="797"/>
      <c r="TT16" s="797"/>
      <c r="TU16" s="797"/>
      <c r="TV16" s="797"/>
      <c r="TW16" s="797"/>
      <c r="TX16" s="797"/>
      <c r="TY16" s="797"/>
      <c r="TZ16" s="797"/>
      <c r="UA16" s="797"/>
      <c r="UB16" s="797"/>
      <c r="UC16" s="797"/>
      <c r="UD16" s="797"/>
      <c r="UE16" s="797"/>
      <c r="UF16" s="797"/>
      <c r="UG16" s="797"/>
      <c r="UH16" s="797"/>
      <c r="UI16" s="797"/>
      <c r="UJ16" s="797"/>
      <c r="UK16" s="797"/>
      <c r="UL16" s="797"/>
      <c r="UM16" s="797"/>
      <c r="UN16" s="797"/>
      <c r="UO16" s="797"/>
      <c r="UP16" s="797"/>
      <c r="UQ16" s="797"/>
      <c r="UR16" s="797"/>
      <c r="US16" s="797"/>
      <c r="UT16" s="797"/>
      <c r="UU16" s="797"/>
      <c r="UV16" s="797"/>
      <c r="UW16" s="797"/>
      <c r="UX16" s="797"/>
      <c r="UY16" s="797"/>
      <c r="UZ16" s="797"/>
      <c r="VA16" s="797"/>
      <c r="VB16" s="797"/>
      <c r="VC16" s="797"/>
      <c r="VD16" s="797"/>
      <c r="VE16" s="797"/>
      <c r="VF16" s="797"/>
      <c r="VG16" s="797"/>
      <c r="VH16" s="797"/>
      <c r="VI16" s="797"/>
      <c r="VJ16" s="797"/>
      <c r="VK16" s="797"/>
      <c r="VL16" s="797"/>
      <c r="VM16" s="797"/>
      <c r="VN16" s="797"/>
      <c r="VO16" s="797"/>
      <c r="VP16" s="797"/>
      <c r="VQ16" s="797"/>
      <c r="VR16" s="797"/>
      <c r="VS16" s="797"/>
      <c r="VT16" s="797"/>
      <c r="VU16" s="797"/>
      <c r="VV16" s="797"/>
      <c r="VW16" s="797"/>
      <c r="VX16" s="797"/>
      <c r="VY16" s="797"/>
      <c r="VZ16" s="797"/>
      <c r="WA16" s="797"/>
      <c r="WB16" s="797"/>
      <c r="WC16" s="797"/>
      <c r="WD16" s="797"/>
      <c r="WE16" s="797"/>
      <c r="WF16" s="797"/>
      <c r="WG16" s="797"/>
      <c r="WH16" s="797"/>
      <c r="WI16" s="797"/>
      <c r="WJ16" s="797"/>
      <c r="WK16" s="797"/>
      <c r="WL16" s="797"/>
      <c r="WM16" s="797"/>
      <c r="WN16" s="797"/>
      <c r="WO16" s="797"/>
      <c r="WP16" s="797"/>
      <c r="WQ16" s="797"/>
      <c r="WR16" s="797"/>
      <c r="WS16" s="797"/>
      <c r="WT16" s="797"/>
      <c r="WU16" s="797"/>
      <c r="WV16" s="797"/>
      <c r="WW16" s="797"/>
      <c r="WX16" s="797"/>
      <c r="WY16" s="797"/>
      <c r="WZ16" s="797"/>
      <c r="XA16" s="797"/>
      <c r="XB16" s="797"/>
      <c r="XC16" s="797"/>
      <c r="XD16" s="797"/>
      <c r="XE16" s="797"/>
      <c r="XF16" s="797"/>
      <c r="XG16" s="797"/>
      <c r="XH16" s="797"/>
      <c r="XI16" s="797"/>
      <c r="XJ16" s="797"/>
      <c r="XK16" s="797"/>
      <c r="XL16" s="797"/>
      <c r="XM16" s="797"/>
      <c r="XN16" s="797"/>
      <c r="XO16" s="797"/>
      <c r="XP16" s="797"/>
      <c r="XQ16" s="797"/>
      <c r="XR16" s="797"/>
      <c r="XS16" s="797"/>
      <c r="XT16" s="797"/>
      <c r="XU16" s="797"/>
      <c r="XV16" s="797"/>
      <c r="XW16" s="797"/>
      <c r="XX16" s="797"/>
      <c r="XY16" s="797"/>
      <c r="XZ16" s="797"/>
      <c r="YA16" s="797"/>
      <c r="YB16" s="797"/>
      <c r="YC16" s="797"/>
      <c r="YD16" s="797"/>
      <c r="YE16" s="797"/>
      <c r="YF16" s="797"/>
      <c r="YG16" s="797"/>
      <c r="YH16" s="797"/>
      <c r="YI16" s="797"/>
      <c r="YJ16" s="797"/>
      <c r="YK16" s="797"/>
      <c r="YL16" s="797"/>
      <c r="YM16" s="797"/>
      <c r="YN16" s="797"/>
      <c r="YO16" s="797"/>
      <c r="YP16" s="797"/>
      <c r="YQ16" s="797"/>
      <c r="YR16" s="797"/>
      <c r="YS16" s="797"/>
      <c r="YT16" s="797"/>
      <c r="YU16" s="797"/>
      <c r="YV16" s="797"/>
      <c r="YW16" s="797"/>
      <c r="YX16" s="797"/>
      <c r="YY16" s="797"/>
      <c r="YZ16" s="797"/>
      <c r="ZA16" s="797"/>
      <c r="ZB16" s="797"/>
      <c r="ZC16" s="797"/>
      <c r="ZD16" s="797"/>
      <c r="ZE16" s="797"/>
      <c r="ZF16" s="797"/>
      <c r="ZG16" s="797"/>
      <c r="ZH16" s="797"/>
      <c r="ZI16" s="797"/>
      <c r="ZJ16" s="797"/>
      <c r="ZK16" s="797"/>
      <c r="ZL16" s="797"/>
      <c r="ZM16" s="797"/>
      <c r="ZN16" s="797"/>
      <c r="ZO16" s="797"/>
      <c r="ZP16" s="797"/>
      <c r="ZQ16" s="797"/>
      <c r="ZR16" s="797"/>
      <c r="ZS16" s="797"/>
      <c r="ZT16" s="797"/>
      <c r="ZU16" s="797"/>
      <c r="ZV16" s="797"/>
      <c r="ZW16" s="797"/>
      <c r="ZX16" s="797"/>
      <c r="ZY16" s="797"/>
      <c r="ZZ16" s="797"/>
      <c r="AAA16" s="797"/>
      <c r="AAB16" s="797"/>
      <c r="AAC16" s="797"/>
      <c r="AAD16" s="797"/>
      <c r="AAE16" s="797"/>
      <c r="AAF16" s="797"/>
      <c r="AAG16" s="797"/>
      <c r="AAH16" s="797"/>
      <c r="AAI16" s="797"/>
      <c r="AAJ16" s="797"/>
      <c r="AAK16" s="797"/>
      <c r="AAL16" s="797"/>
      <c r="AAM16" s="797"/>
      <c r="AAN16" s="797"/>
      <c r="AAO16" s="797"/>
      <c r="AAP16" s="797"/>
      <c r="AAQ16" s="797"/>
      <c r="AAR16" s="797"/>
      <c r="AAS16" s="797"/>
      <c r="AAT16" s="797"/>
      <c r="AAU16" s="797"/>
      <c r="AAV16" s="797"/>
      <c r="AAW16" s="797"/>
      <c r="AAX16" s="797"/>
      <c r="AAY16" s="797"/>
      <c r="AAZ16" s="797"/>
      <c r="ABA16" s="797"/>
      <c r="ABB16" s="797"/>
      <c r="ABC16" s="797"/>
      <c r="ABD16" s="797"/>
      <c r="ABE16" s="797"/>
      <c r="ABF16" s="797"/>
      <c r="ABG16" s="797"/>
      <c r="ABH16" s="797"/>
      <c r="ABI16" s="797"/>
      <c r="ABJ16" s="797"/>
      <c r="ABK16" s="797"/>
      <c r="ABL16" s="797"/>
      <c r="ABM16" s="797"/>
      <c r="ABN16" s="797"/>
      <c r="ABO16" s="797"/>
      <c r="ABP16" s="797"/>
      <c r="ABQ16" s="797"/>
      <c r="ABR16" s="797"/>
      <c r="ABS16" s="797"/>
      <c r="ABT16" s="797"/>
      <c r="ABU16" s="797"/>
      <c r="ABV16" s="797"/>
      <c r="ABW16" s="797"/>
      <c r="ABX16" s="797"/>
      <c r="ABY16" s="797"/>
      <c r="ABZ16" s="797"/>
      <c r="ACA16" s="797"/>
      <c r="ACB16" s="797"/>
      <c r="ACC16" s="797"/>
      <c r="ACD16" s="797"/>
      <c r="ACE16" s="797"/>
      <c r="ACF16" s="797"/>
      <c r="ACG16" s="797"/>
      <c r="ACH16" s="797"/>
      <c r="ACI16" s="797"/>
      <c r="ACJ16" s="797"/>
      <c r="ACK16" s="797"/>
      <c r="ACL16" s="797"/>
      <c r="ACM16" s="797"/>
      <c r="ACN16" s="797"/>
      <c r="ACO16" s="797"/>
      <c r="ACP16" s="797"/>
      <c r="ACQ16" s="797"/>
      <c r="ACR16" s="797"/>
      <c r="ACS16" s="797"/>
      <c r="ACT16" s="797"/>
      <c r="ACU16" s="797"/>
      <c r="ACV16" s="797"/>
      <c r="ACW16" s="797"/>
      <c r="ACX16" s="797"/>
      <c r="ACY16" s="797"/>
      <c r="ACZ16" s="797"/>
      <c r="ADA16" s="797"/>
      <c r="ADB16" s="797"/>
      <c r="ADC16" s="797"/>
      <c r="ADD16" s="797"/>
      <c r="ADE16" s="797"/>
      <c r="ADF16" s="797"/>
      <c r="ADG16" s="797"/>
      <c r="ADH16" s="797"/>
      <c r="ADI16" s="797"/>
      <c r="ADJ16" s="797"/>
      <c r="ADK16" s="797"/>
      <c r="ADL16" s="797"/>
      <c r="ADM16" s="797"/>
      <c r="ADN16" s="797"/>
      <c r="ADO16" s="797"/>
      <c r="ADP16" s="797"/>
      <c r="ADQ16" s="797"/>
      <c r="ADR16" s="797"/>
      <c r="ADS16" s="797"/>
      <c r="ADT16" s="797"/>
      <c r="ADU16" s="797"/>
      <c r="ADV16" s="797"/>
      <c r="ADW16" s="797"/>
      <c r="ADX16" s="797"/>
      <c r="ADY16" s="797"/>
      <c r="ADZ16" s="797"/>
      <c r="AEA16" s="797"/>
      <c r="AEB16" s="797"/>
      <c r="AEC16" s="797"/>
      <c r="AED16" s="797"/>
      <c r="AEE16" s="797"/>
      <c r="AEF16" s="797"/>
      <c r="AEG16" s="797"/>
      <c r="AEH16" s="797"/>
      <c r="AEI16" s="797"/>
      <c r="AEJ16" s="797"/>
      <c r="AEK16" s="797"/>
      <c r="AEL16" s="797"/>
      <c r="AEM16" s="797"/>
      <c r="AEN16" s="797"/>
      <c r="AEO16" s="797"/>
      <c r="AEP16" s="797"/>
      <c r="AEQ16" s="797"/>
      <c r="AER16" s="797"/>
      <c r="AES16" s="797"/>
      <c r="AET16" s="797"/>
      <c r="AEU16" s="797"/>
      <c r="AEV16" s="797"/>
      <c r="AEW16" s="797"/>
      <c r="AEX16" s="797"/>
      <c r="AEY16" s="797"/>
      <c r="AEZ16" s="797"/>
      <c r="AFA16" s="797"/>
      <c r="AFB16" s="797"/>
      <c r="AFC16" s="797"/>
      <c r="AFD16" s="797"/>
      <c r="AFE16" s="797"/>
      <c r="AFF16" s="797"/>
      <c r="AFG16" s="797"/>
      <c r="AFH16" s="797"/>
      <c r="AFI16" s="797"/>
      <c r="AFJ16" s="797"/>
      <c r="AFK16" s="797"/>
      <c r="AFL16" s="797"/>
      <c r="AFM16" s="797"/>
      <c r="AFN16" s="797"/>
      <c r="AFO16" s="797"/>
      <c r="AFP16" s="797"/>
      <c r="AFQ16" s="797"/>
      <c r="AFR16" s="797"/>
      <c r="AFS16" s="797"/>
      <c r="AFT16" s="797"/>
      <c r="AFU16" s="797"/>
      <c r="AFV16" s="797"/>
      <c r="AFW16" s="797"/>
      <c r="AFX16" s="797"/>
      <c r="AFY16" s="797"/>
      <c r="AFZ16" s="797"/>
      <c r="AGA16" s="797"/>
      <c r="AGB16" s="797"/>
      <c r="AGC16" s="797"/>
      <c r="AGD16" s="797"/>
      <c r="AGE16" s="797"/>
      <c r="AGF16" s="797"/>
      <c r="AGG16" s="797"/>
      <c r="AGH16" s="797"/>
      <c r="AGI16" s="797"/>
      <c r="AGJ16" s="797"/>
      <c r="AGK16" s="797"/>
      <c r="AGL16" s="797"/>
      <c r="AGM16" s="797"/>
      <c r="AGN16" s="797"/>
      <c r="AGO16" s="797"/>
      <c r="AGP16" s="797"/>
      <c r="AGQ16" s="797"/>
      <c r="AGR16" s="797"/>
      <c r="AGS16" s="797"/>
      <c r="AGT16" s="797"/>
      <c r="AGU16" s="797"/>
      <c r="AGV16" s="797"/>
      <c r="AGW16" s="797"/>
      <c r="AGX16" s="797"/>
      <c r="AGY16" s="797"/>
      <c r="AGZ16" s="797"/>
      <c r="AHA16" s="797"/>
      <c r="AHB16" s="797"/>
      <c r="AHC16" s="797"/>
      <c r="AHD16" s="797"/>
      <c r="AHE16" s="797"/>
      <c r="AHF16" s="797"/>
      <c r="AHG16" s="797"/>
      <c r="AHH16" s="797"/>
      <c r="AHI16" s="797"/>
      <c r="AHJ16" s="797"/>
      <c r="AHK16" s="797"/>
      <c r="AHL16" s="797"/>
      <c r="AHM16" s="797"/>
      <c r="AHN16" s="797"/>
      <c r="AHO16" s="797"/>
      <c r="AHP16" s="797"/>
      <c r="AHQ16" s="797"/>
      <c r="AHR16" s="797"/>
      <c r="AHS16" s="797"/>
      <c r="AHT16" s="797"/>
      <c r="AHU16" s="797"/>
      <c r="AHV16" s="797"/>
      <c r="AHW16" s="797"/>
      <c r="AHX16" s="797"/>
      <c r="AHY16" s="797"/>
      <c r="AHZ16" s="797"/>
      <c r="AIA16" s="797"/>
      <c r="AIB16" s="797"/>
      <c r="AIC16" s="797"/>
      <c r="AID16" s="797"/>
      <c r="AIE16" s="797"/>
      <c r="AIF16" s="797"/>
      <c r="AIG16" s="797"/>
      <c r="AIH16" s="797"/>
      <c r="AII16" s="797"/>
      <c r="AIJ16" s="797"/>
      <c r="AIK16" s="797"/>
      <c r="AIL16" s="797"/>
      <c r="AIM16" s="797"/>
      <c r="AIN16" s="797"/>
      <c r="AIO16" s="797"/>
      <c r="AIP16" s="797"/>
      <c r="AIQ16" s="797"/>
      <c r="AIR16" s="797"/>
      <c r="AIS16" s="797"/>
      <c r="AIT16" s="797"/>
      <c r="AIU16" s="797"/>
      <c r="AIV16" s="797"/>
      <c r="AIW16" s="797"/>
      <c r="AIX16" s="797"/>
      <c r="AIY16" s="797"/>
      <c r="AIZ16" s="797"/>
      <c r="AJA16" s="797"/>
      <c r="AJB16" s="797"/>
      <c r="AJC16" s="797"/>
      <c r="AJD16" s="797"/>
      <c r="AJE16" s="797"/>
      <c r="AJF16" s="797"/>
      <c r="AJG16" s="797"/>
      <c r="AJH16" s="797"/>
      <c r="AJI16" s="797"/>
      <c r="AJJ16" s="797"/>
      <c r="AJK16" s="797"/>
      <c r="AJL16" s="797"/>
      <c r="AJM16" s="797"/>
      <c r="AJN16" s="797"/>
      <c r="AJO16" s="797"/>
      <c r="AJP16" s="797"/>
      <c r="AJQ16" s="797"/>
      <c r="AJR16" s="797"/>
      <c r="AJS16" s="797"/>
      <c r="AJT16" s="797"/>
      <c r="AJU16" s="797"/>
      <c r="AJV16" s="797"/>
      <c r="AJW16" s="797"/>
      <c r="AJX16" s="797"/>
      <c r="AJY16" s="797"/>
      <c r="AJZ16" s="797"/>
      <c r="AKA16" s="797"/>
      <c r="AKB16" s="797"/>
      <c r="AKC16" s="797"/>
      <c r="AKD16" s="797"/>
      <c r="AKE16" s="797"/>
      <c r="AKF16" s="797"/>
      <c r="AKG16" s="797"/>
      <c r="AKH16" s="797"/>
      <c r="AKI16" s="797"/>
      <c r="AKJ16" s="797"/>
      <c r="AKK16" s="797"/>
      <c r="AKL16" s="797"/>
      <c r="AKM16" s="797"/>
      <c r="AKN16" s="797"/>
      <c r="AKO16" s="797"/>
      <c r="AKP16" s="797"/>
      <c r="AKQ16" s="797"/>
      <c r="AKR16" s="797"/>
      <c r="AKS16" s="797"/>
      <c r="AKT16" s="797"/>
      <c r="AKU16" s="797"/>
      <c r="AKV16" s="797"/>
      <c r="AKW16" s="797"/>
      <c r="AKX16" s="797"/>
      <c r="AKY16" s="797"/>
      <c r="AKZ16" s="797"/>
      <c r="ALA16" s="797"/>
      <c r="ALB16" s="797"/>
      <c r="ALC16" s="797"/>
      <c r="ALD16" s="797"/>
      <c r="ALE16" s="797"/>
      <c r="ALF16" s="797"/>
      <c r="ALG16" s="797"/>
      <c r="ALH16" s="797"/>
      <c r="ALI16" s="797"/>
      <c r="ALJ16" s="797"/>
      <c r="ALK16" s="797"/>
      <c r="ALL16" s="797"/>
      <c r="ALM16" s="797"/>
      <c r="ALN16" s="797"/>
      <c r="ALO16" s="797"/>
      <c r="ALP16" s="797"/>
      <c r="ALQ16" s="797"/>
      <c r="ALR16" s="797"/>
      <c r="ALS16" s="797"/>
      <c r="ALT16" s="797"/>
      <c r="ALU16" s="797"/>
      <c r="ALV16" s="797"/>
      <c r="ALW16" s="797"/>
      <c r="ALX16" s="797"/>
      <c r="ALY16" s="797"/>
      <c r="ALZ16" s="797"/>
      <c r="AMA16" s="797"/>
      <c r="AMB16" s="797"/>
      <c r="AMC16" s="797"/>
      <c r="AMD16" s="797"/>
      <c r="AME16" s="797"/>
      <c r="AMF16" s="797"/>
    </row>
    <row r="17" spans="1:1020" s="797" customFormat="1" ht="66.95" customHeight="1">
      <c r="A17" s="818">
        <v>3</v>
      </c>
      <c r="C17" s="819" t="s">
        <v>983</v>
      </c>
      <c r="E17" s="820" t="s">
        <v>915</v>
      </c>
      <c r="F17" s="821"/>
      <c r="G17" s="822" t="s">
        <v>561</v>
      </c>
      <c r="H17" s="821"/>
      <c r="I17" s="823"/>
      <c r="J17" s="824"/>
      <c r="L17" s="824"/>
      <c r="N17" s="880">
        <f>SUM(L18:L22)</f>
        <v>1990000</v>
      </c>
      <c r="O17" s="825"/>
    </row>
    <row r="18" spans="1:1020" s="797" customFormat="1">
      <c r="A18" s="826">
        <v>3.1</v>
      </c>
      <c r="C18" s="827" t="s">
        <v>917</v>
      </c>
      <c r="E18" s="827" t="s">
        <v>918</v>
      </c>
      <c r="F18" s="828" t="s">
        <v>560</v>
      </c>
      <c r="G18" s="829" t="s">
        <v>566</v>
      </c>
      <c r="H18" s="830" t="s">
        <v>562</v>
      </c>
      <c r="I18" s="831">
        <v>3100</v>
      </c>
      <c r="J18" s="797">
        <v>200</v>
      </c>
      <c r="L18" s="797">
        <f>+J18*I18</f>
        <v>620000</v>
      </c>
      <c r="N18" s="832"/>
      <c r="O18" s="825"/>
    </row>
    <row r="19" spans="1:1020" s="797" customFormat="1">
      <c r="A19" s="826">
        <v>3.3</v>
      </c>
      <c r="C19" s="834" t="s">
        <v>564</v>
      </c>
      <c r="E19" s="834" t="s">
        <v>984</v>
      </c>
      <c r="F19" s="835" t="s">
        <v>916</v>
      </c>
      <c r="G19" s="814" t="s">
        <v>566</v>
      </c>
      <c r="H19" s="836" t="s">
        <v>557</v>
      </c>
      <c r="I19" s="837">
        <v>1</v>
      </c>
      <c r="J19" s="838">
        <v>150000</v>
      </c>
      <c r="L19" s="817">
        <f t="shared" ref="L19" si="0">+J19*I19</f>
        <v>150000</v>
      </c>
      <c r="N19" s="832"/>
      <c r="O19" s="825"/>
    </row>
    <row r="20" spans="1:1020" s="797" customFormat="1">
      <c r="A20" s="826">
        <v>3.4</v>
      </c>
      <c r="C20" s="827" t="s">
        <v>919</v>
      </c>
      <c r="E20" s="827" t="s">
        <v>985</v>
      </c>
      <c r="F20" s="828" t="s">
        <v>560</v>
      </c>
      <c r="G20" s="829" t="s">
        <v>571</v>
      </c>
      <c r="H20" s="830" t="s">
        <v>562</v>
      </c>
      <c r="I20" s="831">
        <v>2000</v>
      </c>
      <c r="J20" s="797">
        <v>250</v>
      </c>
      <c r="L20" s="797">
        <f>+J20*I20</f>
        <v>500000</v>
      </c>
      <c r="N20" s="832"/>
      <c r="O20" s="825"/>
    </row>
    <row r="21" spans="1:1020" s="797" customFormat="1">
      <c r="A21" s="826">
        <v>3.5</v>
      </c>
      <c r="C21" s="834" t="s">
        <v>921</v>
      </c>
      <c r="E21" s="834" t="s">
        <v>922</v>
      </c>
      <c r="F21" s="835" t="s">
        <v>596</v>
      </c>
      <c r="G21" s="814"/>
      <c r="H21" s="836" t="s">
        <v>562</v>
      </c>
      <c r="I21" s="837">
        <v>3100</v>
      </c>
      <c r="J21" s="838">
        <v>150</v>
      </c>
      <c r="L21" s="817">
        <f>+J21*I21</f>
        <v>465000</v>
      </c>
      <c r="N21" s="832"/>
      <c r="O21" s="825"/>
    </row>
    <row r="22" spans="1:1020" s="797" customFormat="1" ht="28.5">
      <c r="A22" s="826">
        <v>3.6</v>
      </c>
      <c r="C22" s="827" t="s">
        <v>923</v>
      </c>
      <c r="E22" s="827" t="s">
        <v>986</v>
      </c>
      <c r="F22" s="828" t="s">
        <v>596</v>
      </c>
      <c r="G22" s="829"/>
      <c r="H22" s="830" t="s">
        <v>562</v>
      </c>
      <c r="I22" s="831">
        <v>1700</v>
      </c>
      <c r="J22" s="797">
        <v>150</v>
      </c>
      <c r="L22" s="797">
        <f>+J22*I22</f>
        <v>255000</v>
      </c>
      <c r="N22" s="832"/>
      <c r="O22" s="825"/>
    </row>
    <row r="23" spans="1:1020" s="840" customFormat="1">
      <c r="A23" s="839"/>
      <c r="B23" s="797"/>
      <c r="C23" s="797"/>
      <c r="D23" s="797"/>
      <c r="E23" s="797"/>
      <c r="F23" s="828"/>
      <c r="G23" s="830"/>
      <c r="H23" s="830"/>
      <c r="I23" s="831"/>
      <c r="J23" s="797"/>
      <c r="K23" s="797"/>
      <c r="L23" s="797"/>
      <c r="M23" s="797"/>
      <c r="N23" s="832"/>
      <c r="O23" s="825"/>
      <c r="P23" s="797"/>
      <c r="Q23" s="797"/>
      <c r="R23" s="797"/>
      <c r="S23" s="797"/>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c r="AT23" s="797"/>
      <c r="AU23" s="797"/>
      <c r="AV23" s="797"/>
      <c r="AW23" s="797"/>
      <c r="AX23" s="797"/>
      <c r="AY23" s="797"/>
      <c r="AZ23" s="797"/>
      <c r="BA23" s="797"/>
      <c r="BB23" s="797"/>
      <c r="BC23" s="797"/>
      <c r="BD23" s="797"/>
      <c r="BE23" s="797"/>
      <c r="BF23" s="797"/>
      <c r="BG23" s="797"/>
      <c r="BH23" s="797"/>
      <c r="BI23" s="797"/>
      <c r="BJ23" s="797"/>
      <c r="BK23" s="797"/>
      <c r="BL23" s="797"/>
      <c r="BM23" s="797"/>
      <c r="BN23" s="797"/>
      <c r="BO23" s="797"/>
      <c r="BP23" s="797"/>
      <c r="BQ23" s="797"/>
      <c r="BR23" s="797"/>
      <c r="BS23" s="797"/>
      <c r="BT23" s="797"/>
      <c r="BU23" s="797"/>
      <c r="BV23" s="797"/>
      <c r="BW23" s="797"/>
      <c r="BX23" s="797"/>
      <c r="BY23" s="797"/>
      <c r="BZ23" s="797"/>
      <c r="CA23" s="797"/>
      <c r="CB23" s="797"/>
      <c r="CC23" s="797"/>
      <c r="CD23" s="797"/>
      <c r="CE23" s="797"/>
      <c r="CF23" s="797"/>
      <c r="CG23" s="797"/>
      <c r="CH23" s="797"/>
      <c r="CI23" s="797"/>
      <c r="CJ23" s="797"/>
      <c r="CK23" s="797"/>
      <c r="CL23" s="797"/>
      <c r="CM23" s="797"/>
      <c r="CN23" s="797"/>
      <c r="CO23" s="797"/>
      <c r="CP23" s="797"/>
      <c r="CQ23" s="797"/>
      <c r="CR23" s="797"/>
      <c r="CS23" s="797"/>
      <c r="CT23" s="797"/>
      <c r="CU23" s="797"/>
      <c r="CV23" s="797"/>
      <c r="CW23" s="797"/>
      <c r="CX23" s="797"/>
      <c r="CY23" s="797"/>
      <c r="CZ23" s="797"/>
      <c r="DA23" s="797"/>
      <c r="DB23" s="797"/>
      <c r="DC23" s="797"/>
      <c r="DD23" s="797"/>
      <c r="DE23" s="797"/>
      <c r="DF23" s="797"/>
      <c r="DG23" s="797"/>
      <c r="DH23" s="797"/>
      <c r="DI23" s="797"/>
      <c r="DJ23" s="797"/>
      <c r="DK23" s="797"/>
      <c r="DL23" s="797"/>
      <c r="DM23" s="797"/>
      <c r="DN23" s="797"/>
      <c r="DO23" s="797"/>
      <c r="DP23" s="797"/>
      <c r="DQ23" s="797"/>
      <c r="DR23" s="797"/>
      <c r="DS23" s="797"/>
      <c r="DT23" s="797"/>
      <c r="DU23" s="797"/>
      <c r="DV23" s="797"/>
      <c r="DW23" s="797"/>
      <c r="DX23" s="797"/>
      <c r="DY23" s="797"/>
      <c r="DZ23" s="797"/>
      <c r="EA23" s="797"/>
      <c r="EB23" s="797"/>
      <c r="EC23" s="797"/>
      <c r="ED23" s="797"/>
      <c r="EE23" s="797"/>
      <c r="EF23" s="797"/>
      <c r="EG23" s="797"/>
      <c r="EH23" s="797"/>
      <c r="EI23" s="797"/>
      <c r="EJ23" s="797"/>
      <c r="EK23" s="797"/>
      <c r="EL23" s="797"/>
      <c r="EM23" s="797"/>
      <c r="EN23" s="797"/>
      <c r="EO23" s="797"/>
      <c r="EP23" s="797"/>
      <c r="EQ23" s="797"/>
      <c r="ER23" s="797"/>
      <c r="ES23" s="797"/>
      <c r="ET23" s="797"/>
      <c r="EU23" s="797"/>
      <c r="EV23" s="797"/>
      <c r="EW23" s="797"/>
      <c r="EX23" s="797"/>
      <c r="EY23" s="797"/>
      <c r="EZ23" s="797"/>
      <c r="FA23" s="797"/>
      <c r="FB23" s="797"/>
      <c r="FC23" s="797"/>
      <c r="FD23" s="797"/>
      <c r="FE23" s="797"/>
      <c r="FF23" s="797"/>
      <c r="FG23" s="797"/>
      <c r="FH23" s="797"/>
      <c r="FI23" s="797"/>
      <c r="FJ23" s="797"/>
      <c r="FK23" s="797"/>
      <c r="FL23" s="797"/>
      <c r="FM23" s="797"/>
      <c r="FN23" s="797"/>
      <c r="FO23" s="797"/>
      <c r="FP23" s="797"/>
      <c r="FQ23" s="797"/>
      <c r="FR23" s="797"/>
      <c r="FS23" s="797"/>
      <c r="FT23" s="797"/>
      <c r="FU23" s="797"/>
      <c r="FV23" s="797"/>
      <c r="FW23" s="797"/>
      <c r="FX23" s="797"/>
      <c r="FY23" s="797"/>
      <c r="FZ23" s="797"/>
      <c r="GA23" s="797"/>
      <c r="GB23" s="797"/>
      <c r="GC23" s="797"/>
      <c r="GD23" s="797"/>
      <c r="GE23" s="797"/>
      <c r="GF23" s="797"/>
      <c r="GG23" s="797"/>
      <c r="GH23" s="797"/>
      <c r="GI23" s="797"/>
      <c r="GJ23" s="797"/>
      <c r="GK23" s="797"/>
      <c r="GL23" s="797"/>
      <c r="GM23" s="797"/>
      <c r="GN23" s="797"/>
      <c r="GO23" s="797"/>
      <c r="GP23" s="797"/>
      <c r="GQ23" s="797"/>
      <c r="GR23" s="797"/>
      <c r="GS23" s="797"/>
      <c r="GT23" s="797"/>
      <c r="GU23" s="797"/>
      <c r="GV23" s="797"/>
      <c r="GW23" s="797"/>
      <c r="GX23" s="797"/>
      <c r="GY23" s="797"/>
      <c r="GZ23" s="797"/>
      <c r="HA23" s="797"/>
      <c r="HB23" s="797"/>
      <c r="HC23" s="797"/>
      <c r="HD23" s="797"/>
      <c r="HE23" s="797"/>
      <c r="HF23" s="797"/>
      <c r="HG23" s="797"/>
      <c r="HH23" s="797"/>
      <c r="HI23" s="797"/>
      <c r="HJ23" s="797"/>
      <c r="HK23" s="797"/>
      <c r="HL23" s="797"/>
      <c r="HM23" s="797"/>
      <c r="HN23" s="797"/>
      <c r="HO23" s="797"/>
      <c r="HP23" s="797"/>
      <c r="HQ23" s="797"/>
      <c r="HR23" s="797"/>
      <c r="HS23" s="797"/>
      <c r="HT23" s="797"/>
      <c r="HU23" s="797"/>
      <c r="HV23" s="797"/>
      <c r="HW23" s="797"/>
      <c r="HX23" s="797"/>
      <c r="HY23" s="797"/>
      <c r="HZ23" s="797"/>
      <c r="IA23" s="797"/>
      <c r="IB23" s="797"/>
      <c r="IC23" s="797"/>
      <c r="ID23" s="797"/>
      <c r="IE23" s="797"/>
      <c r="IF23" s="797"/>
      <c r="IG23" s="797"/>
      <c r="IH23" s="797"/>
      <c r="II23" s="797"/>
      <c r="IJ23" s="797"/>
      <c r="IK23" s="797"/>
      <c r="IL23" s="797"/>
      <c r="IM23" s="797"/>
      <c r="IN23" s="797"/>
      <c r="IO23" s="797"/>
      <c r="IP23" s="797"/>
      <c r="IQ23" s="797"/>
      <c r="IR23" s="797"/>
      <c r="IS23" s="797"/>
      <c r="IT23" s="797"/>
      <c r="IU23" s="797"/>
      <c r="IV23" s="797"/>
      <c r="IW23" s="797"/>
      <c r="IX23" s="797"/>
      <c r="IY23" s="797"/>
      <c r="IZ23" s="797"/>
      <c r="JA23" s="797"/>
      <c r="JB23" s="797"/>
      <c r="JC23" s="797"/>
      <c r="JD23" s="797"/>
      <c r="JE23" s="797"/>
      <c r="JF23" s="797"/>
      <c r="JG23" s="797"/>
      <c r="JH23" s="797"/>
      <c r="JI23" s="797"/>
      <c r="JJ23" s="797"/>
      <c r="JK23" s="797"/>
      <c r="JL23" s="797"/>
      <c r="JM23" s="797"/>
      <c r="JN23" s="797"/>
      <c r="JO23" s="797"/>
      <c r="JP23" s="797"/>
      <c r="JQ23" s="797"/>
      <c r="JR23" s="797"/>
      <c r="JS23" s="797"/>
      <c r="JT23" s="797"/>
      <c r="JU23" s="797"/>
      <c r="JV23" s="797"/>
      <c r="JW23" s="797"/>
      <c r="JX23" s="797"/>
      <c r="JY23" s="797"/>
      <c r="JZ23" s="797"/>
      <c r="KA23" s="797"/>
      <c r="KB23" s="797"/>
      <c r="KC23" s="797"/>
      <c r="KD23" s="797"/>
      <c r="KE23" s="797"/>
      <c r="KF23" s="797"/>
      <c r="KG23" s="797"/>
      <c r="KH23" s="797"/>
      <c r="KI23" s="797"/>
      <c r="KJ23" s="797"/>
      <c r="KK23" s="797"/>
      <c r="KL23" s="797"/>
      <c r="KM23" s="797"/>
      <c r="KN23" s="797"/>
      <c r="KO23" s="797"/>
      <c r="KP23" s="797"/>
      <c r="KQ23" s="797"/>
      <c r="KR23" s="797"/>
      <c r="KS23" s="797"/>
      <c r="KT23" s="797"/>
      <c r="KU23" s="797"/>
      <c r="KV23" s="797"/>
      <c r="KW23" s="797"/>
      <c r="KX23" s="797"/>
      <c r="KY23" s="797"/>
      <c r="KZ23" s="797"/>
      <c r="LA23" s="797"/>
      <c r="LB23" s="797"/>
      <c r="LC23" s="797"/>
      <c r="LD23" s="797"/>
      <c r="LE23" s="797"/>
      <c r="LF23" s="797"/>
      <c r="LG23" s="797"/>
      <c r="LH23" s="797"/>
      <c r="LI23" s="797"/>
      <c r="LJ23" s="797"/>
      <c r="LK23" s="797"/>
      <c r="LL23" s="797"/>
      <c r="LM23" s="797"/>
      <c r="LN23" s="797"/>
      <c r="LO23" s="797"/>
      <c r="LP23" s="797"/>
      <c r="LQ23" s="797"/>
      <c r="LR23" s="797"/>
      <c r="LS23" s="797"/>
      <c r="LT23" s="797"/>
      <c r="LU23" s="797"/>
      <c r="LV23" s="797"/>
      <c r="LW23" s="797"/>
      <c r="LX23" s="797"/>
      <c r="LY23" s="797"/>
      <c r="LZ23" s="797"/>
      <c r="MA23" s="797"/>
      <c r="MB23" s="797"/>
      <c r="MC23" s="797"/>
      <c r="MD23" s="797"/>
      <c r="ME23" s="797"/>
      <c r="MF23" s="797"/>
      <c r="MG23" s="797"/>
      <c r="MH23" s="797"/>
      <c r="MI23" s="797"/>
      <c r="MJ23" s="797"/>
      <c r="MK23" s="797"/>
      <c r="ML23" s="797"/>
      <c r="MM23" s="797"/>
      <c r="MN23" s="797"/>
      <c r="MO23" s="797"/>
      <c r="MP23" s="797"/>
      <c r="MQ23" s="797"/>
      <c r="MR23" s="797"/>
      <c r="MS23" s="797"/>
      <c r="MT23" s="797"/>
      <c r="MU23" s="797"/>
      <c r="MV23" s="797"/>
      <c r="MW23" s="797"/>
      <c r="MX23" s="797"/>
      <c r="MY23" s="797"/>
      <c r="MZ23" s="797"/>
      <c r="NA23" s="797"/>
      <c r="NB23" s="797"/>
      <c r="NC23" s="797"/>
      <c r="ND23" s="797"/>
      <c r="NE23" s="797"/>
      <c r="NF23" s="797"/>
      <c r="NG23" s="797"/>
      <c r="NH23" s="797"/>
      <c r="NI23" s="797"/>
      <c r="NJ23" s="797"/>
      <c r="NK23" s="797"/>
      <c r="NL23" s="797"/>
      <c r="NM23" s="797"/>
      <c r="NN23" s="797"/>
      <c r="NO23" s="797"/>
      <c r="NP23" s="797"/>
      <c r="NQ23" s="797"/>
      <c r="NR23" s="797"/>
      <c r="NS23" s="797"/>
      <c r="NT23" s="797"/>
      <c r="NU23" s="797"/>
      <c r="NV23" s="797"/>
      <c r="NW23" s="797"/>
      <c r="NX23" s="797"/>
      <c r="NY23" s="797"/>
      <c r="NZ23" s="797"/>
      <c r="OA23" s="797"/>
      <c r="OB23" s="797"/>
      <c r="OC23" s="797"/>
      <c r="OD23" s="797"/>
      <c r="OE23" s="797"/>
      <c r="OF23" s="797"/>
      <c r="OG23" s="797"/>
      <c r="OH23" s="797"/>
      <c r="OI23" s="797"/>
      <c r="OJ23" s="797"/>
      <c r="OK23" s="797"/>
      <c r="OL23" s="797"/>
      <c r="OM23" s="797"/>
      <c r="ON23" s="797"/>
      <c r="OO23" s="797"/>
      <c r="OP23" s="797"/>
      <c r="OQ23" s="797"/>
      <c r="OR23" s="797"/>
      <c r="OS23" s="797"/>
      <c r="OT23" s="797"/>
      <c r="OU23" s="797"/>
      <c r="OV23" s="797"/>
      <c r="OW23" s="797"/>
      <c r="OX23" s="797"/>
      <c r="OY23" s="797"/>
      <c r="OZ23" s="797"/>
      <c r="PA23" s="797"/>
      <c r="PB23" s="797"/>
      <c r="PC23" s="797"/>
      <c r="PD23" s="797"/>
      <c r="PE23" s="797"/>
      <c r="PF23" s="797"/>
      <c r="PG23" s="797"/>
      <c r="PH23" s="797"/>
      <c r="PI23" s="797"/>
      <c r="PJ23" s="797"/>
      <c r="PK23" s="797"/>
      <c r="PL23" s="797"/>
      <c r="PM23" s="797"/>
      <c r="PN23" s="797"/>
      <c r="PO23" s="797"/>
      <c r="PP23" s="797"/>
      <c r="PQ23" s="797"/>
      <c r="PR23" s="797"/>
      <c r="PS23" s="797"/>
      <c r="PT23" s="797"/>
      <c r="PU23" s="797"/>
      <c r="PV23" s="797"/>
      <c r="PW23" s="797"/>
      <c r="PX23" s="797"/>
      <c r="PY23" s="797"/>
      <c r="PZ23" s="797"/>
      <c r="QA23" s="797"/>
      <c r="QB23" s="797"/>
      <c r="QC23" s="797"/>
      <c r="QD23" s="797"/>
      <c r="QE23" s="797"/>
      <c r="QF23" s="797"/>
      <c r="QG23" s="797"/>
      <c r="QH23" s="797"/>
      <c r="QI23" s="797"/>
      <c r="QJ23" s="797"/>
      <c r="QK23" s="797"/>
      <c r="QL23" s="797"/>
      <c r="QM23" s="797"/>
      <c r="QN23" s="797"/>
      <c r="QO23" s="797"/>
      <c r="QP23" s="797"/>
      <c r="QQ23" s="797"/>
      <c r="QR23" s="797"/>
      <c r="QS23" s="797"/>
      <c r="QT23" s="797"/>
      <c r="QU23" s="797"/>
      <c r="QV23" s="797"/>
      <c r="QW23" s="797"/>
      <c r="QX23" s="797"/>
      <c r="QY23" s="797"/>
      <c r="QZ23" s="797"/>
      <c r="RA23" s="797"/>
      <c r="RB23" s="797"/>
      <c r="RC23" s="797"/>
      <c r="RD23" s="797"/>
      <c r="RE23" s="797"/>
      <c r="RF23" s="797"/>
      <c r="RG23" s="797"/>
      <c r="RH23" s="797"/>
      <c r="RI23" s="797"/>
      <c r="RJ23" s="797"/>
      <c r="RK23" s="797"/>
      <c r="RL23" s="797"/>
      <c r="RM23" s="797"/>
      <c r="RN23" s="797"/>
      <c r="RO23" s="797"/>
      <c r="RP23" s="797"/>
      <c r="RQ23" s="797"/>
      <c r="RR23" s="797"/>
      <c r="RS23" s="797"/>
      <c r="RT23" s="797"/>
      <c r="RU23" s="797"/>
      <c r="RV23" s="797"/>
      <c r="RW23" s="797"/>
      <c r="RX23" s="797"/>
      <c r="RY23" s="797"/>
      <c r="RZ23" s="797"/>
      <c r="SA23" s="797"/>
      <c r="SB23" s="797"/>
      <c r="SC23" s="797"/>
      <c r="SD23" s="797"/>
      <c r="SE23" s="797"/>
      <c r="SF23" s="797"/>
      <c r="SG23" s="797"/>
      <c r="SH23" s="797"/>
      <c r="SI23" s="797"/>
      <c r="SJ23" s="797"/>
      <c r="SK23" s="797"/>
      <c r="SL23" s="797"/>
      <c r="SM23" s="797"/>
      <c r="SN23" s="797"/>
      <c r="SO23" s="797"/>
      <c r="SP23" s="797"/>
      <c r="SQ23" s="797"/>
      <c r="SR23" s="797"/>
      <c r="SS23" s="797"/>
      <c r="ST23" s="797"/>
      <c r="SU23" s="797"/>
      <c r="SV23" s="797"/>
      <c r="SW23" s="797"/>
      <c r="SX23" s="797"/>
      <c r="SY23" s="797"/>
      <c r="SZ23" s="797"/>
      <c r="TA23" s="797"/>
      <c r="TB23" s="797"/>
      <c r="TC23" s="797"/>
      <c r="TD23" s="797"/>
      <c r="TE23" s="797"/>
      <c r="TF23" s="797"/>
      <c r="TG23" s="797"/>
      <c r="TH23" s="797"/>
      <c r="TI23" s="797"/>
      <c r="TJ23" s="797"/>
      <c r="TK23" s="797"/>
      <c r="TL23" s="797"/>
      <c r="TM23" s="797"/>
      <c r="TN23" s="797"/>
      <c r="TO23" s="797"/>
      <c r="TP23" s="797"/>
      <c r="TQ23" s="797"/>
      <c r="TR23" s="797"/>
      <c r="TS23" s="797"/>
      <c r="TT23" s="797"/>
      <c r="TU23" s="797"/>
      <c r="TV23" s="797"/>
      <c r="TW23" s="797"/>
      <c r="TX23" s="797"/>
      <c r="TY23" s="797"/>
      <c r="TZ23" s="797"/>
      <c r="UA23" s="797"/>
      <c r="UB23" s="797"/>
      <c r="UC23" s="797"/>
      <c r="UD23" s="797"/>
      <c r="UE23" s="797"/>
      <c r="UF23" s="797"/>
      <c r="UG23" s="797"/>
      <c r="UH23" s="797"/>
      <c r="UI23" s="797"/>
      <c r="UJ23" s="797"/>
      <c r="UK23" s="797"/>
      <c r="UL23" s="797"/>
      <c r="UM23" s="797"/>
      <c r="UN23" s="797"/>
      <c r="UO23" s="797"/>
      <c r="UP23" s="797"/>
      <c r="UQ23" s="797"/>
      <c r="UR23" s="797"/>
      <c r="US23" s="797"/>
      <c r="UT23" s="797"/>
      <c r="UU23" s="797"/>
      <c r="UV23" s="797"/>
      <c r="UW23" s="797"/>
      <c r="UX23" s="797"/>
      <c r="UY23" s="797"/>
      <c r="UZ23" s="797"/>
      <c r="VA23" s="797"/>
      <c r="VB23" s="797"/>
      <c r="VC23" s="797"/>
      <c r="VD23" s="797"/>
      <c r="VE23" s="797"/>
      <c r="VF23" s="797"/>
      <c r="VG23" s="797"/>
      <c r="VH23" s="797"/>
      <c r="VI23" s="797"/>
      <c r="VJ23" s="797"/>
      <c r="VK23" s="797"/>
      <c r="VL23" s="797"/>
      <c r="VM23" s="797"/>
      <c r="VN23" s="797"/>
      <c r="VO23" s="797"/>
      <c r="VP23" s="797"/>
      <c r="VQ23" s="797"/>
      <c r="VR23" s="797"/>
      <c r="VS23" s="797"/>
      <c r="VT23" s="797"/>
      <c r="VU23" s="797"/>
      <c r="VV23" s="797"/>
      <c r="VW23" s="797"/>
      <c r="VX23" s="797"/>
      <c r="VY23" s="797"/>
      <c r="VZ23" s="797"/>
      <c r="WA23" s="797"/>
      <c r="WB23" s="797"/>
      <c r="WC23" s="797"/>
      <c r="WD23" s="797"/>
      <c r="WE23" s="797"/>
      <c r="WF23" s="797"/>
      <c r="WG23" s="797"/>
      <c r="WH23" s="797"/>
      <c r="WI23" s="797"/>
      <c r="WJ23" s="797"/>
      <c r="WK23" s="797"/>
      <c r="WL23" s="797"/>
      <c r="WM23" s="797"/>
      <c r="WN23" s="797"/>
      <c r="WO23" s="797"/>
      <c r="WP23" s="797"/>
      <c r="WQ23" s="797"/>
      <c r="WR23" s="797"/>
      <c r="WS23" s="797"/>
      <c r="WT23" s="797"/>
      <c r="WU23" s="797"/>
      <c r="WV23" s="797"/>
      <c r="WW23" s="797"/>
      <c r="WX23" s="797"/>
      <c r="WY23" s="797"/>
      <c r="WZ23" s="797"/>
      <c r="XA23" s="797"/>
      <c r="XB23" s="797"/>
      <c r="XC23" s="797"/>
      <c r="XD23" s="797"/>
      <c r="XE23" s="797"/>
      <c r="XF23" s="797"/>
      <c r="XG23" s="797"/>
      <c r="XH23" s="797"/>
      <c r="XI23" s="797"/>
      <c r="XJ23" s="797"/>
      <c r="XK23" s="797"/>
      <c r="XL23" s="797"/>
      <c r="XM23" s="797"/>
      <c r="XN23" s="797"/>
      <c r="XO23" s="797"/>
      <c r="XP23" s="797"/>
      <c r="XQ23" s="797"/>
      <c r="XR23" s="797"/>
      <c r="XS23" s="797"/>
      <c r="XT23" s="797"/>
      <c r="XU23" s="797"/>
      <c r="XV23" s="797"/>
      <c r="XW23" s="797"/>
      <c r="XX23" s="797"/>
      <c r="XY23" s="797"/>
      <c r="XZ23" s="797"/>
      <c r="YA23" s="797"/>
      <c r="YB23" s="797"/>
      <c r="YC23" s="797"/>
      <c r="YD23" s="797"/>
      <c r="YE23" s="797"/>
      <c r="YF23" s="797"/>
      <c r="YG23" s="797"/>
      <c r="YH23" s="797"/>
      <c r="YI23" s="797"/>
      <c r="YJ23" s="797"/>
      <c r="YK23" s="797"/>
      <c r="YL23" s="797"/>
      <c r="YM23" s="797"/>
      <c r="YN23" s="797"/>
      <c r="YO23" s="797"/>
      <c r="YP23" s="797"/>
      <c r="YQ23" s="797"/>
      <c r="YR23" s="797"/>
      <c r="YS23" s="797"/>
      <c r="YT23" s="797"/>
      <c r="YU23" s="797"/>
      <c r="YV23" s="797"/>
      <c r="YW23" s="797"/>
      <c r="YX23" s="797"/>
      <c r="YY23" s="797"/>
      <c r="YZ23" s="797"/>
      <c r="ZA23" s="797"/>
      <c r="ZB23" s="797"/>
      <c r="ZC23" s="797"/>
      <c r="ZD23" s="797"/>
      <c r="ZE23" s="797"/>
      <c r="ZF23" s="797"/>
      <c r="ZG23" s="797"/>
      <c r="ZH23" s="797"/>
      <c r="ZI23" s="797"/>
      <c r="ZJ23" s="797"/>
      <c r="ZK23" s="797"/>
      <c r="ZL23" s="797"/>
      <c r="ZM23" s="797"/>
      <c r="ZN23" s="797"/>
      <c r="ZO23" s="797"/>
      <c r="ZP23" s="797"/>
      <c r="ZQ23" s="797"/>
      <c r="ZR23" s="797"/>
      <c r="ZS23" s="797"/>
      <c r="ZT23" s="797"/>
      <c r="ZU23" s="797"/>
      <c r="ZV23" s="797"/>
      <c r="ZW23" s="797"/>
      <c r="ZX23" s="797"/>
      <c r="ZY23" s="797"/>
      <c r="ZZ23" s="797"/>
      <c r="AAA23" s="797"/>
      <c r="AAB23" s="797"/>
      <c r="AAC23" s="797"/>
      <c r="AAD23" s="797"/>
      <c r="AAE23" s="797"/>
      <c r="AAF23" s="797"/>
      <c r="AAG23" s="797"/>
      <c r="AAH23" s="797"/>
      <c r="AAI23" s="797"/>
      <c r="AAJ23" s="797"/>
      <c r="AAK23" s="797"/>
      <c r="AAL23" s="797"/>
      <c r="AAM23" s="797"/>
      <c r="AAN23" s="797"/>
      <c r="AAO23" s="797"/>
      <c r="AAP23" s="797"/>
      <c r="AAQ23" s="797"/>
      <c r="AAR23" s="797"/>
      <c r="AAS23" s="797"/>
      <c r="AAT23" s="797"/>
      <c r="AAU23" s="797"/>
      <c r="AAV23" s="797"/>
      <c r="AAW23" s="797"/>
      <c r="AAX23" s="797"/>
      <c r="AAY23" s="797"/>
      <c r="AAZ23" s="797"/>
      <c r="ABA23" s="797"/>
      <c r="ABB23" s="797"/>
      <c r="ABC23" s="797"/>
      <c r="ABD23" s="797"/>
      <c r="ABE23" s="797"/>
      <c r="ABF23" s="797"/>
      <c r="ABG23" s="797"/>
      <c r="ABH23" s="797"/>
      <c r="ABI23" s="797"/>
      <c r="ABJ23" s="797"/>
      <c r="ABK23" s="797"/>
      <c r="ABL23" s="797"/>
      <c r="ABM23" s="797"/>
      <c r="ABN23" s="797"/>
      <c r="ABO23" s="797"/>
      <c r="ABP23" s="797"/>
      <c r="ABQ23" s="797"/>
      <c r="ABR23" s="797"/>
      <c r="ABS23" s="797"/>
      <c r="ABT23" s="797"/>
      <c r="ABU23" s="797"/>
      <c r="ABV23" s="797"/>
      <c r="ABW23" s="797"/>
      <c r="ABX23" s="797"/>
      <c r="ABY23" s="797"/>
      <c r="ABZ23" s="797"/>
      <c r="ACA23" s="797"/>
      <c r="ACB23" s="797"/>
      <c r="ACC23" s="797"/>
      <c r="ACD23" s="797"/>
      <c r="ACE23" s="797"/>
      <c r="ACF23" s="797"/>
      <c r="ACG23" s="797"/>
      <c r="ACH23" s="797"/>
      <c r="ACI23" s="797"/>
      <c r="ACJ23" s="797"/>
      <c r="ACK23" s="797"/>
      <c r="ACL23" s="797"/>
      <c r="ACM23" s="797"/>
      <c r="ACN23" s="797"/>
      <c r="ACO23" s="797"/>
      <c r="ACP23" s="797"/>
      <c r="ACQ23" s="797"/>
      <c r="ACR23" s="797"/>
      <c r="ACS23" s="797"/>
      <c r="ACT23" s="797"/>
      <c r="ACU23" s="797"/>
      <c r="ACV23" s="797"/>
      <c r="ACW23" s="797"/>
      <c r="ACX23" s="797"/>
      <c r="ACY23" s="797"/>
      <c r="ACZ23" s="797"/>
      <c r="ADA23" s="797"/>
      <c r="ADB23" s="797"/>
      <c r="ADC23" s="797"/>
      <c r="ADD23" s="797"/>
      <c r="ADE23" s="797"/>
      <c r="ADF23" s="797"/>
      <c r="ADG23" s="797"/>
      <c r="ADH23" s="797"/>
      <c r="ADI23" s="797"/>
      <c r="ADJ23" s="797"/>
      <c r="ADK23" s="797"/>
      <c r="ADL23" s="797"/>
      <c r="ADM23" s="797"/>
      <c r="ADN23" s="797"/>
      <c r="ADO23" s="797"/>
      <c r="ADP23" s="797"/>
      <c r="ADQ23" s="797"/>
      <c r="ADR23" s="797"/>
      <c r="ADS23" s="797"/>
      <c r="ADT23" s="797"/>
      <c r="ADU23" s="797"/>
      <c r="ADV23" s="797"/>
      <c r="ADW23" s="797"/>
      <c r="ADX23" s="797"/>
      <c r="ADY23" s="797"/>
      <c r="ADZ23" s="797"/>
      <c r="AEA23" s="797"/>
      <c r="AEB23" s="797"/>
      <c r="AEC23" s="797"/>
      <c r="AED23" s="797"/>
      <c r="AEE23" s="797"/>
      <c r="AEF23" s="797"/>
      <c r="AEG23" s="797"/>
      <c r="AEH23" s="797"/>
      <c r="AEI23" s="797"/>
      <c r="AEJ23" s="797"/>
      <c r="AEK23" s="797"/>
      <c r="AEL23" s="797"/>
      <c r="AEM23" s="797"/>
      <c r="AEN23" s="797"/>
      <c r="AEO23" s="797"/>
      <c r="AEP23" s="797"/>
      <c r="AEQ23" s="797"/>
      <c r="AER23" s="797"/>
      <c r="AES23" s="797"/>
      <c r="AET23" s="797"/>
      <c r="AEU23" s="797"/>
      <c r="AEV23" s="797"/>
      <c r="AEW23" s="797"/>
      <c r="AEX23" s="797"/>
      <c r="AEY23" s="797"/>
      <c r="AEZ23" s="797"/>
      <c r="AFA23" s="797"/>
      <c r="AFB23" s="797"/>
      <c r="AFC23" s="797"/>
      <c r="AFD23" s="797"/>
      <c r="AFE23" s="797"/>
      <c r="AFF23" s="797"/>
      <c r="AFG23" s="797"/>
      <c r="AFH23" s="797"/>
      <c r="AFI23" s="797"/>
      <c r="AFJ23" s="797"/>
      <c r="AFK23" s="797"/>
      <c r="AFL23" s="797"/>
      <c r="AFM23" s="797"/>
      <c r="AFN23" s="797"/>
      <c r="AFO23" s="797"/>
      <c r="AFP23" s="797"/>
      <c r="AFQ23" s="797"/>
      <c r="AFR23" s="797"/>
      <c r="AFS23" s="797"/>
      <c r="AFT23" s="797"/>
      <c r="AFU23" s="797"/>
      <c r="AFV23" s="797"/>
      <c r="AFW23" s="797"/>
      <c r="AFX23" s="797"/>
      <c r="AFY23" s="797"/>
      <c r="AFZ23" s="797"/>
      <c r="AGA23" s="797"/>
      <c r="AGB23" s="797"/>
      <c r="AGC23" s="797"/>
      <c r="AGD23" s="797"/>
      <c r="AGE23" s="797"/>
      <c r="AGF23" s="797"/>
      <c r="AGG23" s="797"/>
      <c r="AGH23" s="797"/>
      <c r="AGI23" s="797"/>
      <c r="AGJ23" s="797"/>
      <c r="AGK23" s="797"/>
      <c r="AGL23" s="797"/>
      <c r="AGM23" s="797"/>
      <c r="AGN23" s="797"/>
      <c r="AGO23" s="797"/>
      <c r="AGP23" s="797"/>
      <c r="AGQ23" s="797"/>
      <c r="AGR23" s="797"/>
      <c r="AGS23" s="797"/>
      <c r="AGT23" s="797"/>
      <c r="AGU23" s="797"/>
      <c r="AGV23" s="797"/>
      <c r="AGW23" s="797"/>
      <c r="AGX23" s="797"/>
      <c r="AGY23" s="797"/>
      <c r="AGZ23" s="797"/>
      <c r="AHA23" s="797"/>
      <c r="AHB23" s="797"/>
      <c r="AHC23" s="797"/>
      <c r="AHD23" s="797"/>
      <c r="AHE23" s="797"/>
      <c r="AHF23" s="797"/>
      <c r="AHG23" s="797"/>
      <c r="AHH23" s="797"/>
      <c r="AHI23" s="797"/>
      <c r="AHJ23" s="797"/>
      <c r="AHK23" s="797"/>
      <c r="AHL23" s="797"/>
      <c r="AHM23" s="797"/>
      <c r="AHN23" s="797"/>
      <c r="AHO23" s="797"/>
      <c r="AHP23" s="797"/>
      <c r="AHQ23" s="797"/>
      <c r="AHR23" s="797"/>
      <c r="AHS23" s="797"/>
      <c r="AHT23" s="797"/>
      <c r="AHU23" s="797"/>
      <c r="AHV23" s="797"/>
      <c r="AHW23" s="797"/>
      <c r="AHX23" s="797"/>
      <c r="AHY23" s="797"/>
      <c r="AHZ23" s="797"/>
      <c r="AIA23" s="797"/>
      <c r="AIB23" s="797"/>
      <c r="AIC23" s="797"/>
      <c r="AID23" s="797"/>
      <c r="AIE23" s="797"/>
      <c r="AIF23" s="797"/>
      <c r="AIG23" s="797"/>
      <c r="AIH23" s="797"/>
      <c r="AII23" s="797"/>
      <c r="AIJ23" s="797"/>
      <c r="AIK23" s="797"/>
      <c r="AIL23" s="797"/>
      <c r="AIM23" s="797"/>
      <c r="AIN23" s="797"/>
      <c r="AIO23" s="797"/>
      <c r="AIP23" s="797"/>
      <c r="AIQ23" s="797"/>
      <c r="AIR23" s="797"/>
      <c r="AIS23" s="797"/>
      <c r="AIT23" s="797"/>
      <c r="AIU23" s="797"/>
      <c r="AIV23" s="797"/>
      <c r="AIW23" s="797"/>
      <c r="AIX23" s="797"/>
      <c r="AIY23" s="797"/>
      <c r="AIZ23" s="797"/>
      <c r="AJA23" s="797"/>
      <c r="AJB23" s="797"/>
      <c r="AJC23" s="797"/>
      <c r="AJD23" s="797"/>
      <c r="AJE23" s="797"/>
      <c r="AJF23" s="797"/>
      <c r="AJG23" s="797"/>
      <c r="AJH23" s="797"/>
      <c r="AJI23" s="797"/>
      <c r="AJJ23" s="797"/>
      <c r="AJK23" s="797"/>
      <c r="AJL23" s="797"/>
      <c r="AJM23" s="797"/>
      <c r="AJN23" s="797"/>
      <c r="AJO23" s="797"/>
      <c r="AJP23" s="797"/>
      <c r="AJQ23" s="797"/>
      <c r="AJR23" s="797"/>
      <c r="AJS23" s="797"/>
      <c r="AJT23" s="797"/>
      <c r="AJU23" s="797"/>
      <c r="AJV23" s="797"/>
      <c r="AJW23" s="797"/>
      <c r="AJX23" s="797"/>
      <c r="AJY23" s="797"/>
      <c r="AJZ23" s="797"/>
      <c r="AKA23" s="797"/>
      <c r="AKB23" s="797"/>
      <c r="AKC23" s="797"/>
      <c r="AKD23" s="797"/>
      <c r="AKE23" s="797"/>
      <c r="AKF23" s="797"/>
      <c r="AKG23" s="797"/>
      <c r="AKH23" s="797"/>
      <c r="AKI23" s="797"/>
      <c r="AKJ23" s="797"/>
      <c r="AKK23" s="797"/>
      <c r="AKL23" s="797"/>
      <c r="AKM23" s="797"/>
      <c r="AKN23" s="797"/>
      <c r="AKO23" s="797"/>
      <c r="AKP23" s="797"/>
      <c r="AKQ23" s="797"/>
      <c r="AKR23" s="797"/>
      <c r="AKS23" s="797"/>
      <c r="AKT23" s="797"/>
      <c r="AKU23" s="797"/>
      <c r="AKV23" s="797"/>
      <c r="AKW23" s="797"/>
      <c r="AKX23" s="797"/>
      <c r="AKY23" s="797"/>
      <c r="AKZ23" s="797"/>
      <c r="ALA23" s="797"/>
      <c r="ALB23" s="797"/>
      <c r="ALC23" s="797"/>
      <c r="ALD23" s="797"/>
      <c r="ALE23" s="797"/>
      <c r="ALF23" s="797"/>
      <c r="ALG23" s="797"/>
      <c r="ALH23" s="797"/>
      <c r="ALI23" s="797"/>
      <c r="ALJ23" s="797"/>
      <c r="ALK23" s="797"/>
      <c r="ALL23" s="797"/>
      <c r="ALM23" s="797"/>
      <c r="ALN23" s="797"/>
      <c r="ALO23" s="797"/>
      <c r="ALP23" s="797"/>
      <c r="ALQ23" s="797"/>
      <c r="ALR23" s="797"/>
      <c r="ALS23" s="797"/>
      <c r="ALT23" s="797"/>
      <c r="ALU23" s="797"/>
      <c r="ALV23" s="797"/>
      <c r="ALW23" s="797"/>
      <c r="ALX23" s="797"/>
      <c r="ALY23" s="797"/>
      <c r="ALZ23" s="797"/>
      <c r="AMA23" s="797"/>
      <c r="AMB23" s="797"/>
      <c r="AMC23" s="797"/>
      <c r="AMD23" s="797"/>
      <c r="AME23" s="797"/>
      <c r="AMF23" s="797"/>
    </row>
    <row r="24" spans="1:1020" s="786" customFormat="1" ht="28.5">
      <c r="A24" s="818">
        <v>4</v>
      </c>
      <c r="B24" s="797"/>
      <c r="C24" s="819" t="s">
        <v>926</v>
      </c>
      <c r="D24" s="797"/>
      <c r="E24" s="877" t="s">
        <v>927</v>
      </c>
      <c r="F24" s="835"/>
      <c r="G24" s="814"/>
      <c r="H24" s="836" t="s">
        <v>928</v>
      </c>
      <c r="I24" s="837">
        <v>1500</v>
      </c>
      <c r="J24" s="838"/>
      <c r="K24" s="797"/>
      <c r="L24" s="817"/>
      <c r="M24" s="797"/>
      <c r="N24" s="880">
        <f>SUM(L25:L27)</f>
        <v>210000</v>
      </c>
      <c r="O24" s="878">
        <f>+N24/N$3</f>
        <v>2.507612394769837E-2</v>
      </c>
      <c r="P24" s="797"/>
      <c r="Q24" s="786">
        <v>3500000</v>
      </c>
    </row>
    <row r="25" spans="1:1020" s="797" customFormat="1" ht="28.5">
      <c r="A25" s="826">
        <v>4.0999999999999996</v>
      </c>
      <c r="C25" s="827" t="s">
        <v>929</v>
      </c>
      <c r="E25" s="827" t="s">
        <v>930</v>
      </c>
      <c r="F25" s="828" t="s">
        <v>555</v>
      </c>
      <c r="G25" s="829" t="s">
        <v>566</v>
      </c>
      <c r="H25" s="830" t="s">
        <v>557</v>
      </c>
      <c r="I25" s="831">
        <v>1</v>
      </c>
      <c r="J25" s="797">
        <v>210000</v>
      </c>
      <c r="L25" s="797">
        <f>+I25*J25</f>
        <v>210000</v>
      </c>
      <c r="N25" s="841"/>
      <c r="O25" s="825"/>
    </row>
    <row r="26" spans="1:1020" s="786" customFormat="1" ht="28.5">
      <c r="A26" s="833">
        <v>4.2</v>
      </c>
      <c r="B26" s="797"/>
      <c r="C26" s="883" t="s">
        <v>931</v>
      </c>
      <c r="D26" s="797"/>
      <c r="E26" s="834" t="s">
        <v>932</v>
      </c>
      <c r="F26" s="835" t="s">
        <v>560</v>
      </c>
      <c r="G26" s="814" t="s">
        <v>578</v>
      </c>
      <c r="H26" s="836" t="s">
        <v>562</v>
      </c>
      <c r="I26" s="837">
        <v>1200</v>
      </c>
      <c r="J26" s="837">
        <v>1300</v>
      </c>
      <c r="K26" s="797"/>
      <c r="L26" s="885"/>
      <c r="M26" s="797"/>
      <c r="N26" s="801"/>
      <c r="O26" s="785"/>
      <c r="P26" s="797"/>
    </row>
    <row r="27" spans="1:1020" s="797" customFormat="1" ht="28.5">
      <c r="A27" s="826">
        <v>4.3</v>
      </c>
      <c r="C27" s="884" t="s">
        <v>933</v>
      </c>
      <c r="E27" s="827" t="s">
        <v>934</v>
      </c>
      <c r="F27" s="828" t="s">
        <v>596</v>
      </c>
      <c r="G27" s="829" t="s">
        <v>578</v>
      </c>
      <c r="H27" s="830" t="s">
        <v>562</v>
      </c>
      <c r="I27" s="831">
        <v>1200</v>
      </c>
      <c r="J27" s="876">
        <v>1400</v>
      </c>
      <c r="L27" s="886"/>
      <c r="N27" s="832"/>
      <c r="O27" s="825"/>
    </row>
    <row r="28" spans="1:1020" ht="21.75" thickBot="1"/>
    <row r="29" spans="1:1020" s="809" customFormat="1" ht="35.1" customHeight="1" thickBot="1">
      <c r="A29" s="802" t="s">
        <v>599</v>
      </c>
      <c r="B29" s="803"/>
      <c r="C29" s="804" t="s">
        <v>600</v>
      </c>
      <c r="D29" s="803"/>
      <c r="E29" s="805"/>
      <c r="F29" s="804"/>
      <c r="G29" s="804"/>
      <c r="H29" s="804"/>
      <c r="I29" s="806"/>
      <c r="J29" s="804"/>
      <c r="K29" s="803"/>
      <c r="L29" s="804"/>
      <c r="M29" s="803"/>
      <c r="N29" s="807">
        <f>SUM(N31:N43)</f>
        <v>2242500</v>
      </c>
      <c r="O29" s="808">
        <f>+N29/N$3</f>
        <v>0.26777718072720758</v>
      </c>
      <c r="P29" s="803"/>
    </row>
    <row r="31" spans="1:1020" s="786" customFormat="1" ht="28.5">
      <c r="A31" s="818">
        <v>5</v>
      </c>
      <c r="B31" s="797"/>
      <c r="C31" s="819" t="s">
        <v>936</v>
      </c>
      <c r="D31" s="797"/>
      <c r="E31" s="812" t="s">
        <v>937</v>
      </c>
      <c r="F31" s="813" t="s">
        <v>555</v>
      </c>
      <c r="G31" s="814" t="s">
        <v>603</v>
      </c>
      <c r="H31" s="815" t="s">
        <v>557</v>
      </c>
      <c r="I31" s="843">
        <v>1</v>
      </c>
      <c r="J31" s="815">
        <v>217500</v>
      </c>
      <c r="K31" s="797"/>
      <c r="L31" s="817">
        <f>+I31*J31</f>
        <v>217500</v>
      </c>
      <c r="M31" s="797"/>
      <c r="N31" s="880">
        <f>+L31</f>
        <v>217500</v>
      </c>
      <c r="O31" s="785"/>
      <c r="P31" s="797"/>
    </row>
    <row r="33" spans="1:17" s="786" customFormat="1" ht="45">
      <c r="A33" s="818">
        <v>6</v>
      </c>
      <c r="B33" s="797"/>
      <c r="C33" s="819" t="s">
        <v>938</v>
      </c>
      <c r="D33" s="797"/>
      <c r="E33" s="812" t="s">
        <v>605</v>
      </c>
      <c r="F33" s="813" t="s">
        <v>596</v>
      </c>
      <c r="G33" s="845" t="s">
        <v>606</v>
      </c>
      <c r="H33" s="845" t="s">
        <v>562</v>
      </c>
      <c r="I33" s="843">
        <v>800</v>
      </c>
      <c r="J33" s="815">
        <v>2000</v>
      </c>
      <c r="K33" s="797"/>
      <c r="L33" s="817">
        <f>+I33*J33</f>
        <v>1600000</v>
      </c>
      <c r="M33" s="797"/>
      <c r="N33" s="880">
        <f>+L33</f>
        <v>1600000</v>
      </c>
      <c r="O33" s="785"/>
      <c r="P33" s="797"/>
    </row>
    <row r="35" spans="1:17" s="786" customFormat="1" ht="45">
      <c r="A35" s="818">
        <v>7</v>
      </c>
      <c r="B35" s="797"/>
      <c r="C35" s="819" t="s">
        <v>939</v>
      </c>
      <c r="D35" s="797"/>
      <c r="E35" s="812" t="s">
        <v>940</v>
      </c>
      <c r="F35" s="813" t="s">
        <v>596</v>
      </c>
      <c r="G35" s="846" t="s">
        <v>606</v>
      </c>
      <c r="H35" s="815" t="s">
        <v>562</v>
      </c>
      <c r="I35" s="837">
        <v>700</v>
      </c>
      <c r="J35" s="815">
        <v>1350</v>
      </c>
      <c r="K35" s="797"/>
      <c r="L35" s="817"/>
      <c r="M35" s="797"/>
      <c r="N35" s="880">
        <f>+L35</f>
        <v>0</v>
      </c>
      <c r="O35" s="785"/>
      <c r="P35" s="797"/>
      <c r="Q35" s="786" t="s">
        <v>974</v>
      </c>
    </row>
    <row r="37" spans="1:17" s="786" customFormat="1" ht="56.1" customHeight="1">
      <c r="A37" s="818">
        <v>8</v>
      </c>
      <c r="B37" s="797"/>
      <c r="C37" s="819" t="s">
        <v>941</v>
      </c>
      <c r="D37" s="797"/>
      <c r="E37" s="812" t="s">
        <v>610</v>
      </c>
      <c r="F37" s="813" t="s">
        <v>555</v>
      </c>
      <c r="G37" s="845" t="s">
        <v>603</v>
      </c>
      <c r="H37" s="845" t="s">
        <v>557</v>
      </c>
      <c r="I37" s="843">
        <v>1</v>
      </c>
      <c r="J37" s="815">
        <v>65000</v>
      </c>
      <c r="K37" s="797"/>
      <c r="L37" s="817">
        <v>65000</v>
      </c>
      <c r="M37" s="797"/>
      <c r="N37" s="873">
        <f>+L37</f>
        <v>65000</v>
      </c>
      <c r="O37" s="785"/>
      <c r="P37" s="797"/>
    </row>
    <row r="39" spans="1:17" s="786" customFormat="1" ht="43.5" customHeight="1">
      <c r="A39" s="818">
        <v>9</v>
      </c>
      <c r="B39" s="797"/>
      <c r="C39" s="819" t="s">
        <v>942</v>
      </c>
      <c r="D39" s="797"/>
      <c r="E39" s="812" t="s">
        <v>610</v>
      </c>
      <c r="F39" s="813" t="s">
        <v>555</v>
      </c>
      <c r="G39" s="814" t="s">
        <v>603</v>
      </c>
      <c r="H39" s="815" t="s">
        <v>557</v>
      </c>
      <c r="I39" s="837">
        <v>1</v>
      </c>
      <c r="J39" s="836">
        <v>65000</v>
      </c>
      <c r="K39" s="797"/>
      <c r="L39" s="817"/>
      <c r="M39" s="797"/>
      <c r="N39" s="873">
        <f>+L39</f>
        <v>0</v>
      </c>
      <c r="O39" s="785"/>
      <c r="P39" s="797"/>
      <c r="Q39" s="786" t="s">
        <v>974</v>
      </c>
    </row>
    <row r="40" spans="1:17">
      <c r="L40" s="786" t="s">
        <v>897</v>
      </c>
    </row>
    <row r="41" spans="1:17" s="786" customFormat="1" ht="28.5">
      <c r="A41" s="818">
        <v>10</v>
      </c>
      <c r="B41" s="797"/>
      <c r="C41" s="819" t="s">
        <v>613</v>
      </c>
      <c r="D41" s="797"/>
      <c r="E41" s="812" t="s">
        <v>943</v>
      </c>
      <c r="F41" s="813" t="s">
        <v>555</v>
      </c>
      <c r="G41" s="845" t="s">
        <v>571</v>
      </c>
      <c r="H41" s="845" t="s">
        <v>557</v>
      </c>
      <c r="I41" s="843">
        <v>1</v>
      </c>
      <c r="J41" s="836">
        <v>85000</v>
      </c>
      <c r="K41" s="844"/>
      <c r="L41" s="817">
        <f>+J41</f>
        <v>85000</v>
      </c>
      <c r="M41" s="797"/>
      <c r="N41" s="873">
        <f>+L41</f>
        <v>85000</v>
      </c>
      <c r="O41" s="785"/>
      <c r="P41" s="844"/>
    </row>
    <row r="43" spans="1:17" s="786" customFormat="1" ht="28.5">
      <c r="A43" s="818">
        <v>11</v>
      </c>
      <c r="B43" s="797"/>
      <c r="C43" s="819" t="s">
        <v>944</v>
      </c>
      <c r="D43" s="797"/>
      <c r="E43" s="847" t="s">
        <v>945</v>
      </c>
      <c r="F43" s="813" t="s">
        <v>596</v>
      </c>
      <c r="G43" s="814" t="s">
        <v>571</v>
      </c>
      <c r="H43" s="815" t="s">
        <v>557</v>
      </c>
      <c r="I43" s="816">
        <v>1</v>
      </c>
      <c r="J43" s="815">
        <v>275000</v>
      </c>
      <c r="K43" s="797"/>
      <c r="L43" s="817">
        <f>+J43</f>
        <v>275000</v>
      </c>
      <c r="M43" s="797"/>
      <c r="N43" s="873">
        <f>+L43</f>
        <v>275000</v>
      </c>
      <c r="O43" s="785"/>
      <c r="P43" s="797"/>
    </row>
    <row r="45" spans="1:17" s="786" customFormat="1" ht="21.75" thickBot="1">
      <c r="A45" s="796"/>
      <c r="B45" s="797"/>
      <c r="D45" s="797"/>
      <c r="F45" s="798"/>
      <c r="G45" s="799"/>
      <c r="H45" s="799"/>
      <c r="I45" s="800"/>
      <c r="K45" s="797"/>
      <c r="M45" s="797"/>
      <c r="N45" s="801"/>
      <c r="O45" s="785"/>
      <c r="P45" s="797"/>
    </row>
    <row r="46" spans="1:17" s="809" customFormat="1" ht="35.1" customHeight="1" thickBot="1">
      <c r="A46" s="802" t="s">
        <v>617</v>
      </c>
      <c r="B46" s="803"/>
      <c r="C46" s="804" t="s">
        <v>293</v>
      </c>
      <c r="D46" s="803"/>
      <c r="E46" s="805"/>
      <c r="F46" s="804"/>
      <c r="G46" s="804"/>
      <c r="H46" s="804"/>
      <c r="I46" s="806"/>
      <c r="J46" s="804"/>
      <c r="K46" s="803"/>
      <c r="L46" s="804"/>
      <c r="M46" s="803"/>
      <c r="N46" s="807">
        <f>+N48+N50+N52</f>
        <v>282000</v>
      </c>
      <c r="O46" s="848">
        <f>+N46/N$3</f>
        <v>3.3673652158337813E-2</v>
      </c>
      <c r="P46" s="803"/>
    </row>
    <row r="48" spans="1:17" s="786" customFormat="1" ht="28.5">
      <c r="A48" s="818">
        <v>12</v>
      </c>
      <c r="B48" s="797"/>
      <c r="C48" s="819" t="s">
        <v>946</v>
      </c>
      <c r="D48" s="797"/>
      <c r="E48" s="812" t="s">
        <v>947</v>
      </c>
      <c r="F48" s="813" t="s">
        <v>555</v>
      </c>
      <c r="G48" s="814" t="s">
        <v>603</v>
      </c>
      <c r="H48" s="815" t="s">
        <v>557</v>
      </c>
      <c r="I48" s="843">
        <v>1</v>
      </c>
      <c r="J48" s="815">
        <v>50000</v>
      </c>
      <c r="K48" s="797"/>
      <c r="L48" s="817">
        <f>+I48*J48</f>
        <v>50000</v>
      </c>
      <c r="M48" s="797"/>
      <c r="N48" s="873">
        <f>+L48</f>
        <v>50000</v>
      </c>
      <c r="O48" s="785"/>
      <c r="P48" s="797"/>
    </row>
    <row r="50" spans="1:16" s="786" customFormat="1">
      <c r="A50" s="818">
        <v>13</v>
      </c>
      <c r="B50" s="797"/>
      <c r="C50" s="819" t="s">
        <v>619</v>
      </c>
      <c r="D50" s="797"/>
      <c r="E50" s="812" t="s">
        <v>948</v>
      </c>
      <c r="F50" s="813" t="s">
        <v>555</v>
      </c>
      <c r="G50" s="845" t="s">
        <v>603</v>
      </c>
      <c r="H50" s="845" t="s">
        <v>557</v>
      </c>
      <c r="I50" s="843">
        <v>1</v>
      </c>
      <c r="J50" s="815">
        <v>65000</v>
      </c>
      <c r="K50" s="797"/>
      <c r="L50" s="817">
        <v>65000</v>
      </c>
      <c r="M50" s="797"/>
      <c r="N50" s="873">
        <f>+L50</f>
        <v>65000</v>
      </c>
      <c r="O50" s="785"/>
      <c r="P50" s="797"/>
    </row>
    <row r="52" spans="1:16" s="786" customFormat="1">
      <c r="A52" s="818">
        <v>14</v>
      </c>
      <c r="B52" s="797"/>
      <c r="C52" s="819" t="s">
        <v>621</v>
      </c>
      <c r="D52" s="797"/>
      <c r="E52" s="849"/>
      <c r="F52" s="850" t="s">
        <v>555</v>
      </c>
      <c r="G52" s="851" t="s">
        <v>571</v>
      </c>
      <c r="H52" s="852" t="s">
        <v>878</v>
      </c>
      <c r="I52" s="853">
        <v>9</v>
      </c>
      <c r="J52" s="852" t="s">
        <v>949</v>
      </c>
      <c r="K52" s="797"/>
      <c r="L52" s="852" t="s">
        <v>949</v>
      </c>
      <c r="M52" s="797"/>
      <c r="N52" s="873">
        <f>+L53+L54</f>
        <v>167000</v>
      </c>
      <c r="O52" s="785"/>
      <c r="P52" s="797"/>
    </row>
    <row r="53" spans="1:16" s="797" customFormat="1">
      <c r="A53" s="826">
        <v>14.1</v>
      </c>
      <c r="C53" s="854" t="s">
        <v>950</v>
      </c>
      <c r="E53" s="844" t="s">
        <v>951</v>
      </c>
      <c r="F53" s="828" t="s">
        <v>596</v>
      </c>
      <c r="G53" s="829"/>
      <c r="H53" s="830" t="s">
        <v>562</v>
      </c>
      <c r="I53" s="855"/>
      <c r="J53" s="844"/>
      <c r="K53" s="844"/>
      <c r="L53" s="797">
        <v>65000</v>
      </c>
      <c r="M53" s="844"/>
      <c r="N53" s="832"/>
      <c r="O53" s="825"/>
      <c r="P53" s="844"/>
    </row>
    <row r="54" spans="1:16" s="786" customFormat="1" ht="30">
      <c r="A54" s="826">
        <v>14.2</v>
      </c>
      <c r="B54" s="797"/>
      <c r="C54" s="856" t="s">
        <v>987</v>
      </c>
      <c r="D54" s="797"/>
      <c r="E54" s="849" t="s">
        <v>988</v>
      </c>
      <c r="F54" s="850" t="s">
        <v>952</v>
      </c>
      <c r="G54" s="852"/>
      <c r="H54" s="852" t="s">
        <v>953</v>
      </c>
      <c r="I54" s="857">
        <v>9</v>
      </c>
      <c r="J54" s="852"/>
      <c r="K54" s="797"/>
      <c r="L54" s="817">
        <v>102000</v>
      </c>
      <c r="M54" s="797"/>
      <c r="N54" s="801"/>
      <c r="O54" s="785"/>
      <c r="P54" s="797"/>
    </row>
    <row r="57" spans="1:16" s="864" customFormat="1">
      <c r="A57" s="858"/>
      <c r="B57" s="859"/>
      <c r="C57" s="860"/>
      <c r="D57" s="859"/>
      <c r="E57" s="860"/>
      <c r="F57" s="861"/>
      <c r="G57" s="861"/>
      <c r="H57" s="862"/>
      <c r="I57" s="863"/>
      <c r="J57" s="860"/>
      <c r="K57" s="859"/>
      <c r="L57" s="860"/>
      <c r="M57" s="859"/>
      <c r="N57" s="862"/>
      <c r="O57" s="785"/>
      <c r="P57" s="859"/>
    </row>
    <row r="58" spans="1:16" s="786" customFormat="1">
      <c r="A58" s="796"/>
      <c r="B58" s="797"/>
      <c r="D58" s="797"/>
      <c r="E58" s="786" t="s">
        <v>954</v>
      </c>
      <c r="F58" s="798" t="s">
        <v>955</v>
      </c>
      <c r="G58" s="799" t="s">
        <v>956</v>
      </c>
      <c r="H58" s="799"/>
      <c r="I58" s="2158" t="s">
        <v>957</v>
      </c>
      <c r="J58" s="2158"/>
      <c r="K58" s="797"/>
      <c r="M58" s="797"/>
      <c r="N58" s="801"/>
      <c r="O58" s="785"/>
      <c r="P58" s="797"/>
    </row>
    <row r="59" spans="1:16" s="786" customFormat="1">
      <c r="A59" s="796"/>
      <c r="B59" s="797"/>
      <c r="D59" s="797"/>
      <c r="E59" s="786" t="s">
        <v>958</v>
      </c>
      <c r="F59" s="798"/>
      <c r="G59" s="799"/>
      <c r="H59" s="799"/>
      <c r="I59" s="800"/>
      <c r="K59" s="797"/>
      <c r="M59" s="797"/>
      <c r="N59" s="801"/>
      <c r="O59" s="785"/>
      <c r="P59" s="797"/>
    </row>
    <row r="60" spans="1:16" s="786" customFormat="1">
      <c r="A60" s="796"/>
      <c r="B60" s="797"/>
      <c r="D60" s="797"/>
      <c r="F60" s="798">
        <f>+G60*L$60</f>
        <v>18000</v>
      </c>
      <c r="G60" s="799">
        <f>+H60*J60</f>
        <v>1500</v>
      </c>
      <c r="H60" s="799">
        <v>1</v>
      </c>
      <c r="I60" s="800" t="s">
        <v>959</v>
      </c>
      <c r="J60" s="786">
        <v>1500</v>
      </c>
      <c r="K60" s="797"/>
      <c r="L60" s="786">
        <v>12</v>
      </c>
      <c r="M60" s="797"/>
      <c r="N60" s="801"/>
      <c r="O60" s="785"/>
      <c r="P60" s="797"/>
    </row>
    <row r="61" spans="1:16" s="786" customFormat="1">
      <c r="A61" s="796"/>
      <c r="B61" s="797"/>
      <c r="D61" s="797"/>
      <c r="F61" s="798">
        <f>+G61*L$60</f>
        <v>84000</v>
      </c>
      <c r="G61" s="799">
        <f>+H61*J61</f>
        <v>7000</v>
      </c>
      <c r="H61" s="799">
        <v>2</v>
      </c>
      <c r="I61" s="800" t="s">
        <v>960</v>
      </c>
      <c r="J61" s="786">
        <v>3500</v>
      </c>
      <c r="K61" s="797"/>
      <c r="M61" s="797"/>
      <c r="N61" s="801"/>
      <c r="O61" s="785"/>
      <c r="P61" s="797"/>
    </row>
    <row r="63" spans="1:16" s="786" customFormat="1" ht="21.75" thickBot="1">
      <c r="A63" s="796"/>
      <c r="B63" s="797"/>
      <c r="C63" s="879" t="s">
        <v>989</v>
      </c>
      <c r="D63" s="797"/>
      <c r="F63" s="798">
        <f>+F60+F61</f>
        <v>102000</v>
      </c>
      <c r="G63" s="798">
        <f>+G60+G61</f>
        <v>8500</v>
      </c>
      <c r="H63" s="799"/>
      <c r="I63" s="800"/>
      <c r="K63" s="797"/>
      <c r="M63" s="797"/>
      <c r="N63" s="801"/>
      <c r="O63" s="785"/>
      <c r="P63" s="797"/>
    </row>
    <row r="65" spans="3:3">
      <c r="C65" s="786" t="s">
        <v>990</v>
      </c>
    </row>
    <row r="66" spans="3:3">
      <c r="C66" s="786" t="s">
        <v>991</v>
      </c>
    </row>
    <row r="67" spans="3:3">
      <c r="C67" s="786" t="s">
        <v>992</v>
      </c>
    </row>
  </sheetData>
  <mergeCells count="1">
    <mergeCell ref="I58:J58"/>
  </mergeCells>
  <pageMargins left="0.75" right="0.75" top="1" bottom="1" header="0.51180555555555496" footer="0.51180555555555496"/>
  <pageSetup firstPageNumber="0" orientation="landscape" horizontalDpi="300" verticalDpi="300"/>
  <legacy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71"/>
  <sheetViews>
    <sheetView topLeftCell="B1" zoomScale="80" zoomScaleNormal="80" zoomScalePageLayoutView="80" workbookViewId="0">
      <selection activeCell="B55" sqref="A55:XFD55"/>
    </sheetView>
  </sheetViews>
  <sheetFormatPr baseColWidth="10" defaultColWidth="12.42578125" defaultRowHeight="15.75" outlineLevelCol="1"/>
  <cols>
    <col min="1" max="1" width="6.140625" style="510" customWidth="1"/>
    <col min="2" max="2" width="1.140625" style="511" customWidth="1"/>
    <col min="3" max="3" width="49.42578125" style="519" customWidth="1"/>
    <col min="4" max="4" width="2.28515625" style="519" customWidth="1"/>
    <col min="5" max="5" width="37" style="519" customWidth="1" outlineLevel="1"/>
    <col min="6" max="6" width="2.28515625" style="519" customWidth="1" outlineLevel="1"/>
    <col min="7" max="7" width="17.140625" style="521" customWidth="1" outlineLevel="1"/>
    <col min="8" max="8" width="15.42578125" style="519" customWidth="1" outlineLevel="1"/>
    <col min="9" max="9" width="11.42578125" style="518" customWidth="1" outlineLevel="1"/>
    <col min="10" max="10" width="12" style="518" customWidth="1" outlineLevel="1"/>
    <col min="11" max="11" width="16.42578125" style="519" customWidth="1" outlineLevel="1"/>
    <col min="12" max="12" width="2.28515625" style="519" customWidth="1" outlineLevel="1"/>
    <col min="13" max="13" width="21.7109375" style="519" customWidth="1"/>
    <col min="14" max="14" width="6" style="519" customWidth="1"/>
    <col min="15" max="15" width="19.42578125" style="563" customWidth="1"/>
    <col min="16" max="16" width="2.85546875" style="518" customWidth="1"/>
    <col min="17" max="17" width="18.42578125" style="660" customWidth="1"/>
    <col min="18" max="18" width="19.42578125" style="564" customWidth="1"/>
    <col min="19" max="19" width="11" style="517" customWidth="1"/>
    <col min="20" max="20" width="47.42578125" style="519" customWidth="1"/>
    <col min="21" max="16384" width="12.42578125" style="519"/>
  </cols>
  <sheetData>
    <row r="1" spans="1:20">
      <c r="C1" s="636" t="s">
        <v>641</v>
      </c>
    </row>
    <row r="2" spans="1:20" s="518" customFormat="1" ht="30" customHeight="1" thickBot="1">
      <c r="A2" s="510"/>
      <c r="B2" s="511"/>
      <c r="C2" s="512" t="s">
        <v>538</v>
      </c>
      <c r="D2" s="512"/>
      <c r="E2" s="512"/>
      <c r="F2" s="512"/>
      <c r="G2" s="513"/>
      <c r="H2" s="512"/>
      <c r="I2" s="512"/>
      <c r="J2" s="512"/>
      <c r="K2" s="512"/>
      <c r="L2" s="512"/>
      <c r="M2" s="514"/>
      <c r="N2" s="512"/>
      <c r="O2" s="515"/>
      <c r="P2" s="512" t="s">
        <v>539</v>
      </c>
      <c r="Q2" s="512"/>
      <c r="R2" s="516"/>
      <c r="S2" s="517"/>
    </row>
    <row r="3" spans="1:20">
      <c r="D3" s="520"/>
      <c r="F3" s="520"/>
      <c r="K3" s="520"/>
      <c r="L3" s="520"/>
      <c r="M3" s="522"/>
      <c r="N3" s="522"/>
      <c r="O3" s="523"/>
      <c r="P3" s="524"/>
      <c r="Q3" s="524"/>
      <c r="R3" s="525"/>
    </row>
    <row r="4" spans="1:20" s="533" customFormat="1" ht="57" thickBot="1">
      <c r="A4" s="526"/>
      <c r="B4" s="526"/>
      <c r="C4" s="527" t="s">
        <v>540</v>
      </c>
      <c r="D4" s="528"/>
      <c r="E4" s="529" t="s">
        <v>541</v>
      </c>
      <c r="F4" s="528"/>
      <c r="G4" s="529" t="s">
        <v>542</v>
      </c>
      <c r="H4" s="529" t="s">
        <v>543</v>
      </c>
      <c r="I4" s="530" t="s">
        <v>544</v>
      </c>
      <c r="J4" s="530" t="s">
        <v>545</v>
      </c>
      <c r="K4" s="530" t="s">
        <v>546</v>
      </c>
      <c r="L4" s="528"/>
      <c r="M4" s="531" t="s">
        <v>547</v>
      </c>
      <c r="N4" s="531"/>
      <c r="O4" s="531" t="s">
        <v>548</v>
      </c>
      <c r="P4" s="531" t="s">
        <v>539</v>
      </c>
      <c r="Q4" s="531"/>
      <c r="R4" s="531" t="s">
        <v>549</v>
      </c>
      <c r="S4" s="532" t="s">
        <v>550</v>
      </c>
    </row>
    <row r="5" spans="1:20" s="542" customFormat="1" ht="21.75" thickBot="1">
      <c r="A5" s="534"/>
      <c r="B5" s="534"/>
      <c r="C5" s="535"/>
      <c r="D5" s="536"/>
      <c r="E5" s="537"/>
      <c r="F5" s="536"/>
      <c r="G5" s="537"/>
      <c r="H5" s="537"/>
      <c r="I5" s="538"/>
      <c r="J5" s="538"/>
      <c r="K5" s="538"/>
      <c r="L5" s="536"/>
      <c r="M5" s="539"/>
      <c r="N5" s="540"/>
      <c r="O5" s="540"/>
      <c r="P5" s="540"/>
      <c r="Q5" s="540"/>
      <c r="R5" s="539"/>
      <c r="S5" s="541"/>
    </row>
    <row r="6" spans="1:20" s="554" customFormat="1" ht="39.950000000000003" customHeight="1" thickBot="1">
      <c r="A6" s="543"/>
      <c r="B6" s="544"/>
      <c r="C6" s="545" t="s">
        <v>551</v>
      </c>
      <c r="D6" s="546"/>
      <c r="E6" s="547"/>
      <c r="F6" s="546"/>
      <c r="G6" s="548"/>
      <c r="H6" s="547"/>
      <c r="I6" s="548"/>
      <c r="J6" s="548"/>
      <c r="K6" s="549"/>
      <c r="L6" s="546"/>
      <c r="M6" s="549"/>
      <c r="N6" s="550"/>
      <c r="O6" s="551">
        <f>+O7+O31+O48</f>
        <v>21245000</v>
      </c>
      <c r="P6" s="550"/>
      <c r="Q6" s="550"/>
      <c r="R6" s="552">
        <f>+R7+R31+R48</f>
        <v>12480000</v>
      </c>
      <c r="S6" s="553"/>
    </row>
    <row r="7" spans="1:20" s="533" customFormat="1" ht="35.1" customHeight="1" thickBot="1">
      <c r="A7" s="555" t="s">
        <v>346</v>
      </c>
      <c r="B7" s="556"/>
      <c r="C7" s="557" t="s">
        <v>552</v>
      </c>
      <c r="D7" s="557"/>
      <c r="E7" s="558"/>
      <c r="F7" s="557"/>
      <c r="G7" s="559"/>
      <c r="H7" s="558"/>
      <c r="I7" s="557"/>
      <c r="J7" s="557"/>
      <c r="K7" s="557"/>
      <c r="L7" s="557"/>
      <c r="M7" s="557"/>
      <c r="N7" s="519"/>
      <c r="O7" s="560">
        <f>SUM(O9:O28)</f>
        <v>14237500</v>
      </c>
      <c r="P7" s="519"/>
      <c r="Q7" s="519"/>
      <c r="R7" s="561">
        <f>+R9+R11+R21+R23+R28</f>
        <v>6230000</v>
      </c>
      <c r="S7" s="562">
        <f>+R7/R$6</f>
        <v>0.49919871794871795</v>
      </c>
    </row>
    <row r="8" spans="1:20">
      <c r="P8" s="519"/>
      <c r="Q8" s="519"/>
    </row>
    <row r="9" spans="1:20" ht="75" customHeight="1">
      <c r="A9" s="565">
        <v>1</v>
      </c>
      <c r="B9" s="566"/>
      <c r="C9" s="567" t="s">
        <v>553</v>
      </c>
      <c r="E9" s="567" t="s">
        <v>554</v>
      </c>
      <c r="G9" s="568" t="s">
        <v>555</v>
      </c>
      <c r="H9" s="567" t="s">
        <v>556</v>
      </c>
      <c r="I9" s="569" t="s">
        <v>557</v>
      </c>
      <c r="J9" s="569">
        <v>1</v>
      </c>
      <c r="K9" s="570">
        <v>280000</v>
      </c>
      <c r="M9" s="570">
        <f>+K9</f>
        <v>280000</v>
      </c>
      <c r="N9" s="519" t="s">
        <v>268</v>
      </c>
      <c r="O9" s="571">
        <f>+M9</f>
        <v>280000</v>
      </c>
      <c r="P9" s="519"/>
      <c r="Q9" s="519"/>
      <c r="R9" s="572">
        <v>280000</v>
      </c>
    </row>
    <row r="10" spans="1:20" ht="6" customHeight="1"/>
    <row r="11" spans="1:20" s="582" customFormat="1" ht="66.95" customHeight="1" thickBot="1">
      <c r="A11" s="573">
        <v>2</v>
      </c>
      <c r="B11" s="574"/>
      <c r="C11" s="575" t="s">
        <v>558</v>
      </c>
      <c r="D11" s="519"/>
      <c r="E11" s="575" t="s">
        <v>559</v>
      </c>
      <c r="F11" s="519"/>
      <c r="G11" s="576" t="s">
        <v>560</v>
      </c>
      <c r="H11" s="575" t="s">
        <v>561</v>
      </c>
      <c r="I11" s="577" t="s">
        <v>562</v>
      </c>
      <c r="J11" s="576">
        <v>3100</v>
      </c>
      <c r="K11" s="578">
        <v>150000</v>
      </c>
      <c r="L11" s="519"/>
      <c r="M11" s="578"/>
      <c r="N11" s="519" t="s">
        <v>268</v>
      </c>
      <c r="O11" s="579">
        <f>SUM(M12:M19)</f>
        <v>3187500</v>
      </c>
      <c r="P11" s="518"/>
      <c r="Q11" s="661" t="e">
        <f>+#REF!+#REF!</f>
        <v>#REF!</v>
      </c>
      <c r="R11" s="580">
        <v>3500000</v>
      </c>
      <c r="S11" s="581"/>
      <c r="T11" s="519" t="s">
        <v>563</v>
      </c>
    </row>
    <row r="12" spans="1:20" ht="16.5" thickTop="1">
      <c r="A12" s="583">
        <v>2.1</v>
      </c>
      <c r="B12" s="584"/>
      <c r="C12" s="585" t="s">
        <v>564</v>
      </c>
      <c r="E12" s="586" t="s">
        <v>565</v>
      </c>
      <c r="H12" s="587" t="s">
        <v>566</v>
      </c>
      <c r="I12" s="577" t="s">
        <v>557</v>
      </c>
      <c r="J12" s="577">
        <v>1</v>
      </c>
      <c r="K12" s="588">
        <v>150000</v>
      </c>
      <c r="M12" s="570">
        <f>+K12*J12</f>
        <v>150000</v>
      </c>
      <c r="N12" s="519" t="s">
        <v>262</v>
      </c>
      <c r="O12" s="564"/>
    </row>
    <row r="13" spans="1:20">
      <c r="A13" s="583">
        <v>2.2000000000000002</v>
      </c>
      <c r="B13" s="584"/>
      <c r="C13" s="585" t="s">
        <v>567</v>
      </c>
      <c r="E13" s="586"/>
      <c r="G13" s="521" t="s">
        <v>560</v>
      </c>
      <c r="H13" s="587" t="s">
        <v>566</v>
      </c>
      <c r="I13" s="577" t="s">
        <v>562</v>
      </c>
      <c r="J13" s="577">
        <v>3100</v>
      </c>
      <c r="K13" s="588">
        <v>200</v>
      </c>
      <c r="M13" s="570">
        <f>+K13*J13</f>
        <v>620000</v>
      </c>
      <c r="N13" s="519" t="s">
        <v>262</v>
      </c>
      <c r="O13" s="564"/>
      <c r="T13" s="519" t="s">
        <v>568</v>
      </c>
    </row>
    <row r="14" spans="1:20" ht="28.5">
      <c r="A14" s="583">
        <v>2.2999999999999998</v>
      </c>
      <c r="B14" s="584"/>
      <c r="C14" s="585" t="s">
        <v>569</v>
      </c>
      <c r="E14" s="587" t="s">
        <v>570</v>
      </c>
      <c r="H14" s="587" t="s">
        <v>571</v>
      </c>
      <c r="I14" s="577" t="s">
        <v>562</v>
      </c>
      <c r="J14" s="577">
        <v>3100</v>
      </c>
      <c r="K14" s="588">
        <v>200</v>
      </c>
      <c r="M14" s="570">
        <f>+K14*J14</f>
        <v>620000</v>
      </c>
      <c r="N14" s="519" t="s">
        <v>262</v>
      </c>
      <c r="O14" s="564"/>
    </row>
    <row r="15" spans="1:20" ht="32.450000000000003" customHeight="1">
      <c r="A15" s="583">
        <v>2.4</v>
      </c>
      <c r="B15" s="584"/>
      <c r="C15" s="585" t="s">
        <v>572</v>
      </c>
      <c r="E15" s="587" t="s">
        <v>573</v>
      </c>
      <c r="H15" s="587" t="s">
        <v>571</v>
      </c>
      <c r="I15" s="577" t="s">
        <v>562</v>
      </c>
      <c r="J15" s="577">
        <v>750</v>
      </c>
      <c r="K15" s="588">
        <v>130</v>
      </c>
      <c r="M15" s="570">
        <f t="shared" ref="M15:M19" si="0">+K15*J15</f>
        <v>97500</v>
      </c>
      <c r="N15" s="519" t="s">
        <v>262</v>
      </c>
      <c r="O15" s="564"/>
    </row>
    <row r="16" spans="1:20">
      <c r="A16" s="583">
        <v>2.5</v>
      </c>
      <c r="B16" s="584"/>
      <c r="C16" s="585" t="s">
        <v>574</v>
      </c>
      <c r="E16" s="587" t="s">
        <v>575</v>
      </c>
      <c r="G16" s="521" t="s">
        <v>560</v>
      </c>
      <c r="H16" s="587" t="s">
        <v>566</v>
      </c>
      <c r="I16" s="577" t="s">
        <v>562</v>
      </c>
      <c r="J16" s="577">
        <v>220</v>
      </c>
      <c r="K16" s="588">
        <v>2000</v>
      </c>
      <c r="M16" s="570">
        <f>+K16*J16</f>
        <v>440000</v>
      </c>
      <c r="N16" s="519" t="s">
        <v>262</v>
      </c>
      <c r="O16" s="564"/>
    </row>
    <row r="17" spans="1:20" ht="57.95" customHeight="1">
      <c r="A17" s="583">
        <v>2.6</v>
      </c>
      <c r="C17" s="585" t="s">
        <v>576</v>
      </c>
      <c r="E17" s="587" t="s">
        <v>577</v>
      </c>
      <c r="G17" s="589" t="s">
        <v>560</v>
      </c>
      <c r="H17" s="586" t="s">
        <v>578</v>
      </c>
      <c r="I17" s="577" t="s">
        <v>562</v>
      </c>
      <c r="J17" s="577">
        <v>360</v>
      </c>
      <c r="K17" s="588">
        <v>1500</v>
      </c>
      <c r="M17" s="570">
        <f t="shared" si="0"/>
        <v>540000</v>
      </c>
      <c r="N17" s="519" t="s">
        <v>262</v>
      </c>
      <c r="Q17" s="625" t="e">
        <f>+#REF!</f>
        <v>#REF!</v>
      </c>
      <c r="T17" s="590" t="s">
        <v>579</v>
      </c>
    </row>
    <row r="18" spans="1:20">
      <c r="A18" s="583">
        <v>2.7</v>
      </c>
      <c r="B18" s="584"/>
      <c r="C18" s="585" t="s">
        <v>580</v>
      </c>
      <c r="E18" s="586" t="s">
        <v>581</v>
      </c>
      <c r="H18" s="586"/>
      <c r="I18" s="577" t="s">
        <v>562</v>
      </c>
      <c r="J18" s="577">
        <v>3100</v>
      </c>
      <c r="K18" s="588">
        <v>150</v>
      </c>
      <c r="M18" s="570">
        <f t="shared" si="0"/>
        <v>465000</v>
      </c>
      <c r="N18" s="519" t="s">
        <v>262</v>
      </c>
      <c r="O18" s="564"/>
    </row>
    <row r="19" spans="1:20">
      <c r="A19" s="583">
        <v>2.8</v>
      </c>
      <c r="B19" s="584"/>
      <c r="C19" s="585" t="s">
        <v>582</v>
      </c>
      <c r="E19" s="586" t="s">
        <v>583</v>
      </c>
      <c r="H19" s="586"/>
      <c r="I19" s="577" t="s">
        <v>562</v>
      </c>
      <c r="J19" s="577">
        <v>1700</v>
      </c>
      <c r="K19" s="588">
        <v>150</v>
      </c>
      <c r="M19" s="570">
        <f t="shared" si="0"/>
        <v>255000</v>
      </c>
      <c r="N19" s="519" t="s">
        <v>262</v>
      </c>
      <c r="O19" s="564"/>
    </row>
    <row r="20" spans="1:20" ht="6" customHeight="1"/>
    <row r="21" spans="1:20" ht="33" customHeight="1">
      <c r="A21" s="565">
        <v>3</v>
      </c>
      <c r="B21" s="566"/>
      <c r="C21" s="567" t="s">
        <v>584</v>
      </c>
      <c r="E21" s="567"/>
      <c r="G21" s="568" t="s">
        <v>555</v>
      </c>
      <c r="H21" s="567" t="s">
        <v>585</v>
      </c>
      <c r="I21" s="569" t="s">
        <v>557</v>
      </c>
      <c r="J21" s="569">
        <v>1</v>
      </c>
      <c r="K21" s="588">
        <v>350000</v>
      </c>
      <c r="M21" s="570">
        <f>+J21*K21</f>
        <v>350000</v>
      </c>
      <c r="N21" s="519" t="s">
        <v>268</v>
      </c>
      <c r="O21" s="591">
        <f>+M21</f>
        <v>350000</v>
      </c>
      <c r="R21" s="592">
        <v>400000</v>
      </c>
    </row>
    <row r="22" spans="1:20" ht="6" customHeight="1">
      <c r="R22" s="525"/>
    </row>
    <row r="23" spans="1:20" ht="33" customHeight="1">
      <c r="A23" s="565">
        <v>4</v>
      </c>
      <c r="B23" s="566"/>
      <c r="C23" s="567" t="s">
        <v>586</v>
      </c>
      <c r="E23" s="587" t="s">
        <v>587</v>
      </c>
      <c r="G23" s="568"/>
      <c r="H23" s="567"/>
      <c r="I23" s="569" t="s">
        <v>588</v>
      </c>
      <c r="J23" s="577">
        <v>1500</v>
      </c>
      <c r="K23" s="570"/>
      <c r="M23" s="570"/>
      <c r="O23" s="591">
        <f>SUM(M24:M26)</f>
        <v>5920000</v>
      </c>
      <c r="R23" s="592">
        <v>1200000</v>
      </c>
    </row>
    <row r="24" spans="1:20" ht="63.95" customHeight="1">
      <c r="A24" s="584">
        <v>4.0999999999999996</v>
      </c>
      <c r="B24" s="584"/>
      <c r="C24" s="593" t="s">
        <v>589</v>
      </c>
      <c r="E24" s="586" t="s">
        <v>590</v>
      </c>
      <c r="G24" s="521" t="s">
        <v>555</v>
      </c>
      <c r="H24" s="587" t="s">
        <v>566</v>
      </c>
      <c r="I24" s="518" t="s">
        <v>557</v>
      </c>
      <c r="J24" s="577">
        <v>1</v>
      </c>
      <c r="K24" s="588">
        <v>70000</v>
      </c>
      <c r="M24" s="570">
        <f>+J24*K24</f>
        <v>70000</v>
      </c>
      <c r="N24" s="519" t="s">
        <v>268</v>
      </c>
      <c r="O24" s="564"/>
      <c r="R24" s="592">
        <v>150000</v>
      </c>
    </row>
    <row r="25" spans="1:20" s="597" customFormat="1" ht="50.45" customHeight="1">
      <c r="A25" s="584">
        <v>4.2</v>
      </c>
      <c r="B25" s="584"/>
      <c r="C25" s="594" t="s">
        <v>591</v>
      </c>
      <c r="D25" s="519"/>
      <c r="E25" s="595" t="s">
        <v>592</v>
      </c>
      <c r="F25" s="519"/>
      <c r="G25" s="589" t="s">
        <v>560</v>
      </c>
      <c r="H25" s="595" t="s">
        <v>578</v>
      </c>
      <c r="I25" s="596" t="s">
        <v>562</v>
      </c>
      <c r="J25" s="577">
        <v>1500</v>
      </c>
      <c r="K25" s="588">
        <v>1500</v>
      </c>
      <c r="L25" s="519"/>
      <c r="M25" s="570">
        <f t="shared" ref="M25:M26" si="1">+J25*K25</f>
        <v>2250000</v>
      </c>
      <c r="N25" s="519" t="s">
        <v>268</v>
      </c>
      <c r="O25" s="564"/>
      <c r="P25" s="518"/>
      <c r="Q25" s="660"/>
      <c r="R25" s="592">
        <v>1350000</v>
      </c>
      <c r="S25" s="517"/>
      <c r="T25" s="590" t="s">
        <v>593</v>
      </c>
    </row>
    <row r="26" spans="1:20" s="597" customFormat="1" ht="42.75">
      <c r="A26" s="584">
        <v>4.3</v>
      </c>
      <c r="B26" s="584"/>
      <c r="C26" s="594" t="s">
        <v>594</v>
      </c>
      <c r="D26" s="519"/>
      <c r="E26" s="587" t="s">
        <v>595</v>
      </c>
      <c r="F26" s="519"/>
      <c r="G26" s="589" t="s">
        <v>596</v>
      </c>
      <c r="H26" s="595" t="s">
        <v>578</v>
      </c>
      <c r="I26" s="596" t="s">
        <v>562</v>
      </c>
      <c r="J26" s="577">
        <v>1200</v>
      </c>
      <c r="K26" s="588">
        <v>3000</v>
      </c>
      <c r="L26" s="519"/>
      <c r="M26" s="570">
        <f t="shared" si="1"/>
        <v>3600000</v>
      </c>
      <c r="N26" s="519" t="s">
        <v>268</v>
      </c>
      <c r="O26" s="564"/>
      <c r="P26" s="518"/>
      <c r="R26" s="592"/>
      <c r="S26" s="517"/>
    </row>
    <row r="27" spans="1:20" ht="6" customHeight="1">
      <c r="R27" s="525"/>
    </row>
    <row r="28" spans="1:20" ht="55.5" customHeight="1">
      <c r="A28" s="565">
        <v>5</v>
      </c>
      <c r="B28" s="566"/>
      <c r="C28" s="567" t="s">
        <v>597</v>
      </c>
      <c r="E28" s="567" t="s">
        <v>598</v>
      </c>
      <c r="G28" s="568" t="s">
        <v>560</v>
      </c>
      <c r="H28" s="567" t="s">
        <v>578</v>
      </c>
      <c r="I28" s="569" t="s">
        <v>562</v>
      </c>
      <c r="J28" s="577">
        <v>3000</v>
      </c>
      <c r="K28" s="588">
        <v>1500</v>
      </c>
      <c r="M28" s="570">
        <f>+J28*K28</f>
        <v>4500000</v>
      </c>
      <c r="N28" s="519" t="s">
        <v>268</v>
      </c>
      <c r="O28" s="591">
        <f>+M28</f>
        <v>4500000</v>
      </c>
      <c r="Q28" s="661" t="e">
        <f>+#REF!+#REF!</f>
        <v>#REF!</v>
      </c>
      <c r="R28" s="592">
        <v>850000</v>
      </c>
    </row>
    <row r="29" spans="1:20" ht="6" customHeight="1"/>
    <row r="30" spans="1:20" ht="16.5" thickBot="1">
      <c r="R30" s="561"/>
      <c r="S30" s="561"/>
    </row>
    <row r="31" spans="1:20" s="602" customFormat="1" ht="35.1" customHeight="1" thickBot="1">
      <c r="A31" s="598" t="s">
        <v>599</v>
      </c>
      <c r="B31" s="599"/>
      <c r="C31" s="600" t="s">
        <v>600</v>
      </c>
      <c r="D31" s="600"/>
      <c r="E31" s="601"/>
      <c r="F31" s="600"/>
      <c r="G31" s="600"/>
      <c r="H31" s="601"/>
      <c r="I31" s="600"/>
      <c r="J31" s="600"/>
      <c r="K31" s="600"/>
      <c r="L31" s="600"/>
      <c r="M31" s="600"/>
      <c r="N31" s="519"/>
      <c r="O31" s="560">
        <f>SUM(O33:O45)</f>
        <v>5492500</v>
      </c>
      <c r="P31" s="518"/>
      <c r="Q31" s="660"/>
      <c r="R31" s="561">
        <v>4500000</v>
      </c>
      <c r="S31" s="562">
        <f>+R31/R$6</f>
        <v>0.36057692307692307</v>
      </c>
    </row>
    <row r="32" spans="1:20" ht="6" customHeight="1"/>
    <row r="33" spans="1:19" ht="42.75">
      <c r="A33" s="565">
        <v>6</v>
      </c>
      <c r="B33" s="566"/>
      <c r="C33" s="567" t="s">
        <v>601</v>
      </c>
      <c r="E33" s="567" t="s">
        <v>602</v>
      </c>
      <c r="G33" s="568" t="s">
        <v>555</v>
      </c>
      <c r="H33" s="567" t="s">
        <v>603</v>
      </c>
      <c r="I33" s="569" t="s">
        <v>557</v>
      </c>
      <c r="J33" s="603">
        <v>1</v>
      </c>
      <c r="K33" s="604">
        <v>217500</v>
      </c>
      <c r="M33" s="570">
        <f>+J33*K33</f>
        <v>217500</v>
      </c>
      <c r="N33" s="519" t="s">
        <v>262</v>
      </c>
      <c r="O33" s="591">
        <f>+M33</f>
        <v>217500</v>
      </c>
      <c r="Q33" s="661" t="e">
        <f>+#REF!</f>
        <v>#REF!</v>
      </c>
    </row>
    <row r="34" spans="1:19" ht="6" customHeight="1">
      <c r="K34" s="518"/>
    </row>
    <row r="35" spans="1:19" ht="71.25">
      <c r="A35" s="565">
        <v>7</v>
      </c>
      <c r="B35" s="566"/>
      <c r="C35" s="567" t="s">
        <v>604</v>
      </c>
      <c r="E35" s="567" t="s">
        <v>605</v>
      </c>
      <c r="G35" s="568" t="s">
        <v>596</v>
      </c>
      <c r="H35" s="605" t="s">
        <v>606</v>
      </c>
      <c r="I35" s="569" t="s">
        <v>562</v>
      </c>
      <c r="J35" s="577">
        <v>800</v>
      </c>
      <c r="K35" s="569">
        <v>3750</v>
      </c>
      <c r="M35" s="570">
        <f>+J35*K35</f>
        <v>3000000</v>
      </c>
      <c r="N35" s="519" t="s">
        <v>262</v>
      </c>
      <c r="O35" s="591">
        <f>+M35</f>
        <v>3000000</v>
      </c>
      <c r="Q35" s="661" t="e">
        <f>+#REF!</f>
        <v>#REF!</v>
      </c>
    </row>
    <row r="36" spans="1:19" ht="6" customHeight="1">
      <c r="J36" s="577"/>
      <c r="K36" s="518"/>
      <c r="O36" s="523"/>
    </row>
    <row r="37" spans="1:19" ht="71.25">
      <c r="A37" s="565">
        <v>8</v>
      </c>
      <c r="B37" s="566"/>
      <c r="C37" s="567" t="s">
        <v>607</v>
      </c>
      <c r="E37" s="567" t="s">
        <v>608</v>
      </c>
      <c r="G37" s="568" t="s">
        <v>596</v>
      </c>
      <c r="H37" s="605" t="s">
        <v>606</v>
      </c>
      <c r="I37" s="569" t="s">
        <v>562</v>
      </c>
      <c r="J37" s="577">
        <v>700</v>
      </c>
      <c r="K37" s="569">
        <v>2550</v>
      </c>
      <c r="M37" s="570">
        <f>+K37*J37</f>
        <v>1785000</v>
      </c>
      <c r="N37" s="519" t="s">
        <v>262</v>
      </c>
      <c r="O37" s="591">
        <f>+M37</f>
        <v>1785000</v>
      </c>
      <c r="Q37" s="661" t="e">
        <f>+#REF!</f>
        <v>#REF!</v>
      </c>
    </row>
    <row r="38" spans="1:19" ht="6" customHeight="1">
      <c r="K38" s="518"/>
      <c r="O38" s="523"/>
    </row>
    <row r="39" spans="1:19" ht="56.1" customHeight="1">
      <c r="A39" s="565">
        <v>9</v>
      </c>
      <c r="B39" s="566"/>
      <c r="C39" s="567" t="s">
        <v>609</v>
      </c>
      <c r="E39" s="567" t="s">
        <v>610</v>
      </c>
      <c r="G39" s="568" t="s">
        <v>555</v>
      </c>
      <c r="H39" s="567" t="s">
        <v>603</v>
      </c>
      <c r="I39" s="569" t="s">
        <v>557</v>
      </c>
      <c r="J39" s="577">
        <v>1</v>
      </c>
      <c r="K39" s="577">
        <v>65000</v>
      </c>
      <c r="M39" s="570">
        <v>65000</v>
      </c>
      <c r="N39" s="519" t="s">
        <v>262</v>
      </c>
      <c r="O39" s="591">
        <f>+M39</f>
        <v>65000</v>
      </c>
    </row>
    <row r="40" spans="1:19" ht="6" customHeight="1">
      <c r="J40" s="577"/>
      <c r="K40" s="577"/>
      <c r="O40" s="523"/>
    </row>
    <row r="41" spans="1:19" ht="43.5" customHeight="1">
      <c r="A41" s="565" t="s">
        <v>611</v>
      </c>
      <c r="B41" s="566"/>
      <c r="C41" s="567" t="s">
        <v>612</v>
      </c>
      <c r="E41" s="567" t="s">
        <v>610</v>
      </c>
      <c r="G41" s="568" t="s">
        <v>555</v>
      </c>
      <c r="H41" s="567" t="s">
        <v>603</v>
      </c>
      <c r="I41" s="569" t="s">
        <v>557</v>
      </c>
      <c r="J41" s="577">
        <v>1</v>
      </c>
      <c r="K41" s="577">
        <v>65000</v>
      </c>
      <c r="M41" s="570">
        <v>65000</v>
      </c>
      <c r="N41" s="519" t="s">
        <v>262</v>
      </c>
      <c r="O41" s="591">
        <f>+M41</f>
        <v>65000</v>
      </c>
    </row>
    <row r="42" spans="1:19" ht="6" customHeight="1">
      <c r="K42" s="518"/>
      <c r="O42" s="523"/>
    </row>
    <row r="43" spans="1:19" ht="42.75">
      <c r="A43" s="565">
        <v>11</v>
      </c>
      <c r="B43" s="566"/>
      <c r="C43" s="567" t="s">
        <v>613</v>
      </c>
      <c r="E43" s="567" t="s">
        <v>614</v>
      </c>
      <c r="G43" s="568" t="s">
        <v>555</v>
      </c>
      <c r="H43" s="567" t="s">
        <v>571</v>
      </c>
      <c r="I43" s="569" t="s">
        <v>557</v>
      </c>
      <c r="J43" s="569">
        <v>1</v>
      </c>
      <c r="K43" s="569">
        <v>85000</v>
      </c>
      <c r="M43" s="570">
        <f>+K43</f>
        <v>85000</v>
      </c>
      <c r="N43" s="519" t="s">
        <v>262</v>
      </c>
      <c r="O43" s="591">
        <f>+M43</f>
        <v>85000</v>
      </c>
    </row>
    <row r="44" spans="1:19" ht="6" customHeight="1"/>
    <row r="45" spans="1:19" ht="42.75">
      <c r="A45" s="565">
        <v>12</v>
      </c>
      <c r="B45" s="566"/>
      <c r="C45" s="567" t="s">
        <v>615</v>
      </c>
      <c r="E45" s="567" t="s">
        <v>616</v>
      </c>
      <c r="G45" s="568" t="s">
        <v>596</v>
      </c>
      <c r="H45" s="567" t="s">
        <v>571</v>
      </c>
      <c r="I45" s="569" t="s">
        <v>557</v>
      </c>
      <c r="J45" s="569">
        <v>1</v>
      </c>
      <c r="K45" s="569">
        <v>275000</v>
      </c>
      <c r="M45" s="570">
        <f>+K45</f>
        <v>275000</v>
      </c>
      <c r="N45" s="519" t="s">
        <v>262</v>
      </c>
      <c r="O45" s="591">
        <f>+M45</f>
        <v>275000</v>
      </c>
    </row>
    <row r="46" spans="1:19" ht="6" customHeight="1"/>
    <row r="47" spans="1:19" ht="16.5" thickBot="1">
      <c r="A47" s="606"/>
      <c r="B47" s="607"/>
      <c r="C47" s="608"/>
      <c r="E47" s="522"/>
      <c r="G47" s="609"/>
      <c r="H47" s="522"/>
      <c r="I47" s="524"/>
      <c r="J47" s="524"/>
      <c r="K47" s="522"/>
      <c r="M47" s="522"/>
      <c r="O47" s="523"/>
      <c r="R47" s="561"/>
      <c r="S47" s="610"/>
    </row>
    <row r="48" spans="1:19" s="602" customFormat="1" ht="35.1" customHeight="1" thickTop="1" thickBot="1">
      <c r="A48" s="611" t="s">
        <v>617</v>
      </c>
      <c r="B48" s="611"/>
      <c r="C48" s="612" t="s">
        <v>293</v>
      </c>
      <c r="D48" s="613"/>
      <c r="E48" s="614"/>
      <c r="F48" s="613"/>
      <c r="G48" s="612"/>
      <c r="H48" s="614"/>
      <c r="I48" s="612"/>
      <c r="J48" s="612"/>
      <c r="K48" s="612"/>
      <c r="L48" s="613"/>
      <c r="M48" s="612"/>
      <c r="N48" s="615"/>
      <c r="O48" s="560">
        <f>+O50+O52+O54</f>
        <v>1515000</v>
      </c>
      <c r="P48" s="616"/>
      <c r="Q48" s="616"/>
      <c r="R48" s="561">
        <v>1750000</v>
      </c>
      <c r="S48" s="562">
        <f>+R48/R$6</f>
        <v>0.14022435897435898</v>
      </c>
    </row>
    <row r="49" spans="1:19" ht="6" customHeight="1" thickTop="1"/>
    <row r="50" spans="1:19">
      <c r="A50" s="565">
        <v>13</v>
      </c>
      <c r="B50" s="566"/>
      <c r="C50" s="567" t="s">
        <v>293</v>
      </c>
      <c r="E50" s="567" t="s">
        <v>618</v>
      </c>
      <c r="G50" s="568" t="s">
        <v>555</v>
      </c>
      <c r="H50" s="567" t="s">
        <v>603</v>
      </c>
      <c r="I50" s="569" t="s">
        <v>557</v>
      </c>
      <c r="J50" s="603">
        <v>1</v>
      </c>
      <c r="K50" s="577">
        <v>50000</v>
      </c>
      <c r="M50" s="570">
        <f>+J50*K50</f>
        <v>50000</v>
      </c>
      <c r="N50" s="519" t="s">
        <v>262</v>
      </c>
      <c r="O50" s="591">
        <f>+M50</f>
        <v>50000</v>
      </c>
    </row>
    <row r="51" spans="1:19" ht="6" customHeight="1">
      <c r="K51" s="518"/>
    </row>
    <row r="52" spans="1:19" ht="28.5">
      <c r="A52" s="565">
        <v>14</v>
      </c>
      <c r="B52" s="566"/>
      <c r="C52" s="567" t="s">
        <v>619</v>
      </c>
      <c r="E52" s="567" t="s">
        <v>620</v>
      </c>
      <c r="G52" s="568" t="s">
        <v>555</v>
      </c>
      <c r="H52" s="567" t="s">
        <v>603</v>
      </c>
      <c r="I52" s="569" t="s">
        <v>557</v>
      </c>
      <c r="J52" s="603">
        <v>1</v>
      </c>
      <c r="K52" s="577">
        <v>65000</v>
      </c>
      <c r="M52" s="570">
        <v>65000</v>
      </c>
      <c r="N52" s="519" t="s">
        <v>262</v>
      </c>
      <c r="O52" s="571">
        <f>+M52</f>
        <v>65000</v>
      </c>
    </row>
    <row r="53" spans="1:19" ht="6" customHeight="1">
      <c r="K53" s="518"/>
      <c r="M53" s="522"/>
    </row>
    <row r="54" spans="1:19">
      <c r="A54" s="565">
        <v>15</v>
      </c>
      <c r="B54" s="566"/>
      <c r="C54" s="567" t="s">
        <v>621</v>
      </c>
      <c r="E54" s="567" t="s">
        <v>622</v>
      </c>
      <c r="G54" s="568" t="s">
        <v>555</v>
      </c>
      <c r="H54" s="567" t="s">
        <v>571</v>
      </c>
      <c r="I54" s="569" t="s">
        <v>623</v>
      </c>
      <c r="J54" s="603">
        <v>9</v>
      </c>
      <c r="K54" s="577"/>
      <c r="M54" s="522">
        <f>+M55+M56</f>
        <v>700000</v>
      </c>
      <c r="O54" s="591">
        <f>SUM(M54:M56)</f>
        <v>1400000</v>
      </c>
    </row>
    <row r="55" spans="1:19">
      <c r="A55" s="584">
        <v>15.1</v>
      </c>
      <c r="B55" s="584"/>
      <c r="C55" s="617" t="s">
        <v>624</v>
      </c>
      <c r="D55" s="597"/>
      <c r="E55" s="595" t="s">
        <v>625</v>
      </c>
      <c r="F55" s="597"/>
      <c r="G55" s="589" t="s">
        <v>596</v>
      </c>
      <c r="H55" s="595"/>
      <c r="I55" s="596"/>
      <c r="J55" s="618"/>
      <c r="K55" s="577"/>
      <c r="M55" s="519">
        <v>50000</v>
      </c>
      <c r="N55" s="519" t="s">
        <v>262</v>
      </c>
    </row>
    <row r="56" spans="1:19">
      <c r="A56" s="584">
        <v>15.2</v>
      </c>
      <c r="B56" s="584"/>
      <c r="C56" s="619" t="s">
        <v>626</v>
      </c>
      <c r="D56" s="597"/>
      <c r="E56" s="620" t="s">
        <v>627</v>
      </c>
      <c r="F56" s="597"/>
      <c r="G56" s="589"/>
      <c r="H56" s="597"/>
      <c r="I56" s="596"/>
      <c r="J56" s="596"/>
      <c r="K56" s="577"/>
      <c r="M56" s="519">
        <v>650000</v>
      </c>
    </row>
    <row r="57" spans="1:19" ht="6" customHeight="1"/>
    <row r="59" spans="1:19" s="627" customFormat="1">
      <c r="A59" s="621"/>
      <c r="B59" s="621"/>
      <c r="C59" s="622" t="s">
        <v>628</v>
      </c>
      <c r="D59" s="622"/>
      <c r="E59" s="622"/>
      <c r="F59" s="622"/>
      <c r="G59" s="623"/>
      <c r="H59" s="622"/>
      <c r="I59" s="624"/>
      <c r="J59" s="624"/>
      <c r="K59" s="622"/>
      <c r="L59" s="622"/>
      <c r="M59" s="622"/>
      <c r="N59" s="622"/>
      <c r="O59" s="624"/>
      <c r="P59" s="625"/>
      <c r="Q59" s="625"/>
      <c r="R59" s="625"/>
      <c r="S59" s="626"/>
    </row>
    <row r="60" spans="1:19" ht="30">
      <c r="C60" s="519" t="s">
        <v>629</v>
      </c>
    </row>
    <row r="61" spans="1:19" ht="30">
      <c r="C61" s="519" t="s">
        <v>630</v>
      </c>
    </row>
    <row r="62" spans="1:19" ht="30">
      <c r="C62" s="519" t="s">
        <v>631</v>
      </c>
    </row>
    <row r="64" spans="1:19">
      <c r="C64" s="519" t="s">
        <v>632</v>
      </c>
    </row>
    <row r="65" spans="1:20">
      <c r="C65" s="519" t="s">
        <v>633</v>
      </c>
      <c r="E65" s="519" t="s">
        <v>634</v>
      </c>
    </row>
    <row r="66" spans="1:20" s="564" customFormat="1">
      <c r="A66" s="510"/>
      <c r="B66" s="511"/>
      <c r="C66" s="519" t="s">
        <v>635</v>
      </c>
      <c r="D66" s="519"/>
      <c r="E66" s="519" t="s">
        <v>636</v>
      </c>
      <c r="F66" s="519"/>
      <c r="G66" s="521"/>
      <c r="H66" s="519"/>
      <c r="I66" s="518"/>
      <c r="J66" s="518"/>
      <c r="K66" s="519"/>
      <c r="L66" s="519"/>
      <c r="M66" s="519"/>
      <c r="N66" s="519"/>
      <c r="O66" s="563"/>
      <c r="P66" s="518"/>
      <c r="Q66" s="660"/>
      <c r="S66" s="517"/>
      <c r="T66" s="519"/>
    </row>
    <row r="68" spans="1:20" s="564" customFormat="1" ht="34.5" customHeight="1">
      <c r="A68" s="510"/>
      <c r="B68" s="511"/>
      <c r="C68" s="653" t="s">
        <v>637</v>
      </c>
      <c r="D68" s="519"/>
      <c r="E68" s="519"/>
      <c r="F68" s="519"/>
      <c r="G68" s="521"/>
      <c r="H68" s="519"/>
      <c r="I68" s="518"/>
      <c r="J68" s="518"/>
      <c r="K68" s="519"/>
      <c r="L68" s="519"/>
      <c r="M68" s="519"/>
      <c r="N68" s="519"/>
      <c r="O68" s="563"/>
      <c r="P68" s="518"/>
      <c r="Q68" s="660"/>
      <c r="S68" s="517"/>
      <c r="T68" s="519"/>
    </row>
    <row r="69" spans="1:20" s="564" customFormat="1">
      <c r="A69" s="510"/>
      <c r="B69" s="511"/>
      <c r="C69" s="519" t="s">
        <v>638</v>
      </c>
      <c r="D69" s="519"/>
      <c r="E69" s="519"/>
      <c r="F69" s="519"/>
      <c r="G69" s="521"/>
      <c r="H69" s="519"/>
      <c r="I69" s="518"/>
      <c r="J69" s="518"/>
      <c r="K69" s="519"/>
      <c r="L69" s="519"/>
      <c r="M69" s="519"/>
      <c r="N69" s="519"/>
      <c r="O69" s="563"/>
      <c r="P69" s="518"/>
      <c r="Q69" s="660"/>
      <c r="S69" s="517"/>
      <c r="T69" s="519"/>
    </row>
    <row r="70" spans="1:20" s="564" customFormat="1" ht="30">
      <c r="A70" s="510"/>
      <c r="B70" s="511"/>
      <c r="C70" s="519" t="s">
        <v>639</v>
      </c>
      <c r="D70" s="519"/>
      <c r="E70" s="519"/>
      <c r="F70" s="519"/>
      <c r="G70" s="521"/>
      <c r="H70" s="519"/>
      <c r="I70" s="518"/>
      <c r="J70" s="518"/>
      <c r="K70" s="519"/>
      <c r="L70" s="519"/>
      <c r="M70" s="519"/>
      <c r="N70" s="519"/>
      <c r="O70" s="563"/>
      <c r="P70" s="518"/>
      <c r="Q70" s="660"/>
      <c r="S70" s="517"/>
      <c r="T70" s="519"/>
    </row>
    <row r="71" spans="1:20" s="564" customFormat="1" ht="30">
      <c r="A71" s="510"/>
      <c r="B71" s="511"/>
      <c r="C71" s="519" t="s">
        <v>640</v>
      </c>
      <c r="D71" s="519"/>
      <c r="E71" s="519"/>
      <c r="F71" s="519"/>
      <c r="G71" s="521"/>
      <c r="H71" s="519"/>
      <c r="I71" s="518"/>
      <c r="J71" s="518"/>
      <c r="K71" s="519"/>
      <c r="L71" s="519"/>
      <c r="M71" s="519"/>
      <c r="N71" s="519"/>
      <c r="O71" s="563"/>
      <c r="P71" s="518"/>
      <c r="Q71" s="660"/>
      <c r="S71" s="517"/>
      <c r="T71" s="519"/>
    </row>
  </sheetData>
  <pageMargins left="0.75" right="0.75" top="1" bottom="1" header="0.5" footer="0.5"/>
  <pageSetup scale="24" orientation="landscape" horizontalDpi="4294967292" verticalDpi="4294967292"/>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7"/>
  <sheetViews>
    <sheetView workbookViewId="0">
      <selection activeCell="A2" sqref="A2:G2"/>
    </sheetView>
  </sheetViews>
  <sheetFormatPr baseColWidth="10" defaultRowHeight="15"/>
  <cols>
    <col min="1" max="1" width="5.7109375" style="738" customWidth="1"/>
    <col min="2" max="2" width="72.42578125" customWidth="1"/>
    <col min="3" max="4" width="10.85546875" style="51"/>
    <col min="5" max="5" width="12.140625" style="51" customWidth="1"/>
  </cols>
  <sheetData>
    <row r="2" spans="1:8">
      <c r="A2" s="2159" t="s">
        <v>964</v>
      </c>
      <c r="B2" s="2159"/>
      <c r="C2" s="2159"/>
      <c r="D2" s="2159"/>
      <c r="E2" s="2159"/>
      <c r="F2" s="2159"/>
      <c r="G2" s="2159"/>
    </row>
    <row r="3" spans="1:8">
      <c r="A3" s="2160" t="s">
        <v>896</v>
      </c>
      <c r="B3" s="2160"/>
      <c r="C3" s="2160"/>
      <c r="D3" s="2160"/>
      <c r="E3" s="2160"/>
      <c r="F3" s="2160"/>
      <c r="G3" s="2160"/>
    </row>
    <row r="4" spans="1:8">
      <c r="A4" s="737"/>
    </row>
    <row r="5" spans="1:8" ht="30">
      <c r="A5" s="743" t="s">
        <v>882</v>
      </c>
      <c r="B5" s="744" t="s">
        <v>878</v>
      </c>
      <c r="C5" s="743" t="s">
        <v>784</v>
      </c>
      <c r="D5" s="743" t="s">
        <v>442</v>
      </c>
      <c r="E5" s="745" t="s">
        <v>881</v>
      </c>
      <c r="F5" s="743" t="s">
        <v>888</v>
      </c>
      <c r="G5" s="743" t="s">
        <v>889</v>
      </c>
      <c r="H5" s="51"/>
    </row>
    <row r="6" spans="1:8">
      <c r="A6" s="746">
        <v>1</v>
      </c>
      <c r="B6" s="50" t="s">
        <v>876</v>
      </c>
      <c r="C6" s="747">
        <v>1</v>
      </c>
      <c r="D6" s="748">
        <v>60</v>
      </c>
      <c r="E6" s="749">
        <v>5000</v>
      </c>
      <c r="F6" s="750">
        <f>+C6*D6*E6</f>
        <v>300000</v>
      </c>
      <c r="G6" s="750">
        <f>(F6*$G$27)+F6</f>
        <v>450000</v>
      </c>
    </row>
    <row r="7" spans="1:8" s="757" customFormat="1">
      <c r="A7" s="752"/>
      <c r="B7" s="753" t="s">
        <v>901</v>
      </c>
      <c r="C7" s="754"/>
      <c r="D7" s="754"/>
      <c r="E7" s="755"/>
      <c r="F7" s="756"/>
      <c r="G7" s="756"/>
    </row>
    <row r="8" spans="1:8">
      <c r="A8" s="746">
        <v>2</v>
      </c>
      <c r="B8" s="50" t="s">
        <v>880</v>
      </c>
      <c r="C8" s="747">
        <v>1</v>
      </c>
      <c r="D8" s="748">
        <v>60</v>
      </c>
      <c r="E8" s="749">
        <v>3000</v>
      </c>
      <c r="F8" s="750">
        <f>+C8*D8*E8</f>
        <v>180000</v>
      </c>
      <c r="G8" s="750">
        <f t="shared" ref="G8:G16" si="0">(F8*$G$27)+F8</f>
        <v>270000</v>
      </c>
    </row>
    <row r="9" spans="1:8">
      <c r="A9" s="746">
        <v>3</v>
      </c>
      <c r="B9" s="50" t="s">
        <v>883</v>
      </c>
      <c r="C9" s="747">
        <v>1</v>
      </c>
      <c r="D9" s="748">
        <v>48</v>
      </c>
      <c r="E9" s="749">
        <v>3000</v>
      </c>
      <c r="F9" s="750">
        <f>+C9*D9*E9</f>
        <v>144000</v>
      </c>
      <c r="G9" s="750">
        <f t="shared" si="0"/>
        <v>216000</v>
      </c>
    </row>
    <row r="10" spans="1:8">
      <c r="A10" s="746">
        <v>7</v>
      </c>
      <c r="B10" s="50" t="s">
        <v>898</v>
      </c>
      <c r="C10" s="747">
        <v>1</v>
      </c>
      <c r="D10" s="748">
        <v>60</v>
      </c>
      <c r="E10" s="749">
        <v>3500</v>
      </c>
      <c r="F10" s="750">
        <f t="shared" ref="F10:F11" si="1">+C10*D10*E10</f>
        <v>210000</v>
      </c>
      <c r="G10" s="750">
        <f t="shared" si="0"/>
        <v>315000</v>
      </c>
    </row>
    <row r="11" spans="1:8">
      <c r="A11" s="746">
        <v>8</v>
      </c>
      <c r="B11" s="50" t="s">
        <v>899</v>
      </c>
      <c r="C11" s="747">
        <v>1</v>
      </c>
      <c r="D11" s="748">
        <v>60</v>
      </c>
      <c r="E11" s="749">
        <v>3500</v>
      </c>
      <c r="F11" s="750">
        <f t="shared" si="1"/>
        <v>210000</v>
      </c>
      <c r="G11" s="750">
        <f t="shared" si="0"/>
        <v>315000</v>
      </c>
    </row>
    <row r="12" spans="1:8">
      <c r="A12" s="746">
        <v>4</v>
      </c>
      <c r="B12" s="50" t="s">
        <v>884</v>
      </c>
      <c r="C12" s="747">
        <v>1</v>
      </c>
      <c r="D12" s="748">
        <v>48</v>
      </c>
      <c r="E12" s="749">
        <v>3500</v>
      </c>
      <c r="F12" s="750">
        <f>+C12*D12*E12</f>
        <v>168000</v>
      </c>
      <c r="G12" s="750">
        <f t="shared" si="0"/>
        <v>252000</v>
      </c>
    </row>
    <row r="13" spans="1:8">
      <c r="A13" s="746">
        <v>5</v>
      </c>
      <c r="B13" s="50" t="s">
        <v>885</v>
      </c>
      <c r="C13" s="747">
        <v>1</v>
      </c>
      <c r="D13" s="748">
        <v>48</v>
      </c>
      <c r="E13" s="749">
        <v>3500</v>
      </c>
      <c r="F13" s="750">
        <f>+C13*D13*E13</f>
        <v>168000</v>
      </c>
      <c r="G13" s="750">
        <f t="shared" si="0"/>
        <v>252000</v>
      </c>
    </row>
    <row r="14" spans="1:8">
      <c r="A14" s="746">
        <v>9</v>
      </c>
      <c r="B14" s="50" t="s">
        <v>892</v>
      </c>
      <c r="C14" s="747">
        <v>2</v>
      </c>
      <c r="D14" s="748">
        <v>48</v>
      </c>
      <c r="E14" s="749">
        <v>2500</v>
      </c>
      <c r="F14" s="750">
        <f>+C14*D14*E14</f>
        <v>240000</v>
      </c>
      <c r="G14" s="750">
        <f t="shared" si="0"/>
        <v>360000</v>
      </c>
    </row>
    <row r="15" spans="1:8">
      <c r="A15" s="746">
        <v>10</v>
      </c>
      <c r="B15" s="50" t="s">
        <v>879</v>
      </c>
      <c r="C15" s="747">
        <v>1</v>
      </c>
      <c r="D15" s="748">
        <v>24</v>
      </c>
      <c r="E15" s="749">
        <v>3500</v>
      </c>
      <c r="F15" s="750">
        <f>+C15*D15*E15</f>
        <v>84000</v>
      </c>
      <c r="G15" s="750">
        <f t="shared" si="0"/>
        <v>126000</v>
      </c>
    </row>
    <row r="16" spans="1:8">
      <c r="A16" s="746">
        <v>11</v>
      </c>
      <c r="B16" s="50" t="s">
        <v>890</v>
      </c>
      <c r="C16" s="747">
        <v>3</v>
      </c>
      <c r="D16" s="748">
        <v>24</v>
      </c>
      <c r="E16" s="749">
        <v>3500</v>
      </c>
      <c r="F16" s="750">
        <f>+C16*D16*E16</f>
        <v>252000</v>
      </c>
      <c r="G16" s="750">
        <f t="shared" si="0"/>
        <v>378000</v>
      </c>
    </row>
    <row r="17" spans="1:8" s="757" customFormat="1" ht="13.5" customHeight="1">
      <c r="A17" s="752"/>
      <c r="B17" s="753" t="s">
        <v>900</v>
      </c>
      <c r="C17" s="754"/>
      <c r="D17" s="754"/>
      <c r="E17" s="755"/>
      <c r="F17" s="756"/>
      <c r="G17" s="756"/>
    </row>
    <row r="18" spans="1:8">
      <c r="A18" s="746">
        <v>12</v>
      </c>
      <c r="B18" s="50" t="s">
        <v>902</v>
      </c>
      <c r="C18" s="747">
        <v>1</v>
      </c>
      <c r="D18" s="748">
        <v>10</v>
      </c>
      <c r="E18" s="749">
        <v>10000</v>
      </c>
      <c r="F18" s="750">
        <f>+C18*D18*E18</f>
        <v>100000</v>
      </c>
      <c r="G18" s="750">
        <f>(F18*$G$27)+F18</f>
        <v>150000</v>
      </c>
    </row>
    <row r="19" spans="1:8">
      <c r="A19" s="746">
        <v>14</v>
      </c>
      <c r="B19" s="50" t="s">
        <v>886</v>
      </c>
      <c r="C19" s="747">
        <v>1</v>
      </c>
      <c r="D19" s="748">
        <v>5</v>
      </c>
      <c r="E19" s="749">
        <v>5000</v>
      </c>
      <c r="F19" s="750">
        <f>+C19*D19*E19</f>
        <v>25000</v>
      </c>
      <c r="G19" s="750">
        <f>(F19*$G$27)+F19</f>
        <v>37500</v>
      </c>
    </row>
    <row r="20" spans="1:8">
      <c r="A20" s="746">
        <v>15</v>
      </c>
      <c r="B20" s="50" t="s">
        <v>877</v>
      </c>
      <c r="C20" s="747">
        <v>1</v>
      </c>
      <c r="D20" s="748">
        <v>5</v>
      </c>
      <c r="E20" s="749">
        <v>10000</v>
      </c>
      <c r="F20" s="750">
        <f>+C20*D20*E20</f>
        <v>50000</v>
      </c>
      <c r="G20" s="750">
        <f>(F20*$G$27)+F20</f>
        <v>75000</v>
      </c>
    </row>
    <row r="21" spans="1:8">
      <c r="A21" s="746">
        <v>16</v>
      </c>
      <c r="B21" s="50" t="s">
        <v>895</v>
      </c>
      <c r="C21" s="747">
        <v>1</v>
      </c>
      <c r="D21" s="751"/>
      <c r="E21" s="749"/>
      <c r="F21" s="750"/>
      <c r="G21" s="750">
        <v>188700</v>
      </c>
    </row>
    <row r="22" spans="1:8" s="757" customFormat="1">
      <c r="A22" s="758"/>
      <c r="B22" s="759" t="s">
        <v>893</v>
      </c>
      <c r="C22" s="760"/>
      <c r="D22" s="760"/>
      <c r="E22" s="761"/>
      <c r="F22" s="762"/>
      <c r="G22" s="762"/>
    </row>
    <row r="23" spans="1:8">
      <c r="A23" s="746">
        <v>17</v>
      </c>
      <c r="B23" s="50" t="s">
        <v>891</v>
      </c>
      <c r="C23" s="747">
        <v>1</v>
      </c>
      <c r="D23" s="747">
        <v>48</v>
      </c>
      <c r="E23" s="749">
        <f>600000/48</f>
        <v>12500</v>
      </c>
      <c r="F23" s="750">
        <f t="shared" ref="F23" si="2">+C23*D23*E23</f>
        <v>600000</v>
      </c>
      <c r="G23" s="750">
        <f>(F23*$G$27)+F23</f>
        <v>900000</v>
      </c>
    </row>
    <row r="24" spans="1:8">
      <c r="A24" s="746">
        <v>18</v>
      </c>
      <c r="B24" s="50" t="s">
        <v>894</v>
      </c>
      <c r="C24" s="747">
        <v>1</v>
      </c>
      <c r="D24" s="747"/>
      <c r="E24" s="749"/>
      <c r="F24" s="750"/>
      <c r="G24" s="750">
        <v>154800</v>
      </c>
      <c r="H24" s="739">
        <f>4500000-G25</f>
        <v>60000</v>
      </c>
    </row>
    <row r="25" spans="1:8" s="741" customFormat="1">
      <c r="A25" s="763"/>
      <c r="B25" s="764"/>
      <c r="C25" s="765"/>
      <c r="D25" s="765"/>
      <c r="E25" s="766" t="s">
        <v>548</v>
      </c>
      <c r="F25" s="767">
        <f>SUM(F6:F24)</f>
        <v>2731000</v>
      </c>
      <c r="G25" s="767">
        <f>SUM(G6:G24)</f>
        <v>4440000</v>
      </c>
    </row>
    <row r="27" spans="1:8">
      <c r="F27" s="740" t="s">
        <v>887</v>
      </c>
      <c r="G27" s="742">
        <v>0.5</v>
      </c>
    </row>
  </sheetData>
  <mergeCells count="2">
    <mergeCell ref="A2:G2"/>
    <mergeCell ref="A3:G3"/>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Y89"/>
  <sheetViews>
    <sheetView zoomScale="85" zoomScaleNormal="85" zoomScalePageLayoutView="85" workbookViewId="0">
      <pane xSplit="1" ySplit="7" topLeftCell="B8" activePane="bottomRight" state="frozen"/>
      <selection pane="topRight" activeCell="B1" sqref="B1"/>
      <selection pane="bottomLeft" activeCell="A8" sqref="A8"/>
      <selection pane="bottomRight" activeCell="G36" sqref="G36"/>
    </sheetView>
  </sheetViews>
  <sheetFormatPr baseColWidth="10" defaultRowHeight="12.75"/>
  <cols>
    <col min="1" max="1" width="5.42578125" style="152" customWidth="1"/>
    <col min="2" max="2" width="12.28515625" style="154" customWidth="1"/>
    <col min="3" max="3" width="92.42578125" style="152" customWidth="1"/>
    <col min="4" max="4" width="9.42578125" style="152" bestFit="1" customWidth="1"/>
    <col min="5" max="5" width="16" style="152" customWidth="1"/>
    <col min="6" max="6" width="15" style="152" bestFit="1" customWidth="1"/>
    <col min="7" max="7" width="17.7109375" style="152" customWidth="1"/>
    <col min="8" max="8" width="12.42578125" style="152" customWidth="1"/>
    <col min="9" max="9" width="13.28515625" style="152" customWidth="1"/>
    <col min="10" max="10" width="9" style="152" customWidth="1"/>
    <col min="11" max="17" width="2" style="152" bestFit="1" customWidth="1"/>
    <col min="18" max="25" width="3.140625" style="152" bestFit="1" customWidth="1"/>
    <col min="26" max="26" width="3.140625" style="152" customWidth="1"/>
    <col min="27" max="29" width="3" style="152" bestFit="1" customWidth="1"/>
    <col min="30" max="30" width="3.42578125" style="152" customWidth="1"/>
    <col min="31" max="57" width="3.140625" style="152" bestFit="1" customWidth="1"/>
    <col min="58" max="58" width="5" style="152" customWidth="1"/>
    <col min="59" max="59" width="4.140625" style="152" customWidth="1"/>
    <col min="60" max="61" width="3.140625" style="152" bestFit="1" customWidth="1"/>
    <col min="62" max="62" width="4.42578125" style="152" customWidth="1"/>
    <col min="63" max="67" width="3.140625" style="152" bestFit="1" customWidth="1"/>
    <col min="68" max="68" width="2.85546875" style="152" customWidth="1"/>
    <col min="69" max="69" width="3.140625" style="152" bestFit="1" customWidth="1"/>
    <col min="70" max="70" width="5.7109375" style="152" customWidth="1"/>
    <col min="71" max="74" width="3.140625" style="152" bestFit="1" customWidth="1"/>
    <col min="75" max="75" width="3.85546875" style="152" customWidth="1"/>
    <col min="76" max="77" width="3.140625" style="152" bestFit="1" customWidth="1"/>
    <col min="78" max="78" width="4.42578125" style="152" customWidth="1"/>
    <col min="79" max="81" width="3.140625" style="152" bestFit="1" customWidth="1"/>
    <col min="82" max="82" width="5" style="152" customWidth="1"/>
    <col min="83" max="84" width="3.140625" style="152" bestFit="1" customWidth="1"/>
    <col min="85" max="85" width="4.140625" style="152" customWidth="1"/>
    <col min="86" max="86" width="4.28515625" style="152" customWidth="1"/>
    <col min="87" max="87" width="3.85546875" style="152" customWidth="1"/>
    <col min="88" max="88" width="3.140625" style="152" bestFit="1" customWidth="1"/>
    <col min="89" max="89" width="3.42578125" style="152" customWidth="1"/>
    <col min="90" max="90" width="3.7109375" style="152" customWidth="1"/>
    <col min="91" max="96" width="3.140625" style="152" bestFit="1" customWidth="1"/>
    <col min="97" max="178" width="4.140625" style="152" bestFit="1" customWidth="1"/>
    <col min="179" max="179" width="4.140625" style="153" bestFit="1" customWidth="1"/>
    <col min="180" max="202" width="4.140625" style="152" bestFit="1" customWidth="1"/>
    <col min="203" max="203" width="15.140625" style="358" bestFit="1" customWidth="1"/>
    <col min="204" max="204" width="15.85546875" style="152" bestFit="1" customWidth="1"/>
    <col min="205" max="205" width="10.85546875" style="152"/>
    <col min="206" max="206" width="21.85546875" style="152" customWidth="1"/>
    <col min="207" max="248" width="10.85546875" style="152"/>
    <col min="249" max="249" width="11.42578125" style="152" customWidth="1"/>
    <col min="250" max="256" width="10.85546875" style="152"/>
    <col min="257" max="257" width="13.140625" style="152" bestFit="1" customWidth="1"/>
    <col min="258" max="259" width="10.85546875" style="152"/>
    <col min="260" max="260" width="5.42578125" style="152" customWidth="1"/>
    <col min="261" max="261" width="12.28515625" style="152" customWidth="1"/>
    <col min="262" max="262" width="92.42578125" style="152" customWidth="1"/>
    <col min="263" max="263" width="9.42578125" style="152" bestFit="1" customWidth="1"/>
    <col min="264" max="264" width="16" style="152" customWidth="1"/>
    <col min="265" max="265" width="15" style="152" bestFit="1" customWidth="1"/>
    <col min="266" max="266" width="35" style="152" customWidth="1"/>
    <col min="267" max="273" width="2" style="152" bestFit="1" customWidth="1"/>
    <col min="274" max="281" width="3.140625" style="152" bestFit="1" customWidth="1"/>
    <col min="282" max="282" width="3.140625" style="152" customWidth="1"/>
    <col min="283" max="285" width="3" style="152" bestFit="1" customWidth="1"/>
    <col min="286" max="286" width="3.42578125" style="152" customWidth="1"/>
    <col min="287" max="313" width="3.140625" style="152" bestFit="1" customWidth="1"/>
    <col min="314" max="314" width="5" style="152" customWidth="1"/>
    <col min="315" max="315" width="4.140625" style="152" customWidth="1"/>
    <col min="316" max="317" width="3.140625" style="152" bestFit="1" customWidth="1"/>
    <col min="318" max="318" width="4.42578125" style="152" customWidth="1"/>
    <col min="319" max="323" width="3.140625" style="152" bestFit="1" customWidth="1"/>
    <col min="324" max="324" width="2.85546875" style="152" customWidth="1"/>
    <col min="325" max="325" width="3.140625" style="152" bestFit="1" customWidth="1"/>
    <col min="326" max="326" width="5.7109375" style="152" customWidth="1"/>
    <col min="327" max="330" width="3.140625" style="152" bestFit="1" customWidth="1"/>
    <col min="331" max="331" width="3.85546875" style="152" customWidth="1"/>
    <col min="332" max="333" width="3.140625" style="152" bestFit="1" customWidth="1"/>
    <col min="334" max="334" width="4.42578125" style="152" customWidth="1"/>
    <col min="335" max="337" width="3.140625" style="152" bestFit="1" customWidth="1"/>
    <col min="338" max="338" width="5" style="152" customWidth="1"/>
    <col min="339" max="340" width="3.140625" style="152" bestFit="1" customWidth="1"/>
    <col min="341" max="341" width="4.140625" style="152" customWidth="1"/>
    <col min="342" max="342" width="4.28515625" style="152" customWidth="1"/>
    <col min="343" max="343" width="3.85546875" style="152" customWidth="1"/>
    <col min="344" max="344" width="3.140625" style="152" bestFit="1" customWidth="1"/>
    <col min="345" max="345" width="3.42578125" style="152" customWidth="1"/>
    <col min="346" max="346" width="3.7109375" style="152" customWidth="1"/>
    <col min="347" max="352" width="3.140625" style="152" bestFit="1" customWidth="1"/>
    <col min="353" max="458" width="4.140625" style="152" bestFit="1" customWidth="1"/>
    <col min="459" max="459" width="15.140625" style="152" bestFit="1" customWidth="1"/>
    <col min="460" max="460" width="15.85546875" style="152" bestFit="1" customWidth="1"/>
    <col min="461" max="461" width="10.85546875" style="152"/>
    <col min="462" max="462" width="21.85546875" style="152" customWidth="1"/>
    <col min="463" max="504" width="10.85546875" style="152"/>
    <col min="505" max="505" width="11.42578125" style="152" customWidth="1"/>
    <col min="506" max="512" width="10.85546875" style="152"/>
    <col min="513" max="513" width="13.140625" style="152" bestFit="1" customWidth="1"/>
    <col min="514" max="515" width="10.85546875" style="152"/>
    <col min="516" max="516" width="5.42578125" style="152" customWidth="1"/>
    <col min="517" max="517" width="12.28515625" style="152" customWidth="1"/>
    <col min="518" max="518" width="92.42578125" style="152" customWidth="1"/>
    <col min="519" max="519" width="9.42578125" style="152" bestFit="1" customWidth="1"/>
    <col min="520" max="520" width="16" style="152" customWidth="1"/>
    <col min="521" max="521" width="15" style="152" bestFit="1" customWidth="1"/>
    <col min="522" max="522" width="35" style="152" customWidth="1"/>
    <col min="523" max="529" width="2" style="152" bestFit="1" customWidth="1"/>
    <col min="530" max="537" width="3.140625" style="152" bestFit="1" customWidth="1"/>
    <col min="538" max="538" width="3.140625" style="152" customWidth="1"/>
    <col min="539" max="541" width="3" style="152" bestFit="1" customWidth="1"/>
    <col min="542" max="542" width="3.42578125" style="152" customWidth="1"/>
    <col min="543" max="569" width="3.140625" style="152" bestFit="1" customWidth="1"/>
    <col min="570" max="570" width="5" style="152" customWidth="1"/>
    <col min="571" max="571" width="4.140625" style="152" customWidth="1"/>
    <col min="572" max="573" width="3.140625" style="152" bestFit="1" customWidth="1"/>
    <col min="574" max="574" width="4.42578125" style="152" customWidth="1"/>
    <col min="575" max="579" width="3.140625" style="152" bestFit="1" customWidth="1"/>
    <col min="580" max="580" width="2.85546875" style="152" customWidth="1"/>
    <col min="581" max="581" width="3.140625" style="152" bestFit="1" customWidth="1"/>
    <col min="582" max="582" width="5.7109375" style="152" customWidth="1"/>
    <col min="583" max="586" width="3.140625" style="152" bestFit="1" customWidth="1"/>
    <col min="587" max="587" width="3.85546875" style="152" customWidth="1"/>
    <col min="588" max="589" width="3.140625" style="152" bestFit="1" customWidth="1"/>
    <col min="590" max="590" width="4.42578125" style="152" customWidth="1"/>
    <col min="591" max="593" width="3.140625" style="152" bestFit="1" customWidth="1"/>
    <col min="594" max="594" width="5" style="152" customWidth="1"/>
    <col min="595" max="596" width="3.140625" style="152" bestFit="1" customWidth="1"/>
    <col min="597" max="597" width="4.140625" style="152" customWidth="1"/>
    <col min="598" max="598" width="4.28515625" style="152" customWidth="1"/>
    <col min="599" max="599" width="3.85546875" style="152" customWidth="1"/>
    <col min="600" max="600" width="3.140625" style="152" bestFit="1" customWidth="1"/>
    <col min="601" max="601" width="3.42578125" style="152" customWidth="1"/>
    <col min="602" max="602" width="3.7109375" style="152" customWidth="1"/>
    <col min="603" max="608" width="3.140625" style="152" bestFit="1" customWidth="1"/>
    <col min="609" max="714" width="4.140625" style="152" bestFit="1" customWidth="1"/>
    <col min="715" max="715" width="15.140625" style="152" bestFit="1" customWidth="1"/>
    <col min="716" max="716" width="15.85546875" style="152" bestFit="1" customWidth="1"/>
    <col min="717" max="717" width="10.85546875" style="152"/>
    <col min="718" max="718" width="21.85546875" style="152" customWidth="1"/>
    <col min="719" max="760" width="10.85546875" style="152"/>
    <col min="761" max="761" width="11.42578125" style="152" customWidth="1"/>
    <col min="762" max="768" width="10.85546875" style="152"/>
    <col min="769" max="769" width="13.140625" style="152" bestFit="1" customWidth="1"/>
    <col min="770" max="771" width="10.85546875" style="152"/>
    <col min="772" max="772" width="5.42578125" style="152" customWidth="1"/>
    <col min="773" max="773" width="12.28515625" style="152" customWidth="1"/>
    <col min="774" max="774" width="92.42578125" style="152" customWidth="1"/>
    <col min="775" max="775" width="9.42578125" style="152" bestFit="1" customWidth="1"/>
    <col min="776" max="776" width="16" style="152" customWidth="1"/>
    <col min="777" max="777" width="15" style="152" bestFit="1" customWidth="1"/>
    <col min="778" max="778" width="35" style="152" customWidth="1"/>
    <col min="779" max="785" width="2" style="152" bestFit="1" customWidth="1"/>
    <col min="786" max="793" width="3.140625" style="152" bestFit="1" customWidth="1"/>
    <col min="794" max="794" width="3.140625" style="152" customWidth="1"/>
    <col min="795" max="797" width="3" style="152" bestFit="1" customWidth="1"/>
    <col min="798" max="798" width="3.42578125" style="152" customWidth="1"/>
    <col min="799" max="825" width="3.140625" style="152" bestFit="1" customWidth="1"/>
    <col min="826" max="826" width="5" style="152" customWidth="1"/>
    <col min="827" max="827" width="4.140625" style="152" customWidth="1"/>
    <col min="828" max="829" width="3.140625" style="152" bestFit="1" customWidth="1"/>
    <col min="830" max="830" width="4.42578125" style="152" customWidth="1"/>
    <col min="831" max="835" width="3.140625" style="152" bestFit="1" customWidth="1"/>
    <col min="836" max="836" width="2.85546875" style="152" customWidth="1"/>
    <col min="837" max="837" width="3.140625" style="152" bestFit="1" customWidth="1"/>
    <col min="838" max="838" width="5.7109375" style="152" customWidth="1"/>
    <col min="839" max="842" width="3.140625" style="152" bestFit="1" customWidth="1"/>
    <col min="843" max="843" width="3.85546875" style="152" customWidth="1"/>
    <col min="844" max="845" width="3.140625" style="152" bestFit="1" customWidth="1"/>
    <col min="846" max="846" width="4.42578125" style="152" customWidth="1"/>
    <col min="847" max="849" width="3.140625" style="152" bestFit="1" customWidth="1"/>
    <col min="850" max="850" width="5" style="152" customWidth="1"/>
    <col min="851" max="852" width="3.140625" style="152" bestFit="1" customWidth="1"/>
    <col min="853" max="853" width="4.140625" style="152" customWidth="1"/>
    <col min="854" max="854" width="4.28515625" style="152" customWidth="1"/>
    <col min="855" max="855" width="3.85546875" style="152" customWidth="1"/>
    <col min="856" max="856" width="3.140625" style="152" bestFit="1" customWidth="1"/>
    <col min="857" max="857" width="3.42578125" style="152" customWidth="1"/>
    <col min="858" max="858" width="3.7109375" style="152" customWidth="1"/>
    <col min="859" max="864" width="3.140625" style="152" bestFit="1" customWidth="1"/>
    <col min="865" max="970" width="4.140625" style="152" bestFit="1" customWidth="1"/>
    <col min="971" max="971" width="15.140625" style="152" bestFit="1" customWidth="1"/>
    <col min="972" max="972" width="15.85546875" style="152" bestFit="1" customWidth="1"/>
    <col min="973" max="973" width="10.85546875" style="152"/>
    <col min="974" max="974" width="21.85546875" style="152" customWidth="1"/>
    <col min="975" max="1016" width="10.85546875" style="152"/>
    <col min="1017" max="1017" width="11.42578125" style="152" customWidth="1"/>
    <col min="1018" max="1024" width="10.85546875" style="152"/>
    <col min="1025" max="1025" width="13.140625" style="152" bestFit="1" customWidth="1"/>
    <col min="1026" max="1027" width="10.85546875" style="152"/>
    <col min="1028" max="1028" width="5.42578125" style="152" customWidth="1"/>
    <col min="1029" max="1029" width="12.28515625" style="152" customWidth="1"/>
    <col min="1030" max="1030" width="92.42578125" style="152" customWidth="1"/>
    <col min="1031" max="1031" width="9.42578125" style="152" bestFit="1" customWidth="1"/>
    <col min="1032" max="1032" width="16" style="152" customWidth="1"/>
    <col min="1033" max="1033" width="15" style="152" bestFit="1" customWidth="1"/>
    <col min="1034" max="1034" width="35" style="152" customWidth="1"/>
    <col min="1035" max="1041" width="2" style="152" bestFit="1" customWidth="1"/>
    <col min="1042" max="1049" width="3.140625" style="152" bestFit="1" customWidth="1"/>
    <col min="1050" max="1050" width="3.140625" style="152" customWidth="1"/>
    <col min="1051" max="1053" width="3" style="152" bestFit="1" customWidth="1"/>
    <col min="1054" max="1054" width="3.42578125" style="152" customWidth="1"/>
    <col min="1055" max="1081" width="3.140625" style="152" bestFit="1" customWidth="1"/>
    <col min="1082" max="1082" width="5" style="152" customWidth="1"/>
    <col min="1083" max="1083" width="4.140625" style="152" customWidth="1"/>
    <col min="1084" max="1085" width="3.140625" style="152" bestFit="1" customWidth="1"/>
    <col min="1086" max="1086" width="4.42578125" style="152" customWidth="1"/>
    <col min="1087" max="1091" width="3.140625" style="152" bestFit="1" customWidth="1"/>
    <col min="1092" max="1092" width="2.85546875" style="152" customWidth="1"/>
    <col min="1093" max="1093" width="3.140625" style="152" bestFit="1" customWidth="1"/>
    <col min="1094" max="1094" width="5.7109375" style="152" customWidth="1"/>
    <col min="1095" max="1098" width="3.140625" style="152" bestFit="1" customWidth="1"/>
    <col min="1099" max="1099" width="3.85546875" style="152" customWidth="1"/>
    <col min="1100" max="1101" width="3.140625" style="152" bestFit="1" customWidth="1"/>
    <col min="1102" max="1102" width="4.42578125" style="152" customWidth="1"/>
    <col min="1103" max="1105" width="3.140625" style="152" bestFit="1" customWidth="1"/>
    <col min="1106" max="1106" width="5" style="152" customWidth="1"/>
    <col min="1107" max="1108" width="3.140625" style="152" bestFit="1" customWidth="1"/>
    <col min="1109" max="1109" width="4.140625" style="152" customWidth="1"/>
    <col min="1110" max="1110" width="4.28515625" style="152" customWidth="1"/>
    <col min="1111" max="1111" width="3.85546875" style="152" customWidth="1"/>
    <col min="1112" max="1112" width="3.140625" style="152" bestFit="1" customWidth="1"/>
    <col min="1113" max="1113" width="3.42578125" style="152" customWidth="1"/>
    <col min="1114" max="1114" width="3.7109375" style="152" customWidth="1"/>
    <col min="1115" max="1120" width="3.140625" style="152" bestFit="1" customWidth="1"/>
    <col min="1121" max="1226" width="4.140625" style="152" bestFit="1" customWidth="1"/>
    <col min="1227" max="1227" width="15.140625" style="152" bestFit="1" customWidth="1"/>
    <col min="1228" max="1228" width="15.85546875" style="152" bestFit="1" customWidth="1"/>
    <col min="1229" max="1229" width="10.85546875" style="152"/>
    <col min="1230" max="1230" width="21.85546875" style="152" customWidth="1"/>
    <col min="1231" max="1272" width="10.85546875" style="152"/>
    <col min="1273" max="1273" width="11.42578125" style="152" customWidth="1"/>
    <col min="1274" max="1280" width="10.85546875" style="152"/>
    <col min="1281" max="1281" width="13.140625" style="152" bestFit="1" customWidth="1"/>
    <col min="1282" max="1283" width="10.85546875" style="152"/>
    <col min="1284" max="1284" width="5.42578125" style="152" customWidth="1"/>
    <col min="1285" max="1285" width="12.28515625" style="152" customWidth="1"/>
    <col min="1286" max="1286" width="92.42578125" style="152" customWidth="1"/>
    <col min="1287" max="1287" width="9.42578125" style="152" bestFit="1" customWidth="1"/>
    <col min="1288" max="1288" width="16" style="152" customWidth="1"/>
    <col min="1289" max="1289" width="15" style="152" bestFit="1" customWidth="1"/>
    <col min="1290" max="1290" width="35" style="152" customWidth="1"/>
    <col min="1291" max="1297" width="2" style="152" bestFit="1" customWidth="1"/>
    <col min="1298" max="1305" width="3.140625" style="152" bestFit="1" customWidth="1"/>
    <col min="1306" max="1306" width="3.140625" style="152" customWidth="1"/>
    <col min="1307" max="1309" width="3" style="152" bestFit="1" customWidth="1"/>
    <col min="1310" max="1310" width="3.42578125" style="152" customWidth="1"/>
    <col min="1311" max="1337" width="3.140625" style="152" bestFit="1" customWidth="1"/>
    <col min="1338" max="1338" width="5" style="152" customWidth="1"/>
    <col min="1339" max="1339" width="4.140625" style="152" customWidth="1"/>
    <col min="1340" max="1341" width="3.140625" style="152" bestFit="1" customWidth="1"/>
    <col min="1342" max="1342" width="4.42578125" style="152" customWidth="1"/>
    <col min="1343" max="1347" width="3.140625" style="152" bestFit="1" customWidth="1"/>
    <col min="1348" max="1348" width="2.85546875" style="152" customWidth="1"/>
    <col min="1349" max="1349" width="3.140625" style="152" bestFit="1" customWidth="1"/>
    <col min="1350" max="1350" width="5.7109375" style="152" customWidth="1"/>
    <col min="1351" max="1354" width="3.140625" style="152" bestFit="1" customWidth="1"/>
    <col min="1355" max="1355" width="3.85546875" style="152" customWidth="1"/>
    <col min="1356" max="1357" width="3.140625" style="152" bestFit="1" customWidth="1"/>
    <col min="1358" max="1358" width="4.42578125" style="152" customWidth="1"/>
    <col min="1359" max="1361" width="3.140625" style="152" bestFit="1" customWidth="1"/>
    <col min="1362" max="1362" width="5" style="152" customWidth="1"/>
    <col min="1363" max="1364" width="3.140625" style="152" bestFit="1" customWidth="1"/>
    <col min="1365" max="1365" width="4.140625" style="152" customWidth="1"/>
    <col min="1366" max="1366" width="4.28515625" style="152" customWidth="1"/>
    <col min="1367" max="1367" width="3.85546875" style="152" customWidth="1"/>
    <col min="1368" max="1368" width="3.140625" style="152" bestFit="1" customWidth="1"/>
    <col min="1369" max="1369" width="3.42578125" style="152" customWidth="1"/>
    <col min="1370" max="1370" width="3.7109375" style="152" customWidth="1"/>
    <col min="1371" max="1376" width="3.140625" style="152" bestFit="1" customWidth="1"/>
    <col min="1377" max="1482" width="4.140625" style="152" bestFit="1" customWidth="1"/>
    <col min="1483" max="1483" width="15.140625" style="152" bestFit="1" customWidth="1"/>
    <col min="1484" max="1484" width="15.85546875" style="152" bestFit="1" customWidth="1"/>
    <col min="1485" max="1485" width="10.85546875" style="152"/>
    <col min="1486" max="1486" width="21.85546875" style="152" customWidth="1"/>
    <col min="1487" max="1528" width="10.85546875" style="152"/>
    <col min="1529" max="1529" width="11.42578125" style="152" customWidth="1"/>
    <col min="1530" max="1536" width="10.85546875" style="152"/>
    <col min="1537" max="1537" width="13.140625" style="152" bestFit="1" customWidth="1"/>
    <col min="1538" max="1539" width="10.85546875" style="152"/>
    <col min="1540" max="1540" width="5.42578125" style="152" customWidth="1"/>
    <col min="1541" max="1541" width="12.28515625" style="152" customWidth="1"/>
    <col min="1542" max="1542" width="92.42578125" style="152" customWidth="1"/>
    <col min="1543" max="1543" width="9.42578125" style="152" bestFit="1" customWidth="1"/>
    <col min="1544" max="1544" width="16" style="152" customWidth="1"/>
    <col min="1545" max="1545" width="15" style="152" bestFit="1" customWidth="1"/>
    <col min="1546" max="1546" width="35" style="152" customWidth="1"/>
    <col min="1547" max="1553" width="2" style="152" bestFit="1" customWidth="1"/>
    <col min="1554" max="1561" width="3.140625" style="152" bestFit="1" customWidth="1"/>
    <col min="1562" max="1562" width="3.140625" style="152" customWidth="1"/>
    <col min="1563" max="1565" width="3" style="152" bestFit="1" customWidth="1"/>
    <col min="1566" max="1566" width="3.42578125" style="152" customWidth="1"/>
    <col min="1567" max="1593" width="3.140625" style="152" bestFit="1" customWidth="1"/>
    <col min="1594" max="1594" width="5" style="152" customWidth="1"/>
    <col min="1595" max="1595" width="4.140625" style="152" customWidth="1"/>
    <col min="1596" max="1597" width="3.140625" style="152" bestFit="1" customWidth="1"/>
    <col min="1598" max="1598" width="4.42578125" style="152" customWidth="1"/>
    <col min="1599" max="1603" width="3.140625" style="152" bestFit="1" customWidth="1"/>
    <col min="1604" max="1604" width="2.85546875" style="152" customWidth="1"/>
    <col min="1605" max="1605" width="3.140625" style="152" bestFit="1" customWidth="1"/>
    <col min="1606" max="1606" width="5.7109375" style="152" customWidth="1"/>
    <col min="1607" max="1610" width="3.140625" style="152" bestFit="1" customWidth="1"/>
    <col min="1611" max="1611" width="3.85546875" style="152" customWidth="1"/>
    <col min="1612" max="1613" width="3.140625" style="152" bestFit="1" customWidth="1"/>
    <col min="1614" max="1614" width="4.42578125" style="152" customWidth="1"/>
    <col min="1615" max="1617" width="3.140625" style="152" bestFit="1" customWidth="1"/>
    <col min="1618" max="1618" width="5" style="152" customWidth="1"/>
    <col min="1619" max="1620" width="3.140625" style="152" bestFit="1" customWidth="1"/>
    <col min="1621" max="1621" width="4.140625" style="152" customWidth="1"/>
    <col min="1622" max="1622" width="4.28515625" style="152" customWidth="1"/>
    <col min="1623" max="1623" width="3.85546875" style="152" customWidth="1"/>
    <col min="1624" max="1624" width="3.140625" style="152" bestFit="1" customWidth="1"/>
    <col min="1625" max="1625" width="3.42578125" style="152" customWidth="1"/>
    <col min="1626" max="1626" width="3.7109375" style="152" customWidth="1"/>
    <col min="1627" max="1632" width="3.140625" style="152" bestFit="1" customWidth="1"/>
    <col min="1633" max="1738" width="4.140625" style="152" bestFit="1" customWidth="1"/>
    <col min="1739" max="1739" width="15.140625" style="152" bestFit="1" customWidth="1"/>
    <col min="1740" max="1740" width="15.85546875" style="152" bestFit="1" customWidth="1"/>
    <col min="1741" max="1741" width="10.85546875" style="152"/>
    <col min="1742" max="1742" width="21.85546875" style="152" customWidth="1"/>
    <col min="1743" max="1784" width="10.85546875" style="152"/>
    <col min="1785" max="1785" width="11.42578125" style="152" customWidth="1"/>
    <col min="1786" max="1792" width="10.85546875" style="152"/>
    <col min="1793" max="1793" width="13.140625" style="152" bestFit="1" customWidth="1"/>
    <col min="1794" max="1795" width="10.85546875" style="152"/>
    <col min="1796" max="1796" width="5.42578125" style="152" customWidth="1"/>
    <col min="1797" max="1797" width="12.28515625" style="152" customWidth="1"/>
    <col min="1798" max="1798" width="92.42578125" style="152" customWidth="1"/>
    <col min="1799" max="1799" width="9.42578125" style="152" bestFit="1" customWidth="1"/>
    <col min="1800" max="1800" width="16" style="152" customWidth="1"/>
    <col min="1801" max="1801" width="15" style="152" bestFit="1" customWidth="1"/>
    <col min="1802" max="1802" width="35" style="152" customWidth="1"/>
    <col min="1803" max="1809" width="2" style="152" bestFit="1" customWidth="1"/>
    <col min="1810" max="1817" width="3.140625" style="152" bestFit="1" customWidth="1"/>
    <col min="1818" max="1818" width="3.140625" style="152" customWidth="1"/>
    <col min="1819" max="1821" width="3" style="152" bestFit="1" customWidth="1"/>
    <col min="1822" max="1822" width="3.42578125" style="152" customWidth="1"/>
    <col min="1823" max="1849" width="3.140625" style="152" bestFit="1" customWidth="1"/>
    <col min="1850" max="1850" width="5" style="152" customWidth="1"/>
    <col min="1851" max="1851" width="4.140625" style="152" customWidth="1"/>
    <col min="1852" max="1853" width="3.140625" style="152" bestFit="1" customWidth="1"/>
    <col min="1854" max="1854" width="4.42578125" style="152" customWidth="1"/>
    <col min="1855" max="1859" width="3.140625" style="152" bestFit="1" customWidth="1"/>
    <col min="1860" max="1860" width="2.85546875" style="152" customWidth="1"/>
    <col min="1861" max="1861" width="3.140625" style="152" bestFit="1" customWidth="1"/>
    <col min="1862" max="1862" width="5.7109375" style="152" customWidth="1"/>
    <col min="1863" max="1866" width="3.140625" style="152" bestFit="1" customWidth="1"/>
    <col min="1867" max="1867" width="3.85546875" style="152" customWidth="1"/>
    <col min="1868" max="1869" width="3.140625" style="152" bestFit="1" customWidth="1"/>
    <col min="1870" max="1870" width="4.42578125" style="152" customWidth="1"/>
    <col min="1871" max="1873" width="3.140625" style="152" bestFit="1" customWidth="1"/>
    <col min="1874" max="1874" width="5" style="152" customWidth="1"/>
    <col min="1875" max="1876" width="3.140625" style="152" bestFit="1" customWidth="1"/>
    <col min="1877" max="1877" width="4.140625" style="152" customWidth="1"/>
    <col min="1878" max="1878" width="4.28515625" style="152" customWidth="1"/>
    <col min="1879" max="1879" width="3.85546875" style="152" customWidth="1"/>
    <col min="1880" max="1880" width="3.140625" style="152" bestFit="1" customWidth="1"/>
    <col min="1881" max="1881" width="3.42578125" style="152" customWidth="1"/>
    <col min="1882" max="1882" width="3.7109375" style="152" customWidth="1"/>
    <col min="1883" max="1888" width="3.140625" style="152" bestFit="1" customWidth="1"/>
    <col min="1889" max="1994" width="4.140625" style="152" bestFit="1" customWidth="1"/>
    <col min="1995" max="1995" width="15.140625" style="152" bestFit="1" customWidth="1"/>
    <col min="1996" max="1996" width="15.85546875" style="152" bestFit="1" customWidth="1"/>
    <col min="1997" max="1997" width="10.85546875" style="152"/>
    <col min="1998" max="1998" width="21.85546875" style="152" customWidth="1"/>
    <col min="1999" max="2040" width="10.85546875" style="152"/>
    <col min="2041" max="2041" width="11.42578125" style="152" customWidth="1"/>
    <col min="2042" max="2048" width="10.85546875" style="152"/>
    <col min="2049" max="2049" width="13.140625" style="152" bestFit="1" customWidth="1"/>
    <col min="2050" max="2051" width="10.85546875" style="152"/>
    <col min="2052" max="2052" width="5.42578125" style="152" customWidth="1"/>
    <col min="2053" max="2053" width="12.28515625" style="152" customWidth="1"/>
    <col min="2054" max="2054" width="92.42578125" style="152" customWidth="1"/>
    <col min="2055" max="2055" width="9.42578125" style="152" bestFit="1" customWidth="1"/>
    <col min="2056" max="2056" width="16" style="152" customWidth="1"/>
    <col min="2057" max="2057" width="15" style="152" bestFit="1" customWidth="1"/>
    <col min="2058" max="2058" width="35" style="152" customWidth="1"/>
    <col min="2059" max="2065" width="2" style="152" bestFit="1" customWidth="1"/>
    <col min="2066" max="2073" width="3.140625" style="152" bestFit="1" customWidth="1"/>
    <col min="2074" max="2074" width="3.140625" style="152" customWidth="1"/>
    <col min="2075" max="2077" width="3" style="152" bestFit="1" customWidth="1"/>
    <col min="2078" max="2078" width="3.42578125" style="152" customWidth="1"/>
    <col min="2079" max="2105" width="3.140625" style="152" bestFit="1" customWidth="1"/>
    <col min="2106" max="2106" width="5" style="152" customWidth="1"/>
    <col min="2107" max="2107" width="4.140625" style="152" customWidth="1"/>
    <col min="2108" max="2109" width="3.140625" style="152" bestFit="1" customWidth="1"/>
    <col min="2110" max="2110" width="4.42578125" style="152" customWidth="1"/>
    <col min="2111" max="2115" width="3.140625" style="152" bestFit="1" customWidth="1"/>
    <col min="2116" max="2116" width="2.85546875" style="152" customWidth="1"/>
    <col min="2117" max="2117" width="3.140625" style="152" bestFit="1" customWidth="1"/>
    <col min="2118" max="2118" width="5.7109375" style="152" customWidth="1"/>
    <col min="2119" max="2122" width="3.140625" style="152" bestFit="1" customWidth="1"/>
    <col min="2123" max="2123" width="3.85546875" style="152" customWidth="1"/>
    <col min="2124" max="2125" width="3.140625" style="152" bestFit="1" customWidth="1"/>
    <col min="2126" max="2126" width="4.42578125" style="152" customWidth="1"/>
    <col min="2127" max="2129" width="3.140625" style="152" bestFit="1" customWidth="1"/>
    <col min="2130" max="2130" width="5" style="152" customWidth="1"/>
    <col min="2131" max="2132" width="3.140625" style="152" bestFit="1" customWidth="1"/>
    <col min="2133" max="2133" width="4.140625" style="152" customWidth="1"/>
    <col min="2134" max="2134" width="4.28515625" style="152" customWidth="1"/>
    <col min="2135" max="2135" width="3.85546875" style="152" customWidth="1"/>
    <col min="2136" max="2136" width="3.140625" style="152" bestFit="1" customWidth="1"/>
    <col min="2137" max="2137" width="3.42578125" style="152" customWidth="1"/>
    <col min="2138" max="2138" width="3.7109375" style="152" customWidth="1"/>
    <col min="2139" max="2144" width="3.140625" style="152" bestFit="1" customWidth="1"/>
    <col min="2145" max="2250" width="4.140625" style="152" bestFit="1" customWidth="1"/>
    <col min="2251" max="2251" width="15.140625" style="152" bestFit="1" customWidth="1"/>
    <col min="2252" max="2252" width="15.85546875" style="152" bestFit="1" customWidth="1"/>
    <col min="2253" max="2253" width="10.85546875" style="152"/>
    <col min="2254" max="2254" width="21.85546875" style="152" customWidth="1"/>
    <col min="2255" max="2296" width="10.85546875" style="152"/>
    <col min="2297" max="2297" width="11.42578125" style="152" customWidth="1"/>
    <col min="2298" max="2304" width="10.85546875" style="152"/>
    <col min="2305" max="2305" width="13.140625" style="152" bestFit="1" customWidth="1"/>
    <col min="2306" max="2307" width="10.85546875" style="152"/>
    <col min="2308" max="2308" width="5.42578125" style="152" customWidth="1"/>
    <col min="2309" max="2309" width="12.28515625" style="152" customWidth="1"/>
    <col min="2310" max="2310" width="92.42578125" style="152" customWidth="1"/>
    <col min="2311" max="2311" width="9.42578125" style="152" bestFit="1" customWidth="1"/>
    <col min="2312" max="2312" width="16" style="152" customWidth="1"/>
    <col min="2313" max="2313" width="15" style="152" bestFit="1" customWidth="1"/>
    <col min="2314" max="2314" width="35" style="152" customWidth="1"/>
    <col min="2315" max="2321" width="2" style="152" bestFit="1" customWidth="1"/>
    <col min="2322" max="2329" width="3.140625" style="152" bestFit="1" customWidth="1"/>
    <col min="2330" max="2330" width="3.140625" style="152" customWidth="1"/>
    <col min="2331" max="2333" width="3" style="152" bestFit="1" customWidth="1"/>
    <col min="2334" max="2334" width="3.42578125" style="152" customWidth="1"/>
    <col min="2335" max="2361" width="3.140625" style="152" bestFit="1" customWidth="1"/>
    <col min="2362" max="2362" width="5" style="152" customWidth="1"/>
    <col min="2363" max="2363" width="4.140625" style="152" customWidth="1"/>
    <col min="2364" max="2365" width="3.140625" style="152" bestFit="1" customWidth="1"/>
    <col min="2366" max="2366" width="4.42578125" style="152" customWidth="1"/>
    <col min="2367" max="2371" width="3.140625" style="152" bestFit="1" customWidth="1"/>
    <col min="2372" max="2372" width="2.85546875" style="152" customWidth="1"/>
    <col min="2373" max="2373" width="3.140625" style="152" bestFit="1" customWidth="1"/>
    <col min="2374" max="2374" width="5.7109375" style="152" customWidth="1"/>
    <col min="2375" max="2378" width="3.140625" style="152" bestFit="1" customWidth="1"/>
    <col min="2379" max="2379" width="3.85546875" style="152" customWidth="1"/>
    <col min="2380" max="2381" width="3.140625" style="152" bestFit="1" customWidth="1"/>
    <col min="2382" max="2382" width="4.42578125" style="152" customWidth="1"/>
    <col min="2383" max="2385" width="3.140625" style="152" bestFit="1" customWidth="1"/>
    <col min="2386" max="2386" width="5" style="152" customWidth="1"/>
    <col min="2387" max="2388" width="3.140625" style="152" bestFit="1" customWidth="1"/>
    <col min="2389" max="2389" width="4.140625" style="152" customWidth="1"/>
    <col min="2390" max="2390" width="4.28515625" style="152" customWidth="1"/>
    <col min="2391" max="2391" width="3.85546875" style="152" customWidth="1"/>
    <col min="2392" max="2392" width="3.140625" style="152" bestFit="1" customWidth="1"/>
    <col min="2393" max="2393" width="3.42578125" style="152" customWidth="1"/>
    <col min="2394" max="2394" width="3.7109375" style="152" customWidth="1"/>
    <col min="2395" max="2400" width="3.140625" style="152" bestFit="1" customWidth="1"/>
    <col min="2401" max="2506" width="4.140625" style="152" bestFit="1" customWidth="1"/>
    <col min="2507" max="2507" width="15.140625" style="152" bestFit="1" customWidth="1"/>
    <col min="2508" max="2508" width="15.85546875" style="152" bestFit="1" customWidth="1"/>
    <col min="2509" max="2509" width="10.85546875" style="152"/>
    <col min="2510" max="2510" width="21.85546875" style="152" customWidth="1"/>
    <col min="2511" max="2552" width="10.85546875" style="152"/>
    <col min="2553" max="2553" width="11.42578125" style="152" customWidth="1"/>
    <col min="2554" max="2560" width="10.85546875" style="152"/>
    <col min="2561" max="2561" width="13.140625" style="152" bestFit="1" customWidth="1"/>
    <col min="2562" max="2563" width="10.85546875" style="152"/>
    <col min="2564" max="2564" width="5.42578125" style="152" customWidth="1"/>
    <col min="2565" max="2565" width="12.28515625" style="152" customWidth="1"/>
    <col min="2566" max="2566" width="92.42578125" style="152" customWidth="1"/>
    <col min="2567" max="2567" width="9.42578125" style="152" bestFit="1" customWidth="1"/>
    <col min="2568" max="2568" width="16" style="152" customWidth="1"/>
    <col min="2569" max="2569" width="15" style="152" bestFit="1" customWidth="1"/>
    <col min="2570" max="2570" width="35" style="152" customWidth="1"/>
    <col min="2571" max="2577" width="2" style="152" bestFit="1" customWidth="1"/>
    <col min="2578" max="2585" width="3.140625" style="152" bestFit="1" customWidth="1"/>
    <col min="2586" max="2586" width="3.140625" style="152" customWidth="1"/>
    <col min="2587" max="2589" width="3" style="152" bestFit="1" customWidth="1"/>
    <col min="2590" max="2590" width="3.42578125" style="152" customWidth="1"/>
    <col min="2591" max="2617" width="3.140625" style="152" bestFit="1" customWidth="1"/>
    <col min="2618" max="2618" width="5" style="152" customWidth="1"/>
    <col min="2619" max="2619" width="4.140625" style="152" customWidth="1"/>
    <col min="2620" max="2621" width="3.140625" style="152" bestFit="1" customWidth="1"/>
    <col min="2622" max="2622" width="4.42578125" style="152" customWidth="1"/>
    <col min="2623" max="2627" width="3.140625" style="152" bestFit="1" customWidth="1"/>
    <col min="2628" max="2628" width="2.85546875" style="152" customWidth="1"/>
    <col min="2629" max="2629" width="3.140625" style="152" bestFit="1" customWidth="1"/>
    <col min="2630" max="2630" width="5.7109375" style="152" customWidth="1"/>
    <col min="2631" max="2634" width="3.140625" style="152" bestFit="1" customWidth="1"/>
    <col min="2635" max="2635" width="3.85546875" style="152" customWidth="1"/>
    <col min="2636" max="2637" width="3.140625" style="152" bestFit="1" customWidth="1"/>
    <col min="2638" max="2638" width="4.42578125" style="152" customWidth="1"/>
    <col min="2639" max="2641" width="3.140625" style="152" bestFit="1" customWidth="1"/>
    <col min="2642" max="2642" width="5" style="152" customWidth="1"/>
    <col min="2643" max="2644" width="3.140625" style="152" bestFit="1" customWidth="1"/>
    <col min="2645" max="2645" width="4.140625" style="152" customWidth="1"/>
    <col min="2646" max="2646" width="4.28515625" style="152" customWidth="1"/>
    <col min="2647" max="2647" width="3.85546875" style="152" customWidth="1"/>
    <col min="2648" max="2648" width="3.140625" style="152" bestFit="1" customWidth="1"/>
    <col min="2649" max="2649" width="3.42578125" style="152" customWidth="1"/>
    <col min="2650" max="2650" width="3.7109375" style="152" customWidth="1"/>
    <col min="2651" max="2656" width="3.140625" style="152" bestFit="1" customWidth="1"/>
    <col min="2657" max="2762" width="4.140625" style="152" bestFit="1" customWidth="1"/>
    <col min="2763" max="2763" width="15.140625" style="152" bestFit="1" customWidth="1"/>
    <col min="2764" max="2764" width="15.85546875" style="152" bestFit="1" customWidth="1"/>
    <col min="2765" max="2765" width="10.85546875" style="152"/>
    <col min="2766" max="2766" width="21.85546875" style="152" customWidth="1"/>
    <col min="2767" max="2808" width="10.85546875" style="152"/>
    <col min="2809" max="2809" width="11.42578125" style="152" customWidth="1"/>
    <col min="2810" max="2816" width="10.85546875" style="152"/>
    <col min="2817" max="2817" width="13.140625" style="152" bestFit="1" customWidth="1"/>
    <col min="2818" max="2819" width="10.85546875" style="152"/>
    <col min="2820" max="2820" width="5.42578125" style="152" customWidth="1"/>
    <col min="2821" max="2821" width="12.28515625" style="152" customWidth="1"/>
    <col min="2822" max="2822" width="92.42578125" style="152" customWidth="1"/>
    <col min="2823" max="2823" width="9.42578125" style="152" bestFit="1" customWidth="1"/>
    <col min="2824" max="2824" width="16" style="152" customWidth="1"/>
    <col min="2825" max="2825" width="15" style="152" bestFit="1" customWidth="1"/>
    <col min="2826" max="2826" width="35" style="152" customWidth="1"/>
    <col min="2827" max="2833" width="2" style="152" bestFit="1" customWidth="1"/>
    <col min="2834" max="2841" width="3.140625" style="152" bestFit="1" customWidth="1"/>
    <col min="2842" max="2842" width="3.140625" style="152" customWidth="1"/>
    <col min="2843" max="2845" width="3" style="152" bestFit="1" customWidth="1"/>
    <col min="2846" max="2846" width="3.42578125" style="152" customWidth="1"/>
    <col min="2847" max="2873" width="3.140625" style="152" bestFit="1" customWidth="1"/>
    <col min="2874" max="2874" width="5" style="152" customWidth="1"/>
    <col min="2875" max="2875" width="4.140625" style="152" customWidth="1"/>
    <col min="2876" max="2877" width="3.140625" style="152" bestFit="1" customWidth="1"/>
    <col min="2878" max="2878" width="4.42578125" style="152" customWidth="1"/>
    <col min="2879" max="2883" width="3.140625" style="152" bestFit="1" customWidth="1"/>
    <col min="2884" max="2884" width="2.85546875" style="152" customWidth="1"/>
    <col min="2885" max="2885" width="3.140625" style="152" bestFit="1" customWidth="1"/>
    <col min="2886" max="2886" width="5.7109375" style="152" customWidth="1"/>
    <col min="2887" max="2890" width="3.140625" style="152" bestFit="1" customWidth="1"/>
    <col min="2891" max="2891" width="3.85546875" style="152" customWidth="1"/>
    <col min="2892" max="2893" width="3.140625" style="152" bestFit="1" customWidth="1"/>
    <col min="2894" max="2894" width="4.42578125" style="152" customWidth="1"/>
    <col min="2895" max="2897" width="3.140625" style="152" bestFit="1" customWidth="1"/>
    <col min="2898" max="2898" width="5" style="152" customWidth="1"/>
    <col min="2899" max="2900" width="3.140625" style="152" bestFit="1" customWidth="1"/>
    <col min="2901" max="2901" width="4.140625" style="152" customWidth="1"/>
    <col min="2902" max="2902" width="4.28515625" style="152" customWidth="1"/>
    <col min="2903" max="2903" width="3.85546875" style="152" customWidth="1"/>
    <col min="2904" max="2904" width="3.140625" style="152" bestFit="1" customWidth="1"/>
    <col min="2905" max="2905" width="3.42578125" style="152" customWidth="1"/>
    <col min="2906" max="2906" width="3.7109375" style="152" customWidth="1"/>
    <col min="2907" max="2912" width="3.140625" style="152" bestFit="1" customWidth="1"/>
    <col min="2913" max="3018" width="4.140625" style="152" bestFit="1" customWidth="1"/>
    <col min="3019" max="3019" width="15.140625" style="152" bestFit="1" customWidth="1"/>
    <col min="3020" max="3020" width="15.85546875" style="152" bestFit="1" customWidth="1"/>
    <col min="3021" max="3021" width="10.85546875" style="152"/>
    <col min="3022" max="3022" width="21.85546875" style="152" customWidth="1"/>
    <col min="3023" max="3064" width="10.85546875" style="152"/>
    <col min="3065" max="3065" width="11.42578125" style="152" customWidth="1"/>
    <col min="3066" max="3072" width="10.85546875" style="152"/>
    <col min="3073" max="3073" width="13.140625" style="152" bestFit="1" customWidth="1"/>
    <col min="3074" max="3075" width="10.85546875" style="152"/>
    <col min="3076" max="3076" width="5.42578125" style="152" customWidth="1"/>
    <col min="3077" max="3077" width="12.28515625" style="152" customWidth="1"/>
    <col min="3078" max="3078" width="92.42578125" style="152" customWidth="1"/>
    <col min="3079" max="3079" width="9.42578125" style="152" bestFit="1" customWidth="1"/>
    <col min="3080" max="3080" width="16" style="152" customWidth="1"/>
    <col min="3081" max="3081" width="15" style="152" bestFit="1" customWidth="1"/>
    <col min="3082" max="3082" width="35" style="152" customWidth="1"/>
    <col min="3083" max="3089" width="2" style="152" bestFit="1" customWidth="1"/>
    <col min="3090" max="3097" width="3.140625" style="152" bestFit="1" customWidth="1"/>
    <col min="3098" max="3098" width="3.140625" style="152" customWidth="1"/>
    <col min="3099" max="3101" width="3" style="152" bestFit="1" customWidth="1"/>
    <col min="3102" max="3102" width="3.42578125" style="152" customWidth="1"/>
    <col min="3103" max="3129" width="3.140625" style="152" bestFit="1" customWidth="1"/>
    <col min="3130" max="3130" width="5" style="152" customWidth="1"/>
    <col min="3131" max="3131" width="4.140625" style="152" customWidth="1"/>
    <col min="3132" max="3133" width="3.140625" style="152" bestFit="1" customWidth="1"/>
    <col min="3134" max="3134" width="4.42578125" style="152" customWidth="1"/>
    <col min="3135" max="3139" width="3.140625" style="152" bestFit="1" customWidth="1"/>
    <col min="3140" max="3140" width="2.85546875" style="152" customWidth="1"/>
    <col min="3141" max="3141" width="3.140625" style="152" bestFit="1" customWidth="1"/>
    <col min="3142" max="3142" width="5.7109375" style="152" customWidth="1"/>
    <col min="3143" max="3146" width="3.140625" style="152" bestFit="1" customWidth="1"/>
    <col min="3147" max="3147" width="3.85546875" style="152" customWidth="1"/>
    <col min="3148" max="3149" width="3.140625" style="152" bestFit="1" customWidth="1"/>
    <col min="3150" max="3150" width="4.42578125" style="152" customWidth="1"/>
    <col min="3151" max="3153" width="3.140625" style="152" bestFit="1" customWidth="1"/>
    <col min="3154" max="3154" width="5" style="152" customWidth="1"/>
    <col min="3155" max="3156" width="3.140625" style="152" bestFit="1" customWidth="1"/>
    <col min="3157" max="3157" width="4.140625" style="152" customWidth="1"/>
    <col min="3158" max="3158" width="4.28515625" style="152" customWidth="1"/>
    <col min="3159" max="3159" width="3.85546875" style="152" customWidth="1"/>
    <col min="3160" max="3160" width="3.140625" style="152" bestFit="1" customWidth="1"/>
    <col min="3161" max="3161" width="3.42578125" style="152" customWidth="1"/>
    <col min="3162" max="3162" width="3.7109375" style="152" customWidth="1"/>
    <col min="3163" max="3168" width="3.140625" style="152" bestFit="1" customWidth="1"/>
    <col min="3169" max="3274" width="4.140625" style="152" bestFit="1" customWidth="1"/>
    <col min="3275" max="3275" width="15.140625" style="152" bestFit="1" customWidth="1"/>
    <col min="3276" max="3276" width="15.85546875" style="152" bestFit="1" customWidth="1"/>
    <col min="3277" max="3277" width="10.85546875" style="152"/>
    <col min="3278" max="3278" width="21.85546875" style="152" customWidth="1"/>
    <col min="3279" max="3320" width="10.85546875" style="152"/>
    <col min="3321" max="3321" width="11.42578125" style="152" customWidth="1"/>
    <col min="3322" max="3328" width="10.85546875" style="152"/>
    <col min="3329" max="3329" width="13.140625" style="152" bestFit="1" customWidth="1"/>
    <col min="3330" max="3331" width="10.85546875" style="152"/>
    <col min="3332" max="3332" width="5.42578125" style="152" customWidth="1"/>
    <col min="3333" max="3333" width="12.28515625" style="152" customWidth="1"/>
    <col min="3334" max="3334" width="92.42578125" style="152" customWidth="1"/>
    <col min="3335" max="3335" width="9.42578125" style="152" bestFit="1" customWidth="1"/>
    <col min="3336" max="3336" width="16" style="152" customWidth="1"/>
    <col min="3337" max="3337" width="15" style="152" bestFit="1" customWidth="1"/>
    <col min="3338" max="3338" width="35" style="152" customWidth="1"/>
    <col min="3339" max="3345" width="2" style="152" bestFit="1" customWidth="1"/>
    <col min="3346" max="3353" width="3.140625" style="152" bestFit="1" customWidth="1"/>
    <col min="3354" max="3354" width="3.140625" style="152" customWidth="1"/>
    <col min="3355" max="3357" width="3" style="152" bestFit="1" customWidth="1"/>
    <col min="3358" max="3358" width="3.42578125" style="152" customWidth="1"/>
    <col min="3359" max="3385" width="3.140625" style="152" bestFit="1" customWidth="1"/>
    <col min="3386" max="3386" width="5" style="152" customWidth="1"/>
    <col min="3387" max="3387" width="4.140625" style="152" customWidth="1"/>
    <col min="3388" max="3389" width="3.140625" style="152" bestFit="1" customWidth="1"/>
    <col min="3390" max="3390" width="4.42578125" style="152" customWidth="1"/>
    <col min="3391" max="3395" width="3.140625" style="152" bestFit="1" customWidth="1"/>
    <col min="3396" max="3396" width="2.85546875" style="152" customWidth="1"/>
    <col min="3397" max="3397" width="3.140625" style="152" bestFit="1" customWidth="1"/>
    <col min="3398" max="3398" width="5.7109375" style="152" customWidth="1"/>
    <col min="3399" max="3402" width="3.140625" style="152" bestFit="1" customWidth="1"/>
    <col min="3403" max="3403" width="3.85546875" style="152" customWidth="1"/>
    <col min="3404" max="3405" width="3.140625" style="152" bestFit="1" customWidth="1"/>
    <col min="3406" max="3406" width="4.42578125" style="152" customWidth="1"/>
    <col min="3407" max="3409" width="3.140625" style="152" bestFit="1" customWidth="1"/>
    <col min="3410" max="3410" width="5" style="152" customWidth="1"/>
    <col min="3411" max="3412" width="3.140625" style="152" bestFit="1" customWidth="1"/>
    <col min="3413" max="3413" width="4.140625" style="152" customWidth="1"/>
    <col min="3414" max="3414" width="4.28515625" style="152" customWidth="1"/>
    <col min="3415" max="3415" width="3.85546875" style="152" customWidth="1"/>
    <col min="3416" max="3416" width="3.140625" style="152" bestFit="1" customWidth="1"/>
    <col min="3417" max="3417" width="3.42578125" style="152" customWidth="1"/>
    <col min="3418" max="3418" width="3.7109375" style="152" customWidth="1"/>
    <col min="3419" max="3424" width="3.140625" style="152" bestFit="1" customWidth="1"/>
    <col min="3425" max="3530" width="4.140625" style="152" bestFit="1" customWidth="1"/>
    <col min="3531" max="3531" width="15.140625" style="152" bestFit="1" customWidth="1"/>
    <col min="3532" max="3532" width="15.85546875" style="152" bestFit="1" customWidth="1"/>
    <col min="3533" max="3533" width="10.85546875" style="152"/>
    <col min="3534" max="3534" width="21.85546875" style="152" customWidth="1"/>
    <col min="3535" max="3576" width="10.85546875" style="152"/>
    <col min="3577" max="3577" width="11.42578125" style="152" customWidth="1"/>
    <col min="3578" max="3584" width="10.85546875" style="152"/>
    <col min="3585" max="3585" width="13.140625" style="152" bestFit="1" customWidth="1"/>
    <col min="3586" max="3587" width="10.85546875" style="152"/>
    <col min="3588" max="3588" width="5.42578125" style="152" customWidth="1"/>
    <col min="3589" max="3589" width="12.28515625" style="152" customWidth="1"/>
    <col min="3590" max="3590" width="92.42578125" style="152" customWidth="1"/>
    <col min="3591" max="3591" width="9.42578125" style="152" bestFit="1" customWidth="1"/>
    <col min="3592" max="3592" width="16" style="152" customWidth="1"/>
    <col min="3593" max="3593" width="15" style="152" bestFit="1" customWidth="1"/>
    <col min="3594" max="3594" width="35" style="152" customWidth="1"/>
    <col min="3595" max="3601" width="2" style="152" bestFit="1" customWidth="1"/>
    <col min="3602" max="3609" width="3.140625" style="152" bestFit="1" customWidth="1"/>
    <col min="3610" max="3610" width="3.140625" style="152" customWidth="1"/>
    <col min="3611" max="3613" width="3" style="152" bestFit="1" customWidth="1"/>
    <col min="3614" max="3614" width="3.42578125" style="152" customWidth="1"/>
    <col min="3615" max="3641" width="3.140625" style="152" bestFit="1" customWidth="1"/>
    <col min="3642" max="3642" width="5" style="152" customWidth="1"/>
    <col min="3643" max="3643" width="4.140625" style="152" customWidth="1"/>
    <col min="3644" max="3645" width="3.140625" style="152" bestFit="1" customWidth="1"/>
    <col min="3646" max="3646" width="4.42578125" style="152" customWidth="1"/>
    <col min="3647" max="3651" width="3.140625" style="152" bestFit="1" customWidth="1"/>
    <col min="3652" max="3652" width="2.85546875" style="152" customWidth="1"/>
    <col min="3653" max="3653" width="3.140625" style="152" bestFit="1" customWidth="1"/>
    <col min="3654" max="3654" width="5.7109375" style="152" customWidth="1"/>
    <col min="3655" max="3658" width="3.140625" style="152" bestFit="1" customWidth="1"/>
    <col min="3659" max="3659" width="3.85546875" style="152" customWidth="1"/>
    <col min="3660" max="3661" width="3.140625" style="152" bestFit="1" customWidth="1"/>
    <col min="3662" max="3662" width="4.42578125" style="152" customWidth="1"/>
    <col min="3663" max="3665" width="3.140625" style="152" bestFit="1" customWidth="1"/>
    <col min="3666" max="3666" width="5" style="152" customWidth="1"/>
    <col min="3667" max="3668" width="3.140625" style="152" bestFit="1" customWidth="1"/>
    <col min="3669" max="3669" width="4.140625" style="152" customWidth="1"/>
    <col min="3670" max="3670" width="4.28515625" style="152" customWidth="1"/>
    <col min="3671" max="3671" width="3.85546875" style="152" customWidth="1"/>
    <col min="3672" max="3672" width="3.140625" style="152" bestFit="1" customWidth="1"/>
    <col min="3673" max="3673" width="3.42578125" style="152" customWidth="1"/>
    <col min="3674" max="3674" width="3.7109375" style="152" customWidth="1"/>
    <col min="3675" max="3680" width="3.140625" style="152" bestFit="1" customWidth="1"/>
    <col min="3681" max="3786" width="4.140625" style="152" bestFit="1" customWidth="1"/>
    <col min="3787" max="3787" width="15.140625" style="152" bestFit="1" customWidth="1"/>
    <col min="3788" max="3788" width="15.85546875" style="152" bestFit="1" customWidth="1"/>
    <col min="3789" max="3789" width="10.85546875" style="152"/>
    <col min="3790" max="3790" width="21.85546875" style="152" customWidth="1"/>
    <col min="3791" max="3832" width="10.85546875" style="152"/>
    <col min="3833" max="3833" width="11.42578125" style="152" customWidth="1"/>
    <col min="3834" max="3840" width="10.85546875" style="152"/>
    <col min="3841" max="3841" width="13.140625" style="152" bestFit="1" customWidth="1"/>
    <col min="3842" max="3843" width="10.85546875" style="152"/>
    <col min="3844" max="3844" width="5.42578125" style="152" customWidth="1"/>
    <col min="3845" max="3845" width="12.28515625" style="152" customWidth="1"/>
    <col min="3846" max="3846" width="92.42578125" style="152" customWidth="1"/>
    <col min="3847" max="3847" width="9.42578125" style="152" bestFit="1" customWidth="1"/>
    <col min="3848" max="3848" width="16" style="152" customWidth="1"/>
    <col min="3849" max="3849" width="15" style="152" bestFit="1" customWidth="1"/>
    <col min="3850" max="3850" width="35" style="152" customWidth="1"/>
    <col min="3851" max="3857" width="2" style="152" bestFit="1" customWidth="1"/>
    <col min="3858" max="3865" width="3.140625" style="152" bestFit="1" customWidth="1"/>
    <col min="3866" max="3866" width="3.140625" style="152" customWidth="1"/>
    <col min="3867" max="3869" width="3" style="152" bestFit="1" customWidth="1"/>
    <col min="3870" max="3870" width="3.42578125" style="152" customWidth="1"/>
    <col min="3871" max="3897" width="3.140625" style="152" bestFit="1" customWidth="1"/>
    <col min="3898" max="3898" width="5" style="152" customWidth="1"/>
    <col min="3899" max="3899" width="4.140625" style="152" customWidth="1"/>
    <col min="3900" max="3901" width="3.140625" style="152" bestFit="1" customWidth="1"/>
    <col min="3902" max="3902" width="4.42578125" style="152" customWidth="1"/>
    <col min="3903" max="3907" width="3.140625" style="152" bestFit="1" customWidth="1"/>
    <col min="3908" max="3908" width="2.85546875" style="152" customWidth="1"/>
    <col min="3909" max="3909" width="3.140625" style="152" bestFit="1" customWidth="1"/>
    <col min="3910" max="3910" width="5.7109375" style="152" customWidth="1"/>
    <col min="3911" max="3914" width="3.140625" style="152" bestFit="1" customWidth="1"/>
    <col min="3915" max="3915" width="3.85546875" style="152" customWidth="1"/>
    <col min="3916" max="3917" width="3.140625" style="152" bestFit="1" customWidth="1"/>
    <col min="3918" max="3918" width="4.42578125" style="152" customWidth="1"/>
    <col min="3919" max="3921" width="3.140625" style="152" bestFit="1" customWidth="1"/>
    <col min="3922" max="3922" width="5" style="152" customWidth="1"/>
    <col min="3923" max="3924" width="3.140625" style="152" bestFit="1" customWidth="1"/>
    <col min="3925" max="3925" width="4.140625" style="152" customWidth="1"/>
    <col min="3926" max="3926" width="4.28515625" style="152" customWidth="1"/>
    <col min="3927" max="3927" width="3.85546875" style="152" customWidth="1"/>
    <col min="3928" max="3928" width="3.140625" style="152" bestFit="1" customWidth="1"/>
    <col min="3929" max="3929" width="3.42578125" style="152" customWidth="1"/>
    <col min="3930" max="3930" width="3.7109375" style="152" customWidth="1"/>
    <col min="3931" max="3936" width="3.140625" style="152" bestFit="1" customWidth="1"/>
    <col min="3937" max="4042" width="4.140625" style="152" bestFit="1" customWidth="1"/>
    <col min="4043" max="4043" width="15.140625" style="152" bestFit="1" customWidth="1"/>
    <col min="4044" max="4044" width="15.85546875" style="152" bestFit="1" customWidth="1"/>
    <col min="4045" max="4045" width="10.85546875" style="152"/>
    <col min="4046" max="4046" width="21.85546875" style="152" customWidth="1"/>
    <col min="4047" max="4088" width="10.85546875" style="152"/>
    <col min="4089" max="4089" width="11.42578125" style="152" customWidth="1"/>
    <col min="4090" max="4096" width="10.85546875" style="152"/>
    <col min="4097" max="4097" width="13.140625" style="152" bestFit="1" customWidth="1"/>
    <col min="4098" max="4099" width="10.85546875" style="152"/>
    <col min="4100" max="4100" width="5.42578125" style="152" customWidth="1"/>
    <col min="4101" max="4101" width="12.28515625" style="152" customWidth="1"/>
    <col min="4102" max="4102" width="92.42578125" style="152" customWidth="1"/>
    <col min="4103" max="4103" width="9.42578125" style="152" bestFit="1" customWidth="1"/>
    <col min="4104" max="4104" width="16" style="152" customWidth="1"/>
    <col min="4105" max="4105" width="15" style="152" bestFit="1" customWidth="1"/>
    <col min="4106" max="4106" width="35" style="152" customWidth="1"/>
    <col min="4107" max="4113" width="2" style="152" bestFit="1" customWidth="1"/>
    <col min="4114" max="4121" width="3.140625" style="152" bestFit="1" customWidth="1"/>
    <col min="4122" max="4122" width="3.140625" style="152" customWidth="1"/>
    <col min="4123" max="4125" width="3" style="152" bestFit="1" customWidth="1"/>
    <col min="4126" max="4126" width="3.42578125" style="152" customWidth="1"/>
    <col min="4127" max="4153" width="3.140625" style="152" bestFit="1" customWidth="1"/>
    <col min="4154" max="4154" width="5" style="152" customWidth="1"/>
    <col min="4155" max="4155" width="4.140625" style="152" customWidth="1"/>
    <col min="4156" max="4157" width="3.140625" style="152" bestFit="1" customWidth="1"/>
    <col min="4158" max="4158" width="4.42578125" style="152" customWidth="1"/>
    <col min="4159" max="4163" width="3.140625" style="152" bestFit="1" customWidth="1"/>
    <col min="4164" max="4164" width="2.85546875" style="152" customWidth="1"/>
    <col min="4165" max="4165" width="3.140625" style="152" bestFit="1" customWidth="1"/>
    <col min="4166" max="4166" width="5.7109375" style="152" customWidth="1"/>
    <col min="4167" max="4170" width="3.140625" style="152" bestFit="1" customWidth="1"/>
    <col min="4171" max="4171" width="3.85546875" style="152" customWidth="1"/>
    <col min="4172" max="4173" width="3.140625" style="152" bestFit="1" customWidth="1"/>
    <col min="4174" max="4174" width="4.42578125" style="152" customWidth="1"/>
    <col min="4175" max="4177" width="3.140625" style="152" bestFit="1" customWidth="1"/>
    <col min="4178" max="4178" width="5" style="152" customWidth="1"/>
    <col min="4179" max="4180" width="3.140625" style="152" bestFit="1" customWidth="1"/>
    <col min="4181" max="4181" width="4.140625" style="152" customWidth="1"/>
    <col min="4182" max="4182" width="4.28515625" style="152" customWidth="1"/>
    <col min="4183" max="4183" width="3.85546875" style="152" customWidth="1"/>
    <col min="4184" max="4184" width="3.140625" style="152" bestFit="1" customWidth="1"/>
    <col min="4185" max="4185" width="3.42578125" style="152" customWidth="1"/>
    <col min="4186" max="4186" width="3.7109375" style="152" customWidth="1"/>
    <col min="4187" max="4192" width="3.140625" style="152" bestFit="1" customWidth="1"/>
    <col min="4193" max="4298" width="4.140625" style="152" bestFit="1" customWidth="1"/>
    <col min="4299" max="4299" width="15.140625" style="152" bestFit="1" customWidth="1"/>
    <col min="4300" max="4300" width="15.85546875" style="152" bestFit="1" customWidth="1"/>
    <col min="4301" max="4301" width="10.85546875" style="152"/>
    <col min="4302" max="4302" width="21.85546875" style="152" customWidth="1"/>
    <col min="4303" max="4344" width="10.85546875" style="152"/>
    <col min="4345" max="4345" width="11.42578125" style="152" customWidth="1"/>
    <col min="4346" max="4352" width="10.85546875" style="152"/>
    <col min="4353" max="4353" width="13.140625" style="152" bestFit="1" customWidth="1"/>
    <col min="4354" max="4355" width="10.85546875" style="152"/>
    <col min="4356" max="4356" width="5.42578125" style="152" customWidth="1"/>
    <col min="4357" max="4357" width="12.28515625" style="152" customWidth="1"/>
    <col min="4358" max="4358" width="92.42578125" style="152" customWidth="1"/>
    <col min="4359" max="4359" width="9.42578125" style="152" bestFit="1" customWidth="1"/>
    <col min="4360" max="4360" width="16" style="152" customWidth="1"/>
    <col min="4361" max="4361" width="15" style="152" bestFit="1" customWidth="1"/>
    <col min="4362" max="4362" width="35" style="152" customWidth="1"/>
    <col min="4363" max="4369" width="2" style="152" bestFit="1" customWidth="1"/>
    <col min="4370" max="4377" width="3.140625" style="152" bestFit="1" customWidth="1"/>
    <col min="4378" max="4378" width="3.140625" style="152" customWidth="1"/>
    <col min="4379" max="4381" width="3" style="152" bestFit="1" customWidth="1"/>
    <col min="4382" max="4382" width="3.42578125" style="152" customWidth="1"/>
    <col min="4383" max="4409" width="3.140625" style="152" bestFit="1" customWidth="1"/>
    <col min="4410" max="4410" width="5" style="152" customWidth="1"/>
    <col min="4411" max="4411" width="4.140625" style="152" customWidth="1"/>
    <col min="4412" max="4413" width="3.140625" style="152" bestFit="1" customWidth="1"/>
    <col min="4414" max="4414" width="4.42578125" style="152" customWidth="1"/>
    <col min="4415" max="4419" width="3.140625" style="152" bestFit="1" customWidth="1"/>
    <col min="4420" max="4420" width="2.85546875" style="152" customWidth="1"/>
    <col min="4421" max="4421" width="3.140625" style="152" bestFit="1" customWidth="1"/>
    <col min="4422" max="4422" width="5.7109375" style="152" customWidth="1"/>
    <col min="4423" max="4426" width="3.140625" style="152" bestFit="1" customWidth="1"/>
    <col min="4427" max="4427" width="3.85546875" style="152" customWidth="1"/>
    <col min="4428" max="4429" width="3.140625" style="152" bestFit="1" customWidth="1"/>
    <col min="4430" max="4430" width="4.42578125" style="152" customWidth="1"/>
    <col min="4431" max="4433" width="3.140625" style="152" bestFit="1" customWidth="1"/>
    <col min="4434" max="4434" width="5" style="152" customWidth="1"/>
    <col min="4435" max="4436" width="3.140625" style="152" bestFit="1" customWidth="1"/>
    <col min="4437" max="4437" width="4.140625" style="152" customWidth="1"/>
    <col min="4438" max="4438" width="4.28515625" style="152" customWidth="1"/>
    <col min="4439" max="4439" width="3.85546875" style="152" customWidth="1"/>
    <col min="4440" max="4440" width="3.140625" style="152" bestFit="1" customWidth="1"/>
    <col min="4441" max="4441" width="3.42578125" style="152" customWidth="1"/>
    <col min="4442" max="4442" width="3.7109375" style="152" customWidth="1"/>
    <col min="4443" max="4448" width="3.140625" style="152" bestFit="1" customWidth="1"/>
    <col min="4449" max="4554" width="4.140625" style="152" bestFit="1" customWidth="1"/>
    <col min="4555" max="4555" width="15.140625" style="152" bestFit="1" customWidth="1"/>
    <col min="4556" max="4556" width="15.85546875" style="152" bestFit="1" customWidth="1"/>
    <col min="4557" max="4557" width="10.85546875" style="152"/>
    <col min="4558" max="4558" width="21.85546875" style="152" customWidth="1"/>
    <col min="4559" max="4600" width="10.85546875" style="152"/>
    <col min="4601" max="4601" width="11.42578125" style="152" customWidth="1"/>
    <col min="4602" max="4608" width="10.85546875" style="152"/>
    <col min="4609" max="4609" width="13.140625" style="152" bestFit="1" customWidth="1"/>
    <col min="4610" max="4611" width="10.85546875" style="152"/>
    <col min="4612" max="4612" width="5.42578125" style="152" customWidth="1"/>
    <col min="4613" max="4613" width="12.28515625" style="152" customWidth="1"/>
    <col min="4614" max="4614" width="92.42578125" style="152" customWidth="1"/>
    <col min="4615" max="4615" width="9.42578125" style="152" bestFit="1" customWidth="1"/>
    <col min="4616" max="4616" width="16" style="152" customWidth="1"/>
    <col min="4617" max="4617" width="15" style="152" bestFit="1" customWidth="1"/>
    <col min="4618" max="4618" width="35" style="152" customWidth="1"/>
    <col min="4619" max="4625" width="2" style="152" bestFit="1" customWidth="1"/>
    <col min="4626" max="4633" width="3.140625" style="152" bestFit="1" customWidth="1"/>
    <col min="4634" max="4634" width="3.140625" style="152" customWidth="1"/>
    <col min="4635" max="4637" width="3" style="152" bestFit="1" customWidth="1"/>
    <col min="4638" max="4638" width="3.42578125" style="152" customWidth="1"/>
    <col min="4639" max="4665" width="3.140625" style="152" bestFit="1" customWidth="1"/>
    <col min="4666" max="4666" width="5" style="152" customWidth="1"/>
    <col min="4667" max="4667" width="4.140625" style="152" customWidth="1"/>
    <col min="4668" max="4669" width="3.140625" style="152" bestFit="1" customWidth="1"/>
    <col min="4670" max="4670" width="4.42578125" style="152" customWidth="1"/>
    <col min="4671" max="4675" width="3.140625" style="152" bestFit="1" customWidth="1"/>
    <col min="4676" max="4676" width="2.85546875" style="152" customWidth="1"/>
    <col min="4677" max="4677" width="3.140625" style="152" bestFit="1" customWidth="1"/>
    <col min="4678" max="4678" width="5.7109375" style="152" customWidth="1"/>
    <col min="4679" max="4682" width="3.140625" style="152" bestFit="1" customWidth="1"/>
    <col min="4683" max="4683" width="3.85546875" style="152" customWidth="1"/>
    <col min="4684" max="4685" width="3.140625" style="152" bestFit="1" customWidth="1"/>
    <col min="4686" max="4686" width="4.42578125" style="152" customWidth="1"/>
    <col min="4687" max="4689" width="3.140625" style="152" bestFit="1" customWidth="1"/>
    <col min="4690" max="4690" width="5" style="152" customWidth="1"/>
    <col min="4691" max="4692" width="3.140625" style="152" bestFit="1" customWidth="1"/>
    <col min="4693" max="4693" width="4.140625" style="152" customWidth="1"/>
    <col min="4694" max="4694" width="4.28515625" style="152" customWidth="1"/>
    <col min="4695" max="4695" width="3.85546875" style="152" customWidth="1"/>
    <col min="4696" max="4696" width="3.140625" style="152" bestFit="1" customWidth="1"/>
    <col min="4697" max="4697" width="3.42578125" style="152" customWidth="1"/>
    <col min="4698" max="4698" width="3.7109375" style="152" customWidth="1"/>
    <col min="4699" max="4704" width="3.140625" style="152" bestFit="1" customWidth="1"/>
    <col min="4705" max="4810" width="4.140625" style="152" bestFit="1" customWidth="1"/>
    <col min="4811" max="4811" width="15.140625" style="152" bestFit="1" customWidth="1"/>
    <col min="4812" max="4812" width="15.85546875" style="152" bestFit="1" customWidth="1"/>
    <col min="4813" max="4813" width="10.85546875" style="152"/>
    <col min="4814" max="4814" width="21.85546875" style="152" customWidth="1"/>
    <col min="4815" max="4856" width="10.85546875" style="152"/>
    <col min="4857" max="4857" width="11.42578125" style="152" customWidth="1"/>
    <col min="4858" max="4864" width="10.85546875" style="152"/>
    <col min="4865" max="4865" width="13.140625" style="152" bestFit="1" customWidth="1"/>
    <col min="4866" max="4867" width="10.85546875" style="152"/>
    <col min="4868" max="4868" width="5.42578125" style="152" customWidth="1"/>
    <col min="4869" max="4869" width="12.28515625" style="152" customWidth="1"/>
    <col min="4870" max="4870" width="92.42578125" style="152" customWidth="1"/>
    <col min="4871" max="4871" width="9.42578125" style="152" bestFit="1" customWidth="1"/>
    <col min="4872" max="4872" width="16" style="152" customWidth="1"/>
    <col min="4873" max="4873" width="15" style="152" bestFit="1" customWidth="1"/>
    <col min="4874" max="4874" width="35" style="152" customWidth="1"/>
    <col min="4875" max="4881" width="2" style="152" bestFit="1" customWidth="1"/>
    <col min="4882" max="4889" width="3.140625" style="152" bestFit="1" customWidth="1"/>
    <col min="4890" max="4890" width="3.140625" style="152" customWidth="1"/>
    <col min="4891" max="4893" width="3" style="152" bestFit="1" customWidth="1"/>
    <col min="4894" max="4894" width="3.42578125" style="152" customWidth="1"/>
    <col min="4895" max="4921" width="3.140625" style="152" bestFit="1" customWidth="1"/>
    <col min="4922" max="4922" width="5" style="152" customWidth="1"/>
    <col min="4923" max="4923" width="4.140625" style="152" customWidth="1"/>
    <col min="4924" max="4925" width="3.140625" style="152" bestFit="1" customWidth="1"/>
    <col min="4926" max="4926" width="4.42578125" style="152" customWidth="1"/>
    <col min="4927" max="4931" width="3.140625" style="152" bestFit="1" customWidth="1"/>
    <col min="4932" max="4932" width="2.85546875" style="152" customWidth="1"/>
    <col min="4933" max="4933" width="3.140625" style="152" bestFit="1" customWidth="1"/>
    <col min="4934" max="4934" width="5.7109375" style="152" customWidth="1"/>
    <col min="4935" max="4938" width="3.140625" style="152" bestFit="1" customWidth="1"/>
    <col min="4939" max="4939" width="3.85546875" style="152" customWidth="1"/>
    <col min="4940" max="4941" width="3.140625" style="152" bestFit="1" customWidth="1"/>
    <col min="4942" max="4942" width="4.42578125" style="152" customWidth="1"/>
    <col min="4943" max="4945" width="3.140625" style="152" bestFit="1" customWidth="1"/>
    <col min="4946" max="4946" width="5" style="152" customWidth="1"/>
    <col min="4947" max="4948" width="3.140625" style="152" bestFit="1" customWidth="1"/>
    <col min="4949" max="4949" width="4.140625" style="152" customWidth="1"/>
    <col min="4950" max="4950" width="4.28515625" style="152" customWidth="1"/>
    <col min="4951" max="4951" width="3.85546875" style="152" customWidth="1"/>
    <col min="4952" max="4952" width="3.140625" style="152" bestFit="1" customWidth="1"/>
    <col min="4953" max="4953" width="3.42578125" style="152" customWidth="1"/>
    <col min="4954" max="4954" width="3.7109375" style="152" customWidth="1"/>
    <col min="4955" max="4960" width="3.140625" style="152" bestFit="1" customWidth="1"/>
    <col min="4961" max="5066" width="4.140625" style="152" bestFit="1" customWidth="1"/>
    <col min="5067" max="5067" width="15.140625" style="152" bestFit="1" customWidth="1"/>
    <col min="5068" max="5068" width="15.85546875" style="152" bestFit="1" customWidth="1"/>
    <col min="5069" max="5069" width="10.85546875" style="152"/>
    <col min="5070" max="5070" width="21.85546875" style="152" customWidth="1"/>
    <col min="5071" max="5112" width="10.85546875" style="152"/>
    <col min="5113" max="5113" width="11.42578125" style="152" customWidth="1"/>
    <col min="5114" max="5120" width="10.85546875" style="152"/>
    <col min="5121" max="5121" width="13.140625" style="152" bestFit="1" customWidth="1"/>
    <col min="5122" max="5123" width="10.85546875" style="152"/>
    <col min="5124" max="5124" width="5.42578125" style="152" customWidth="1"/>
    <col min="5125" max="5125" width="12.28515625" style="152" customWidth="1"/>
    <col min="5126" max="5126" width="92.42578125" style="152" customWidth="1"/>
    <col min="5127" max="5127" width="9.42578125" style="152" bestFit="1" customWidth="1"/>
    <col min="5128" max="5128" width="16" style="152" customWidth="1"/>
    <col min="5129" max="5129" width="15" style="152" bestFit="1" customWidth="1"/>
    <col min="5130" max="5130" width="35" style="152" customWidth="1"/>
    <col min="5131" max="5137" width="2" style="152" bestFit="1" customWidth="1"/>
    <col min="5138" max="5145" width="3.140625" style="152" bestFit="1" customWidth="1"/>
    <col min="5146" max="5146" width="3.140625" style="152" customWidth="1"/>
    <col min="5147" max="5149" width="3" style="152" bestFit="1" customWidth="1"/>
    <col min="5150" max="5150" width="3.42578125" style="152" customWidth="1"/>
    <col min="5151" max="5177" width="3.140625" style="152" bestFit="1" customWidth="1"/>
    <col min="5178" max="5178" width="5" style="152" customWidth="1"/>
    <col min="5179" max="5179" width="4.140625" style="152" customWidth="1"/>
    <col min="5180" max="5181" width="3.140625" style="152" bestFit="1" customWidth="1"/>
    <col min="5182" max="5182" width="4.42578125" style="152" customWidth="1"/>
    <col min="5183" max="5187" width="3.140625" style="152" bestFit="1" customWidth="1"/>
    <col min="5188" max="5188" width="2.85546875" style="152" customWidth="1"/>
    <col min="5189" max="5189" width="3.140625" style="152" bestFit="1" customWidth="1"/>
    <col min="5190" max="5190" width="5.7109375" style="152" customWidth="1"/>
    <col min="5191" max="5194" width="3.140625" style="152" bestFit="1" customWidth="1"/>
    <col min="5195" max="5195" width="3.85546875" style="152" customWidth="1"/>
    <col min="5196" max="5197" width="3.140625" style="152" bestFit="1" customWidth="1"/>
    <col min="5198" max="5198" width="4.42578125" style="152" customWidth="1"/>
    <col min="5199" max="5201" width="3.140625" style="152" bestFit="1" customWidth="1"/>
    <col min="5202" max="5202" width="5" style="152" customWidth="1"/>
    <col min="5203" max="5204" width="3.140625" style="152" bestFit="1" customWidth="1"/>
    <col min="5205" max="5205" width="4.140625" style="152" customWidth="1"/>
    <col min="5206" max="5206" width="4.28515625" style="152" customWidth="1"/>
    <col min="5207" max="5207" width="3.85546875" style="152" customWidth="1"/>
    <col min="5208" max="5208" width="3.140625" style="152" bestFit="1" customWidth="1"/>
    <col min="5209" max="5209" width="3.42578125" style="152" customWidth="1"/>
    <col min="5210" max="5210" width="3.7109375" style="152" customWidth="1"/>
    <col min="5211" max="5216" width="3.140625" style="152" bestFit="1" customWidth="1"/>
    <col min="5217" max="5322" width="4.140625" style="152" bestFit="1" customWidth="1"/>
    <col min="5323" max="5323" width="15.140625" style="152" bestFit="1" customWidth="1"/>
    <col min="5324" max="5324" width="15.85546875" style="152" bestFit="1" customWidth="1"/>
    <col min="5325" max="5325" width="10.85546875" style="152"/>
    <col min="5326" max="5326" width="21.85546875" style="152" customWidth="1"/>
    <col min="5327" max="5368" width="10.85546875" style="152"/>
    <col min="5369" max="5369" width="11.42578125" style="152" customWidth="1"/>
    <col min="5370" max="5376" width="10.85546875" style="152"/>
    <col min="5377" max="5377" width="13.140625" style="152" bestFit="1" customWidth="1"/>
    <col min="5378" max="5379" width="10.85546875" style="152"/>
    <col min="5380" max="5380" width="5.42578125" style="152" customWidth="1"/>
    <col min="5381" max="5381" width="12.28515625" style="152" customWidth="1"/>
    <col min="5382" max="5382" width="92.42578125" style="152" customWidth="1"/>
    <col min="5383" max="5383" width="9.42578125" style="152" bestFit="1" customWidth="1"/>
    <col min="5384" max="5384" width="16" style="152" customWidth="1"/>
    <col min="5385" max="5385" width="15" style="152" bestFit="1" customWidth="1"/>
    <col min="5386" max="5386" width="35" style="152" customWidth="1"/>
    <col min="5387" max="5393" width="2" style="152" bestFit="1" customWidth="1"/>
    <col min="5394" max="5401" width="3.140625" style="152" bestFit="1" customWidth="1"/>
    <col min="5402" max="5402" width="3.140625" style="152" customWidth="1"/>
    <col min="5403" max="5405" width="3" style="152" bestFit="1" customWidth="1"/>
    <col min="5406" max="5406" width="3.42578125" style="152" customWidth="1"/>
    <col min="5407" max="5433" width="3.140625" style="152" bestFit="1" customWidth="1"/>
    <col min="5434" max="5434" width="5" style="152" customWidth="1"/>
    <col min="5435" max="5435" width="4.140625" style="152" customWidth="1"/>
    <col min="5436" max="5437" width="3.140625" style="152" bestFit="1" customWidth="1"/>
    <col min="5438" max="5438" width="4.42578125" style="152" customWidth="1"/>
    <col min="5439" max="5443" width="3.140625" style="152" bestFit="1" customWidth="1"/>
    <col min="5444" max="5444" width="2.85546875" style="152" customWidth="1"/>
    <col min="5445" max="5445" width="3.140625" style="152" bestFit="1" customWidth="1"/>
    <col min="5446" max="5446" width="5.7109375" style="152" customWidth="1"/>
    <col min="5447" max="5450" width="3.140625" style="152" bestFit="1" customWidth="1"/>
    <col min="5451" max="5451" width="3.85546875" style="152" customWidth="1"/>
    <col min="5452" max="5453" width="3.140625" style="152" bestFit="1" customWidth="1"/>
    <col min="5454" max="5454" width="4.42578125" style="152" customWidth="1"/>
    <col min="5455" max="5457" width="3.140625" style="152" bestFit="1" customWidth="1"/>
    <col min="5458" max="5458" width="5" style="152" customWidth="1"/>
    <col min="5459" max="5460" width="3.140625" style="152" bestFit="1" customWidth="1"/>
    <col min="5461" max="5461" width="4.140625" style="152" customWidth="1"/>
    <col min="5462" max="5462" width="4.28515625" style="152" customWidth="1"/>
    <col min="5463" max="5463" width="3.85546875" style="152" customWidth="1"/>
    <col min="5464" max="5464" width="3.140625" style="152" bestFit="1" customWidth="1"/>
    <col min="5465" max="5465" width="3.42578125" style="152" customWidth="1"/>
    <col min="5466" max="5466" width="3.7109375" style="152" customWidth="1"/>
    <col min="5467" max="5472" width="3.140625" style="152" bestFit="1" customWidth="1"/>
    <col min="5473" max="5578" width="4.140625" style="152" bestFit="1" customWidth="1"/>
    <col min="5579" max="5579" width="15.140625" style="152" bestFit="1" customWidth="1"/>
    <col min="5580" max="5580" width="15.85546875" style="152" bestFit="1" customWidth="1"/>
    <col min="5581" max="5581" width="10.85546875" style="152"/>
    <col min="5582" max="5582" width="21.85546875" style="152" customWidth="1"/>
    <col min="5583" max="5624" width="10.85546875" style="152"/>
    <col min="5625" max="5625" width="11.42578125" style="152" customWidth="1"/>
    <col min="5626" max="5632" width="10.85546875" style="152"/>
    <col min="5633" max="5633" width="13.140625" style="152" bestFit="1" customWidth="1"/>
    <col min="5634" max="5635" width="10.85546875" style="152"/>
    <col min="5636" max="5636" width="5.42578125" style="152" customWidth="1"/>
    <col min="5637" max="5637" width="12.28515625" style="152" customWidth="1"/>
    <col min="5638" max="5638" width="92.42578125" style="152" customWidth="1"/>
    <col min="5639" max="5639" width="9.42578125" style="152" bestFit="1" customWidth="1"/>
    <col min="5640" max="5640" width="16" style="152" customWidth="1"/>
    <col min="5641" max="5641" width="15" style="152" bestFit="1" customWidth="1"/>
    <col min="5642" max="5642" width="35" style="152" customWidth="1"/>
    <col min="5643" max="5649" width="2" style="152" bestFit="1" customWidth="1"/>
    <col min="5650" max="5657" width="3.140625" style="152" bestFit="1" customWidth="1"/>
    <col min="5658" max="5658" width="3.140625" style="152" customWidth="1"/>
    <col min="5659" max="5661" width="3" style="152" bestFit="1" customWidth="1"/>
    <col min="5662" max="5662" width="3.42578125" style="152" customWidth="1"/>
    <col min="5663" max="5689" width="3.140625" style="152" bestFit="1" customWidth="1"/>
    <col min="5690" max="5690" width="5" style="152" customWidth="1"/>
    <col min="5691" max="5691" width="4.140625" style="152" customWidth="1"/>
    <col min="5692" max="5693" width="3.140625" style="152" bestFit="1" customWidth="1"/>
    <col min="5694" max="5694" width="4.42578125" style="152" customWidth="1"/>
    <col min="5695" max="5699" width="3.140625" style="152" bestFit="1" customWidth="1"/>
    <col min="5700" max="5700" width="2.85546875" style="152" customWidth="1"/>
    <col min="5701" max="5701" width="3.140625" style="152" bestFit="1" customWidth="1"/>
    <col min="5702" max="5702" width="5.7109375" style="152" customWidth="1"/>
    <col min="5703" max="5706" width="3.140625" style="152" bestFit="1" customWidth="1"/>
    <col min="5707" max="5707" width="3.85546875" style="152" customWidth="1"/>
    <col min="5708" max="5709" width="3.140625" style="152" bestFit="1" customWidth="1"/>
    <col min="5710" max="5710" width="4.42578125" style="152" customWidth="1"/>
    <col min="5711" max="5713" width="3.140625" style="152" bestFit="1" customWidth="1"/>
    <col min="5714" max="5714" width="5" style="152" customWidth="1"/>
    <col min="5715" max="5716" width="3.140625" style="152" bestFit="1" customWidth="1"/>
    <col min="5717" max="5717" width="4.140625" style="152" customWidth="1"/>
    <col min="5718" max="5718" width="4.28515625" style="152" customWidth="1"/>
    <col min="5719" max="5719" width="3.85546875" style="152" customWidth="1"/>
    <col min="5720" max="5720" width="3.140625" style="152" bestFit="1" customWidth="1"/>
    <col min="5721" max="5721" width="3.42578125" style="152" customWidth="1"/>
    <col min="5722" max="5722" width="3.7109375" style="152" customWidth="1"/>
    <col min="5723" max="5728" width="3.140625" style="152" bestFit="1" customWidth="1"/>
    <col min="5729" max="5834" width="4.140625" style="152" bestFit="1" customWidth="1"/>
    <col min="5835" max="5835" width="15.140625" style="152" bestFit="1" customWidth="1"/>
    <col min="5836" max="5836" width="15.85546875" style="152" bestFit="1" customWidth="1"/>
    <col min="5837" max="5837" width="10.85546875" style="152"/>
    <col min="5838" max="5838" width="21.85546875" style="152" customWidth="1"/>
    <col min="5839" max="5880" width="10.85546875" style="152"/>
    <col min="5881" max="5881" width="11.42578125" style="152" customWidth="1"/>
    <col min="5882" max="5888" width="10.85546875" style="152"/>
    <col min="5889" max="5889" width="13.140625" style="152" bestFit="1" customWidth="1"/>
    <col min="5890" max="5891" width="10.85546875" style="152"/>
    <col min="5892" max="5892" width="5.42578125" style="152" customWidth="1"/>
    <col min="5893" max="5893" width="12.28515625" style="152" customWidth="1"/>
    <col min="5894" max="5894" width="92.42578125" style="152" customWidth="1"/>
    <col min="5895" max="5895" width="9.42578125" style="152" bestFit="1" customWidth="1"/>
    <col min="5896" max="5896" width="16" style="152" customWidth="1"/>
    <col min="5897" max="5897" width="15" style="152" bestFit="1" customWidth="1"/>
    <col min="5898" max="5898" width="35" style="152" customWidth="1"/>
    <col min="5899" max="5905" width="2" style="152" bestFit="1" customWidth="1"/>
    <col min="5906" max="5913" width="3.140625" style="152" bestFit="1" customWidth="1"/>
    <col min="5914" max="5914" width="3.140625" style="152" customWidth="1"/>
    <col min="5915" max="5917" width="3" style="152" bestFit="1" customWidth="1"/>
    <col min="5918" max="5918" width="3.42578125" style="152" customWidth="1"/>
    <col min="5919" max="5945" width="3.140625" style="152" bestFit="1" customWidth="1"/>
    <col min="5946" max="5946" width="5" style="152" customWidth="1"/>
    <col min="5947" max="5947" width="4.140625" style="152" customWidth="1"/>
    <col min="5948" max="5949" width="3.140625" style="152" bestFit="1" customWidth="1"/>
    <col min="5950" max="5950" width="4.42578125" style="152" customWidth="1"/>
    <col min="5951" max="5955" width="3.140625" style="152" bestFit="1" customWidth="1"/>
    <col min="5956" max="5956" width="2.85546875" style="152" customWidth="1"/>
    <col min="5957" max="5957" width="3.140625" style="152" bestFit="1" customWidth="1"/>
    <col min="5958" max="5958" width="5.7109375" style="152" customWidth="1"/>
    <col min="5959" max="5962" width="3.140625" style="152" bestFit="1" customWidth="1"/>
    <col min="5963" max="5963" width="3.85546875" style="152" customWidth="1"/>
    <col min="5964" max="5965" width="3.140625" style="152" bestFit="1" customWidth="1"/>
    <col min="5966" max="5966" width="4.42578125" style="152" customWidth="1"/>
    <col min="5967" max="5969" width="3.140625" style="152" bestFit="1" customWidth="1"/>
    <col min="5970" max="5970" width="5" style="152" customWidth="1"/>
    <col min="5971" max="5972" width="3.140625" style="152" bestFit="1" customWidth="1"/>
    <col min="5973" max="5973" width="4.140625" style="152" customWidth="1"/>
    <col min="5974" max="5974" width="4.28515625" style="152" customWidth="1"/>
    <col min="5975" max="5975" width="3.85546875" style="152" customWidth="1"/>
    <col min="5976" max="5976" width="3.140625" style="152" bestFit="1" customWidth="1"/>
    <col min="5977" max="5977" width="3.42578125" style="152" customWidth="1"/>
    <col min="5978" max="5978" width="3.7109375" style="152" customWidth="1"/>
    <col min="5979" max="5984" width="3.140625" style="152" bestFit="1" customWidth="1"/>
    <col min="5985" max="6090" width="4.140625" style="152" bestFit="1" customWidth="1"/>
    <col min="6091" max="6091" width="15.140625" style="152" bestFit="1" customWidth="1"/>
    <col min="6092" max="6092" width="15.85546875" style="152" bestFit="1" customWidth="1"/>
    <col min="6093" max="6093" width="10.85546875" style="152"/>
    <col min="6094" max="6094" width="21.85546875" style="152" customWidth="1"/>
    <col min="6095" max="6136" width="10.85546875" style="152"/>
    <col min="6137" max="6137" width="11.42578125" style="152" customWidth="1"/>
    <col min="6138" max="6144" width="10.85546875" style="152"/>
    <col min="6145" max="6145" width="13.140625" style="152" bestFit="1" customWidth="1"/>
    <col min="6146" max="6147" width="10.85546875" style="152"/>
    <col min="6148" max="6148" width="5.42578125" style="152" customWidth="1"/>
    <col min="6149" max="6149" width="12.28515625" style="152" customWidth="1"/>
    <col min="6150" max="6150" width="92.42578125" style="152" customWidth="1"/>
    <col min="6151" max="6151" width="9.42578125" style="152" bestFit="1" customWidth="1"/>
    <col min="6152" max="6152" width="16" style="152" customWidth="1"/>
    <col min="6153" max="6153" width="15" style="152" bestFit="1" customWidth="1"/>
    <col min="6154" max="6154" width="35" style="152" customWidth="1"/>
    <col min="6155" max="6161" width="2" style="152" bestFit="1" customWidth="1"/>
    <col min="6162" max="6169" width="3.140625" style="152" bestFit="1" customWidth="1"/>
    <col min="6170" max="6170" width="3.140625" style="152" customWidth="1"/>
    <col min="6171" max="6173" width="3" style="152" bestFit="1" customWidth="1"/>
    <col min="6174" max="6174" width="3.42578125" style="152" customWidth="1"/>
    <col min="6175" max="6201" width="3.140625" style="152" bestFit="1" customWidth="1"/>
    <col min="6202" max="6202" width="5" style="152" customWidth="1"/>
    <col min="6203" max="6203" width="4.140625" style="152" customWidth="1"/>
    <col min="6204" max="6205" width="3.140625" style="152" bestFit="1" customWidth="1"/>
    <col min="6206" max="6206" width="4.42578125" style="152" customWidth="1"/>
    <col min="6207" max="6211" width="3.140625" style="152" bestFit="1" customWidth="1"/>
    <col min="6212" max="6212" width="2.85546875" style="152" customWidth="1"/>
    <col min="6213" max="6213" width="3.140625" style="152" bestFit="1" customWidth="1"/>
    <col min="6214" max="6214" width="5.7109375" style="152" customWidth="1"/>
    <col min="6215" max="6218" width="3.140625" style="152" bestFit="1" customWidth="1"/>
    <col min="6219" max="6219" width="3.85546875" style="152" customWidth="1"/>
    <col min="6220" max="6221" width="3.140625" style="152" bestFit="1" customWidth="1"/>
    <col min="6222" max="6222" width="4.42578125" style="152" customWidth="1"/>
    <col min="6223" max="6225" width="3.140625" style="152" bestFit="1" customWidth="1"/>
    <col min="6226" max="6226" width="5" style="152" customWidth="1"/>
    <col min="6227" max="6228" width="3.140625" style="152" bestFit="1" customWidth="1"/>
    <col min="6229" max="6229" width="4.140625" style="152" customWidth="1"/>
    <col min="6230" max="6230" width="4.28515625" style="152" customWidth="1"/>
    <col min="6231" max="6231" width="3.85546875" style="152" customWidth="1"/>
    <col min="6232" max="6232" width="3.140625" style="152" bestFit="1" customWidth="1"/>
    <col min="6233" max="6233" width="3.42578125" style="152" customWidth="1"/>
    <col min="6234" max="6234" width="3.7109375" style="152" customWidth="1"/>
    <col min="6235" max="6240" width="3.140625" style="152" bestFit="1" customWidth="1"/>
    <col min="6241" max="6346" width="4.140625" style="152" bestFit="1" customWidth="1"/>
    <col min="6347" max="6347" width="15.140625" style="152" bestFit="1" customWidth="1"/>
    <col min="6348" max="6348" width="15.85546875" style="152" bestFit="1" customWidth="1"/>
    <col min="6349" max="6349" width="10.85546875" style="152"/>
    <col min="6350" max="6350" width="21.85546875" style="152" customWidth="1"/>
    <col min="6351" max="6392" width="10.85546875" style="152"/>
    <col min="6393" max="6393" width="11.42578125" style="152" customWidth="1"/>
    <col min="6394" max="6400" width="10.85546875" style="152"/>
    <col min="6401" max="6401" width="13.140625" style="152" bestFit="1" customWidth="1"/>
    <col min="6402" max="6403" width="10.85546875" style="152"/>
    <col min="6404" max="6404" width="5.42578125" style="152" customWidth="1"/>
    <col min="6405" max="6405" width="12.28515625" style="152" customWidth="1"/>
    <col min="6406" max="6406" width="92.42578125" style="152" customWidth="1"/>
    <col min="6407" max="6407" width="9.42578125" style="152" bestFit="1" customWidth="1"/>
    <col min="6408" max="6408" width="16" style="152" customWidth="1"/>
    <col min="6409" max="6409" width="15" style="152" bestFit="1" customWidth="1"/>
    <col min="6410" max="6410" width="35" style="152" customWidth="1"/>
    <col min="6411" max="6417" width="2" style="152" bestFit="1" customWidth="1"/>
    <col min="6418" max="6425" width="3.140625" style="152" bestFit="1" customWidth="1"/>
    <col min="6426" max="6426" width="3.140625" style="152" customWidth="1"/>
    <col min="6427" max="6429" width="3" style="152" bestFit="1" customWidth="1"/>
    <col min="6430" max="6430" width="3.42578125" style="152" customWidth="1"/>
    <col min="6431" max="6457" width="3.140625" style="152" bestFit="1" customWidth="1"/>
    <col min="6458" max="6458" width="5" style="152" customWidth="1"/>
    <col min="6459" max="6459" width="4.140625" style="152" customWidth="1"/>
    <col min="6460" max="6461" width="3.140625" style="152" bestFit="1" customWidth="1"/>
    <col min="6462" max="6462" width="4.42578125" style="152" customWidth="1"/>
    <col min="6463" max="6467" width="3.140625" style="152" bestFit="1" customWidth="1"/>
    <col min="6468" max="6468" width="2.85546875" style="152" customWidth="1"/>
    <col min="6469" max="6469" width="3.140625" style="152" bestFit="1" customWidth="1"/>
    <col min="6470" max="6470" width="5.7109375" style="152" customWidth="1"/>
    <col min="6471" max="6474" width="3.140625" style="152" bestFit="1" customWidth="1"/>
    <col min="6475" max="6475" width="3.85546875" style="152" customWidth="1"/>
    <col min="6476" max="6477" width="3.140625" style="152" bestFit="1" customWidth="1"/>
    <col min="6478" max="6478" width="4.42578125" style="152" customWidth="1"/>
    <col min="6479" max="6481" width="3.140625" style="152" bestFit="1" customWidth="1"/>
    <col min="6482" max="6482" width="5" style="152" customWidth="1"/>
    <col min="6483" max="6484" width="3.140625" style="152" bestFit="1" customWidth="1"/>
    <col min="6485" max="6485" width="4.140625" style="152" customWidth="1"/>
    <col min="6486" max="6486" width="4.28515625" style="152" customWidth="1"/>
    <col min="6487" max="6487" width="3.85546875" style="152" customWidth="1"/>
    <col min="6488" max="6488" width="3.140625" style="152" bestFit="1" customWidth="1"/>
    <col min="6489" max="6489" width="3.42578125" style="152" customWidth="1"/>
    <col min="6490" max="6490" width="3.7109375" style="152" customWidth="1"/>
    <col min="6491" max="6496" width="3.140625" style="152" bestFit="1" customWidth="1"/>
    <col min="6497" max="6602" width="4.140625" style="152" bestFit="1" customWidth="1"/>
    <col min="6603" max="6603" width="15.140625" style="152" bestFit="1" customWidth="1"/>
    <col min="6604" max="6604" width="15.85546875" style="152" bestFit="1" customWidth="1"/>
    <col min="6605" max="6605" width="10.85546875" style="152"/>
    <col min="6606" max="6606" width="21.85546875" style="152" customWidth="1"/>
    <col min="6607" max="6648" width="10.85546875" style="152"/>
    <col min="6649" max="6649" width="11.42578125" style="152" customWidth="1"/>
    <col min="6650" max="6656" width="10.85546875" style="152"/>
    <col min="6657" max="6657" width="13.140625" style="152" bestFit="1" customWidth="1"/>
    <col min="6658" max="6659" width="10.85546875" style="152"/>
    <col min="6660" max="6660" width="5.42578125" style="152" customWidth="1"/>
    <col min="6661" max="6661" width="12.28515625" style="152" customWidth="1"/>
    <col min="6662" max="6662" width="92.42578125" style="152" customWidth="1"/>
    <col min="6663" max="6663" width="9.42578125" style="152" bestFit="1" customWidth="1"/>
    <col min="6664" max="6664" width="16" style="152" customWidth="1"/>
    <col min="6665" max="6665" width="15" style="152" bestFit="1" customWidth="1"/>
    <col min="6666" max="6666" width="35" style="152" customWidth="1"/>
    <col min="6667" max="6673" width="2" style="152" bestFit="1" customWidth="1"/>
    <col min="6674" max="6681" width="3.140625" style="152" bestFit="1" customWidth="1"/>
    <col min="6682" max="6682" width="3.140625" style="152" customWidth="1"/>
    <col min="6683" max="6685" width="3" style="152" bestFit="1" customWidth="1"/>
    <col min="6686" max="6686" width="3.42578125" style="152" customWidth="1"/>
    <col min="6687" max="6713" width="3.140625" style="152" bestFit="1" customWidth="1"/>
    <col min="6714" max="6714" width="5" style="152" customWidth="1"/>
    <col min="6715" max="6715" width="4.140625" style="152" customWidth="1"/>
    <col min="6716" max="6717" width="3.140625" style="152" bestFit="1" customWidth="1"/>
    <col min="6718" max="6718" width="4.42578125" style="152" customWidth="1"/>
    <col min="6719" max="6723" width="3.140625" style="152" bestFit="1" customWidth="1"/>
    <col min="6724" max="6724" width="2.85546875" style="152" customWidth="1"/>
    <col min="6725" max="6725" width="3.140625" style="152" bestFit="1" customWidth="1"/>
    <col min="6726" max="6726" width="5.7109375" style="152" customWidth="1"/>
    <col min="6727" max="6730" width="3.140625" style="152" bestFit="1" customWidth="1"/>
    <col min="6731" max="6731" width="3.85546875" style="152" customWidth="1"/>
    <col min="6732" max="6733" width="3.140625" style="152" bestFit="1" customWidth="1"/>
    <col min="6734" max="6734" width="4.42578125" style="152" customWidth="1"/>
    <col min="6735" max="6737" width="3.140625" style="152" bestFit="1" customWidth="1"/>
    <col min="6738" max="6738" width="5" style="152" customWidth="1"/>
    <col min="6739" max="6740" width="3.140625" style="152" bestFit="1" customWidth="1"/>
    <col min="6741" max="6741" width="4.140625" style="152" customWidth="1"/>
    <col min="6742" max="6742" width="4.28515625" style="152" customWidth="1"/>
    <col min="6743" max="6743" width="3.85546875" style="152" customWidth="1"/>
    <col min="6744" max="6744" width="3.140625" style="152" bestFit="1" customWidth="1"/>
    <col min="6745" max="6745" width="3.42578125" style="152" customWidth="1"/>
    <col min="6746" max="6746" width="3.7109375" style="152" customWidth="1"/>
    <col min="6747" max="6752" width="3.140625" style="152" bestFit="1" customWidth="1"/>
    <col min="6753" max="6858" width="4.140625" style="152" bestFit="1" customWidth="1"/>
    <col min="6859" max="6859" width="15.140625" style="152" bestFit="1" customWidth="1"/>
    <col min="6860" max="6860" width="15.85546875" style="152" bestFit="1" customWidth="1"/>
    <col min="6861" max="6861" width="10.85546875" style="152"/>
    <col min="6862" max="6862" width="21.85546875" style="152" customWidth="1"/>
    <col min="6863" max="6904" width="10.85546875" style="152"/>
    <col min="6905" max="6905" width="11.42578125" style="152" customWidth="1"/>
    <col min="6906" max="6912" width="10.85546875" style="152"/>
    <col min="6913" max="6913" width="13.140625" style="152" bestFit="1" customWidth="1"/>
    <col min="6914" max="6915" width="10.85546875" style="152"/>
    <col min="6916" max="6916" width="5.42578125" style="152" customWidth="1"/>
    <col min="6917" max="6917" width="12.28515625" style="152" customWidth="1"/>
    <col min="6918" max="6918" width="92.42578125" style="152" customWidth="1"/>
    <col min="6919" max="6919" width="9.42578125" style="152" bestFit="1" customWidth="1"/>
    <col min="6920" max="6920" width="16" style="152" customWidth="1"/>
    <col min="6921" max="6921" width="15" style="152" bestFit="1" customWidth="1"/>
    <col min="6922" max="6922" width="35" style="152" customWidth="1"/>
    <col min="6923" max="6929" width="2" style="152" bestFit="1" customWidth="1"/>
    <col min="6930" max="6937" width="3.140625" style="152" bestFit="1" customWidth="1"/>
    <col min="6938" max="6938" width="3.140625" style="152" customWidth="1"/>
    <col min="6939" max="6941" width="3" style="152" bestFit="1" customWidth="1"/>
    <col min="6942" max="6942" width="3.42578125" style="152" customWidth="1"/>
    <col min="6943" max="6969" width="3.140625" style="152" bestFit="1" customWidth="1"/>
    <col min="6970" max="6970" width="5" style="152" customWidth="1"/>
    <col min="6971" max="6971" width="4.140625" style="152" customWidth="1"/>
    <col min="6972" max="6973" width="3.140625" style="152" bestFit="1" customWidth="1"/>
    <col min="6974" max="6974" width="4.42578125" style="152" customWidth="1"/>
    <col min="6975" max="6979" width="3.140625" style="152" bestFit="1" customWidth="1"/>
    <col min="6980" max="6980" width="2.85546875" style="152" customWidth="1"/>
    <col min="6981" max="6981" width="3.140625" style="152" bestFit="1" customWidth="1"/>
    <col min="6982" max="6982" width="5.7109375" style="152" customWidth="1"/>
    <col min="6983" max="6986" width="3.140625" style="152" bestFit="1" customWidth="1"/>
    <col min="6987" max="6987" width="3.85546875" style="152" customWidth="1"/>
    <col min="6988" max="6989" width="3.140625" style="152" bestFit="1" customWidth="1"/>
    <col min="6990" max="6990" width="4.42578125" style="152" customWidth="1"/>
    <col min="6991" max="6993" width="3.140625" style="152" bestFit="1" customWidth="1"/>
    <col min="6994" max="6994" width="5" style="152" customWidth="1"/>
    <col min="6995" max="6996" width="3.140625" style="152" bestFit="1" customWidth="1"/>
    <col min="6997" max="6997" width="4.140625" style="152" customWidth="1"/>
    <col min="6998" max="6998" width="4.28515625" style="152" customWidth="1"/>
    <col min="6999" max="6999" width="3.85546875" style="152" customWidth="1"/>
    <col min="7000" max="7000" width="3.140625" style="152" bestFit="1" customWidth="1"/>
    <col min="7001" max="7001" width="3.42578125" style="152" customWidth="1"/>
    <col min="7002" max="7002" width="3.7109375" style="152" customWidth="1"/>
    <col min="7003" max="7008" width="3.140625" style="152" bestFit="1" customWidth="1"/>
    <col min="7009" max="7114" width="4.140625" style="152" bestFit="1" customWidth="1"/>
    <col min="7115" max="7115" width="15.140625" style="152" bestFit="1" customWidth="1"/>
    <col min="7116" max="7116" width="15.85546875" style="152" bestFit="1" customWidth="1"/>
    <col min="7117" max="7117" width="10.85546875" style="152"/>
    <col min="7118" max="7118" width="21.85546875" style="152" customWidth="1"/>
    <col min="7119" max="7160" width="10.85546875" style="152"/>
    <col min="7161" max="7161" width="11.42578125" style="152" customWidth="1"/>
    <col min="7162" max="7168" width="10.85546875" style="152"/>
    <col min="7169" max="7169" width="13.140625" style="152" bestFit="1" customWidth="1"/>
    <col min="7170" max="7171" width="10.85546875" style="152"/>
    <col min="7172" max="7172" width="5.42578125" style="152" customWidth="1"/>
    <col min="7173" max="7173" width="12.28515625" style="152" customWidth="1"/>
    <col min="7174" max="7174" width="92.42578125" style="152" customWidth="1"/>
    <col min="7175" max="7175" width="9.42578125" style="152" bestFit="1" customWidth="1"/>
    <col min="7176" max="7176" width="16" style="152" customWidth="1"/>
    <col min="7177" max="7177" width="15" style="152" bestFit="1" customWidth="1"/>
    <col min="7178" max="7178" width="35" style="152" customWidth="1"/>
    <col min="7179" max="7185" width="2" style="152" bestFit="1" customWidth="1"/>
    <col min="7186" max="7193" width="3.140625" style="152" bestFit="1" customWidth="1"/>
    <col min="7194" max="7194" width="3.140625" style="152" customWidth="1"/>
    <col min="7195" max="7197" width="3" style="152" bestFit="1" customWidth="1"/>
    <col min="7198" max="7198" width="3.42578125" style="152" customWidth="1"/>
    <col min="7199" max="7225" width="3.140625" style="152" bestFit="1" customWidth="1"/>
    <col min="7226" max="7226" width="5" style="152" customWidth="1"/>
    <col min="7227" max="7227" width="4.140625" style="152" customWidth="1"/>
    <col min="7228" max="7229" width="3.140625" style="152" bestFit="1" customWidth="1"/>
    <col min="7230" max="7230" width="4.42578125" style="152" customWidth="1"/>
    <col min="7231" max="7235" width="3.140625" style="152" bestFit="1" customWidth="1"/>
    <col min="7236" max="7236" width="2.85546875" style="152" customWidth="1"/>
    <col min="7237" max="7237" width="3.140625" style="152" bestFit="1" customWidth="1"/>
    <col min="7238" max="7238" width="5.7109375" style="152" customWidth="1"/>
    <col min="7239" max="7242" width="3.140625" style="152" bestFit="1" customWidth="1"/>
    <col min="7243" max="7243" width="3.85546875" style="152" customWidth="1"/>
    <col min="7244" max="7245" width="3.140625" style="152" bestFit="1" customWidth="1"/>
    <col min="7246" max="7246" width="4.42578125" style="152" customWidth="1"/>
    <col min="7247" max="7249" width="3.140625" style="152" bestFit="1" customWidth="1"/>
    <col min="7250" max="7250" width="5" style="152" customWidth="1"/>
    <col min="7251" max="7252" width="3.140625" style="152" bestFit="1" customWidth="1"/>
    <col min="7253" max="7253" width="4.140625" style="152" customWidth="1"/>
    <col min="7254" max="7254" width="4.28515625" style="152" customWidth="1"/>
    <col min="7255" max="7255" width="3.85546875" style="152" customWidth="1"/>
    <col min="7256" max="7256" width="3.140625" style="152" bestFit="1" customWidth="1"/>
    <col min="7257" max="7257" width="3.42578125" style="152" customWidth="1"/>
    <col min="7258" max="7258" width="3.7109375" style="152" customWidth="1"/>
    <col min="7259" max="7264" width="3.140625" style="152" bestFit="1" customWidth="1"/>
    <col min="7265" max="7370" width="4.140625" style="152" bestFit="1" customWidth="1"/>
    <col min="7371" max="7371" width="15.140625" style="152" bestFit="1" customWidth="1"/>
    <col min="7372" max="7372" width="15.85546875" style="152" bestFit="1" customWidth="1"/>
    <col min="7373" max="7373" width="10.85546875" style="152"/>
    <col min="7374" max="7374" width="21.85546875" style="152" customWidth="1"/>
    <col min="7375" max="7416" width="10.85546875" style="152"/>
    <col min="7417" max="7417" width="11.42578125" style="152" customWidth="1"/>
    <col min="7418" max="7424" width="10.85546875" style="152"/>
    <col min="7425" max="7425" width="13.140625" style="152" bestFit="1" customWidth="1"/>
    <col min="7426" max="7427" width="10.85546875" style="152"/>
    <col min="7428" max="7428" width="5.42578125" style="152" customWidth="1"/>
    <col min="7429" max="7429" width="12.28515625" style="152" customWidth="1"/>
    <col min="7430" max="7430" width="92.42578125" style="152" customWidth="1"/>
    <col min="7431" max="7431" width="9.42578125" style="152" bestFit="1" customWidth="1"/>
    <col min="7432" max="7432" width="16" style="152" customWidth="1"/>
    <col min="7433" max="7433" width="15" style="152" bestFit="1" customWidth="1"/>
    <col min="7434" max="7434" width="35" style="152" customWidth="1"/>
    <col min="7435" max="7441" width="2" style="152" bestFit="1" customWidth="1"/>
    <col min="7442" max="7449" width="3.140625" style="152" bestFit="1" customWidth="1"/>
    <col min="7450" max="7450" width="3.140625" style="152" customWidth="1"/>
    <col min="7451" max="7453" width="3" style="152" bestFit="1" customWidth="1"/>
    <col min="7454" max="7454" width="3.42578125" style="152" customWidth="1"/>
    <col min="7455" max="7481" width="3.140625" style="152" bestFit="1" customWidth="1"/>
    <col min="7482" max="7482" width="5" style="152" customWidth="1"/>
    <col min="7483" max="7483" width="4.140625" style="152" customWidth="1"/>
    <col min="7484" max="7485" width="3.140625" style="152" bestFit="1" customWidth="1"/>
    <col min="7486" max="7486" width="4.42578125" style="152" customWidth="1"/>
    <col min="7487" max="7491" width="3.140625" style="152" bestFit="1" customWidth="1"/>
    <col min="7492" max="7492" width="2.85546875" style="152" customWidth="1"/>
    <col min="7493" max="7493" width="3.140625" style="152" bestFit="1" customWidth="1"/>
    <col min="7494" max="7494" width="5.7109375" style="152" customWidth="1"/>
    <col min="7495" max="7498" width="3.140625" style="152" bestFit="1" customWidth="1"/>
    <col min="7499" max="7499" width="3.85546875" style="152" customWidth="1"/>
    <col min="7500" max="7501" width="3.140625" style="152" bestFit="1" customWidth="1"/>
    <col min="7502" max="7502" width="4.42578125" style="152" customWidth="1"/>
    <col min="7503" max="7505" width="3.140625" style="152" bestFit="1" customWidth="1"/>
    <col min="7506" max="7506" width="5" style="152" customWidth="1"/>
    <col min="7507" max="7508" width="3.140625" style="152" bestFit="1" customWidth="1"/>
    <col min="7509" max="7509" width="4.140625" style="152" customWidth="1"/>
    <col min="7510" max="7510" width="4.28515625" style="152" customWidth="1"/>
    <col min="7511" max="7511" width="3.85546875" style="152" customWidth="1"/>
    <col min="7512" max="7512" width="3.140625" style="152" bestFit="1" customWidth="1"/>
    <col min="7513" max="7513" width="3.42578125" style="152" customWidth="1"/>
    <col min="7514" max="7514" width="3.7109375" style="152" customWidth="1"/>
    <col min="7515" max="7520" width="3.140625" style="152" bestFit="1" customWidth="1"/>
    <col min="7521" max="7626" width="4.140625" style="152" bestFit="1" customWidth="1"/>
    <col min="7627" max="7627" width="15.140625" style="152" bestFit="1" customWidth="1"/>
    <col min="7628" max="7628" width="15.85546875" style="152" bestFit="1" customWidth="1"/>
    <col min="7629" max="7629" width="10.85546875" style="152"/>
    <col min="7630" max="7630" width="21.85546875" style="152" customWidth="1"/>
    <col min="7631" max="7672" width="10.85546875" style="152"/>
    <col min="7673" max="7673" width="11.42578125" style="152" customWidth="1"/>
    <col min="7674" max="7680" width="10.85546875" style="152"/>
    <col min="7681" max="7681" width="13.140625" style="152" bestFit="1" customWidth="1"/>
    <col min="7682" max="7683" width="10.85546875" style="152"/>
    <col min="7684" max="7684" width="5.42578125" style="152" customWidth="1"/>
    <col min="7685" max="7685" width="12.28515625" style="152" customWidth="1"/>
    <col min="7686" max="7686" width="92.42578125" style="152" customWidth="1"/>
    <col min="7687" max="7687" width="9.42578125" style="152" bestFit="1" customWidth="1"/>
    <col min="7688" max="7688" width="16" style="152" customWidth="1"/>
    <col min="7689" max="7689" width="15" style="152" bestFit="1" customWidth="1"/>
    <col min="7690" max="7690" width="35" style="152" customWidth="1"/>
    <col min="7691" max="7697" width="2" style="152" bestFit="1" customWidth="1"/>
    <col min="7698" max="7705" width="3.140625" style="152" bestFit="1" customWidth="1"/>
    <col min="7706" max="7706" width="3.140625" style="152" customWidth="1"/>
    <col min="7707" max="7709" width="3" style="152" bestFit="1" customWidth="1"/>
    <col min="7710" max="7710" width="3.42578125" style="152" customWidth="1"/>
    <col min="7711" max="7737" width="3.140625" style="152" bestFit="1" customWidth="1"/>
    <col min="7738" max="7738" width="5" style="152" customWidth="1"/>
    <col min="7739" max="7739" width="4.140625" style="152" customWidth="1"/>
    <col min="7740" max="7741" width="3.140625" style="152" bestFit="1" customWidth="1"/>
    <col min="7742" max="7742" width="4.42578125" style="152" customWidth="1"/>
    <col min="7743" max="7747" width="3.140625" style="152" bestFit="1" customWidth="1"/>
    <col min="7748" max="7748" width="2.85546875" style="152" customWidth="1"/>
    <col min="7749" max="7749" width="3.140625" style="152" bestFit="1" customWidth="1"/>
    <col min="7750" max="7750" width="5.7109375" style="152" customWidth="1"/>
    <col min="7751" max="7754" width="3.140625" style="152" bestFit="1" customWidth="1"/>
    <col min="7755" max="7755" width="3.85546875" style="152" customWidth="1"/>
    <col min="7756" max="7757" width="3.140625" style="152" bestFit="1" customWidth="1"/>
    <col min="7758" max="7758" width="4.42578125" style="152" customWidth="1"/>
    <col min="7759" max="7761" width="3.140625" style="152" bestFit="1" customWidth="1"/>
    <col min="7762" max="7762" width="5" style="152" customWidth="1"/>
    <col min="7763" max="7764" width="3.140625" style="152" bestFit="1" customWidth="1"/>
    <col min="7765" max="7765" width="4.140625" style="152" customWidth="1"/>
    <col min="7766" max="7766" width="4.28515625" style="152" customWidth="1"/>
    <col min="7767" max="7767" width="3.85546875" style="152" customWidth="1"/>
    <col min="7768" max="7768" width="3.140625" style="152" bestFit="1" customWidth="1"/>
    <col min="7769" max="7769" width="3.42578125" style="152" customWidth="1"/>
    <col min="7770" max="7770" width="3.7109375" style="152" customWidth="1"/>
    <col min="7771" max="7776" width="3.140625" style="152" bestFit="1" customWidth="1"/>
    <col min="7777" max="7882" width="4.140625" style="152" bestFit="1" customWidth="1"/>
    <col min="7883" max="7883" width="15.140625" style="152" bestFit="1" customWidth="1"/>
    <col min="7884" max="7884" width="15.85546875" style="152" bestFit="1" customWidth="1"/>
    <col min="7885" max="7885" width="10.85546875" style="152"/>
    <col min="7886" max="7886" width="21.85546875" style="152" customWidth="1"/>
    <col min="7887" max="7928" width="10.85546875" style="152"/>
    <col min="7929" max="7929" width="11.42578125" style="152" customWidth="1"/>
    <col min="7930" max="7936" width="10.85546875" style="152"/>
    <col min="7937" max="7937" width="13.140625" style="152" bestFit="1" customWidth="1"/>
    <col min="7938" max="7939" width="10.85546875" style="152"/>
    <col min="7940" max="7940" width="5.42578125" style="152" customWidth="1"/>
    <col min="7941" max="7941" width="12.28515625" style="152" customWidth="1"/>
    <col min="7942" max="7942" width="92.42578125" style="152" customWidth="1"/>
    <col min="7943" max="7943" width="9.42578125" style="152" bestFit="1" customWidth="1"/>
    <col min="7944" max="7944" width="16" style="152" customWidth="1"/>
    <col min="7945" max="7945" width="15" style="152" bestFit="1" customWidth="1"/>
    <col min="7946" max="7946" width="35" style="152" customWidth="1"/>
    <col min="7947" max="7953" width="2" style="152" bestFit="1" customWidth="1"/>
    <col min="7954" max="7961" width="3.140625" style="152" bestFit="1" customWidth="1"/>
    <col min="7962" max="7962" width="3.140625" style="152" customWidth="1"/>
    <col min="7963" max="7965" width="3" style="152" bestFit="1" customWidth="1"/>
    <col min="7966" max="7966" width="3.42578125" style="152" customWidth="1"/>
    <col min="7967" max="7993" width="3.140625" style="152" bestFit="1" customWidth="1"/>
    <col min="7994" max="7994" width="5" style="152" customWidth="1"/>
    <col min="7995" max="7995" width="4.140625" style="152" customWidth="1"/>
    <col min="7996" max="7997" width="3.140625" style="152" bestFit="1" customWidth="1"/>
    <col min="7998" max="7998" width="4.42578125" style="152" customWidth="1"/>
    <col min="7999" max="8003" width="3.140625" style="152" bestFit="1" customWidth="1"/>
    <col min="8004" max="8004" width="2.85546875" style="152" customWidth="1"/>
    <col min="8005" max="8005" width="3.140625" style="152" bestFit="1" customWidth="1"/>
    <col min="8006" max="8006" width="5.7109375" style="152" customWidth="1"/>
    <col min="8007" max="8010" width="3.140625" style="152" bestFit="1" customWidth="1"/>
    <col min="8011" max="8011" width="3.85546875" style="152" customWidth="1"/>
    <col min="8012" max="8013" width="3.140625" style="152" bestFit="1" customWidth="1"/>
    <col min="8014" max="8014" width="4.42578125" style="152" customWidth="1"/>
    <col min="8015" max="8017" width="3.140625" style="152" bestFit="1" customWidth="1"/>
    <col min="8018" max="8018" width="5" style="152" customWidth="1"/>
    <col min="8019" max="8020" width="3.140625" style="152" bestFit="1" customWidth="1"/>
    <col min="8021" max="8021" width="4.140625" style="152" customWidth="1"/>
    <col min="8022" max="8022" width="4.28515625" style="152" customWidth="1"/>
    <col min="8023" max="8023" width="3.85546875" style="152" customWidth="1"/>
    <col min="8024" max="8024" width="3.140625" style="152" bestFit="1" customWidth="1"/>
    <col min="8025" max="8025" width="3.42578125" style="152" customWidth="1"/>
    <col min="8026" max="8026" width="3.7109375" style="152" customWidth="1"/>
    <col min="8027" max="8032" width="3.140625" style="152" bestFit="1" customWidth="1"/>
    <col min="8033" max="8138" width="4.140625" style="152" bestFit="1" customWidth="1"/>
    <col min="8139" max="8139" width="15.140625" style="152" bestFit="1" customWidth="1"/>
    <col min="8140" max="8140" width="15.85546875" style="152" bestFit="1" customWidth="1"/>
    <col min="8141" max="8141" width="10.85546875" style="152"/>
    <col min="8142" max="8142" width="21.85546875" style="152" customWidth="1"/>
    <col min="8143" max="8184" width="10.85546875" style="152"/>
    <col min="8185" max="8185" width="11.42578125" style="152" customWidth="1"/>
    <col min="8186" max="8192" width="10.85546875" style="152"/>
    <col min="8193" max="8193" width="13.140625" style="152" bestFit="1" customWidth="1"/>
    <col min="8194" max="8195" width="10.85546875" style="152"/>
    <col min="8196" max="8196" width="5.42578125" style="152" customWidth="1"/>
    <col min="8197" max="8197" width="12.28515625" style="152" customWidth="1"/>
    <col min="8198" max="8198" width="92.42578125" style="152" customWidth="1"/>
    <col min="8199" max="8199" width="9.42578125" style="152" bestFit="1" customWidth="1"/>
    <col min="8200" max="8200" width="16" style="152" customWidth="1"/>
    <col min="8201" max="8201" width="15" style="152" bestFit="1" customWidth="1"/>
    <col min="8202" max="8202" width="35" style="152" customWidth="1"/>
    <col min="8203" max="8209" width="2" style="152" bestFit="1" customWidth="1"/>
    <col min="8210" max="8217" width="3.140625" style="152" bestFit="1" customWidth="1"/>
    <col min="8218" max="8218" width="3.140625" style="152" customWidth="1"/>
    <col min="8219" max="8221" width="3" style="152" bestFit="1" customWidth="1"/>
    <col min="8222" max="8222" width="3.42578125" style="152" customWidth="1"/>
    <col min="8223" max="8249" width="3.140625" style="152" bestFit="1" customWidth="1"/>
    <col min="8250" max="8250" width="5" style="152" customWidth="1"/>
    <col min="8251" max="8251" width="4.140625" style="152" customWidth="1"/>
    <col min="8252" max="8253" width="3.140625" style="152" bestFit="1" customWidth="1"/>
    <col min="8254" max="8254" width="4.42578125" style="152" customWidth="1"/>
    <col min="8255" max="8259" width="3.140625" style="152" bestFit="1" customWidth="1"/>
    <col min="8260" max="8260" width="2.85546875" style="152" customWidth="1"/>
    <col min="8261" max="8261" width="3.140625" style="152" bestFit="1" customWidth="1"/>
    <col min="8262" max="8262" width="5.7109375" style="152" customWidth="1"/>
    <col min="8263" max="8266" width="3.140625" style="152" bestFit="1" customWidth="1"/>
    <col min="8267" max="8267" width="3.85546875" style="152" customWidth="1"/>
    <col min="8268" max="8269" width="3.140625" style="152" bestFit="1" customWidth="1"/>
    <col min="8270" max="8270" width="4.42578125" style="152" customWidth="1"/>
    <col min="8271" max="8273" width="3.140625" style="152" bestFit="1" customWidth="1"/>
    <col min="8274" max="8274" width="5" style="152" customWidth="1"/>
    <col min="8275" max="8276" width="3.140625" style="152" bestFit="1" customWidth="1"/>
    <col min="8277" max="8277" width="4.140625" style="152" customWidth="1"/>
    <col min="8278" max="8278" width="4.28515625" style="152" customWidth="1"/>
    <col min="8279" max="8279" width="3.85546875" style="152" customWidth="1"/>
    <col min="8280" max="8280" width="3.140625" style="152" bestFit="1" customWidth="1"/>
    <col min="8281" max="8281" width="3.42578125" style="152" customWidth="1"/>
    <col min="8282" max="8282" width="3.7109375" style="152" customWidth="1"/>
    <col min="8283" max="8288" width="3.140625" style="152" bestFit="1" customWidth="1"/>
    <col min="8289" max="8394" width="4.140625" style="152" bestFit="1" customWidth="1"/>
    <col min="8395" max="8395" width="15.140625" style="152" bestFit="1" customWidth="1"/>
    <col min="8396" max="8396" width="15.85546875" style="152" bestFit="1" customWidth="1"/>
    <col min="8397" max="8397" width="10.85546875" style="152"/>
    <col min="8398" max="8398" width="21.85546875" style="152" customWidth="1"/>
    <col min="8399" max="8440" width="10.85546875" style="152"/>
    <col min="8441" max="8441" width="11.42578125" style="152" customWidth="1"/>
    <col min="8442" max="8448" width="10.85546875" style="152"/>
    <col min="8449" max="8449" width="13.140625" style="152" bestFit="1" customWidth="1"/>
    <col min="8450" max="8451" width="10.85546875" style="152"/>
    <col min="8452" max="8452" width="5.42578125" style="152" customWidth="1"/>
    <col min="8453" max="8453" width="12.28515625" style="152" customWidth="1"/>
    <col min="8454" max="8454" width="92.42578125" style="152" customWidth="1"/>
    <col min="8455" max="8455" width="9.42578125" style="152" bestFit="1" customWidth="1"/>
    <col min="8456" max="8456" width="16" style="152" customWidth="1"/>
    <col min="8457" max="8457" width="15" style="152" bestFit="1" customWidth="1"/>
    <col min="8458" max="8458" width="35" style="152" customWidth="1"/>
    <col min="8459" max="8465" width="2" style="152" bestFit="1" customWidth="1"/>
    <col min="8466" max="8473" width="3.140625" style="152" bestFit="1" customWidth="1"/>
    <col min="8474" max="8474" width="3.140625" style="152" customWidth="1"/>
    <col min="8475" max="8477" width="3" style="152" bestFit="1" customWidth="1"/>
    <col min="8478" max="8478" width="3.42578125" style="152" customWidth="1"/>
    <col min="8479" max="8505" width="3.140625" style="152" bestFit="1" customWidth="1"/>
    <col min="8506" max="8506" width="5" style="152" customWidth="1"/>
    <col min="8507" max="8507" width="4.140625" style="152" customWidth="1"/>
    <col min="8508" max="8509" width="3.140625" style="152" bestFit="1" customWidth="1"/>
    <col min="8510" max="8510" width="4.42578125" style="152" customWidth="1"/>
    <col min="8511" max="8515" width="3.140625" style="152" bestFit="1" customWidth="1"/>
    <col min="8516" max="8516" width="2.85546875" style="152" customWidth="1"/>
    <col min="8517" max="8517" width="3.140625" style="152" bestFit="1" customWidth="1"/>
    <col min="8518" max="8518" width="5.7109375" style="152" customWidth="1"/>
    <col min="8519" max="8522" width="3.140625" style="152" bestFit="1" customWidth="1"/>
    <col min="8523" max="8523" width="3.85546875" style="152" customWidth="1"/>
    <col min="8524" max="8525" width="3.140625" style="152" bestFit="1" customWidth="1"/>
    <col min="8526" max="8526" width="4.42578125" style="152" customWidth="1"/>
    <col min="8527" max="8529" width="3.140625" style="152" bestFit="1" customWidth="1"/>
    <col min="8530" max="8530" width="5" style="152" customWidth="1"/>
    <col min="8531" max="8532" width="3.140625" style="152" bestFit="1" customWidth="1"/>
    <col min="8533" max="8533" width="4.140625" style="152" customWidth="1"/>
    <col min="8534" max="8534" width="4.28515625" style="152" customWidth="1"/>
    <col min="8535" max="8535" width="3.85546875" style="152" customWidth="1"/>
    <col min="8536" max="8536" width="3.140625" style="152" bestFit="1" customWidth="1"/>
    <col min="8537" max="8537" width="3.42578125" style="152" customWidth="1"/>
    <col min="8538" max="8538" width="3.7109375" style="152" customWidth="1"/>
    <col min="8539" max="8544" width="3.140625" style="152" bestFit="1" customWidth="1"/>
    <col min="8545" max="8650" width="4.140625" style="152" bestFit="1" customWidth="1"/>
    <col min="8651" max="8651" width="15.140625" style="152" bestFit="1" customWidth="1"/>
    <col min="8652" max="8652" width="15.85546875" style="152" bestFit="1" customWidth="1"/>
    <col min="8653" max="8653" width="10.85546875" style="152"/>
    <col min="8654" max="8654" width="21.85546875" style="152" customWidth="1"/>
    <col min="8655" max="8696" width="10.85546875" style="152"/>
    <col min="8697" max="8697" width="11.42578125" style="152" customWidth="1"/>
    <col min="8698" max="8704" width="10.85546875" style="152"/>
    <col min="8705" max="8705" width="13.140625" style="152" bestFit="1" customWidth="1"/>
    <col min="8706" max="8707" width="10.85546875" style="152"/>
    <col min="8708" max="8708" width="5.42578125" style="152" customWidth="1"/>
    <col min="8709" max="8709" width="12.28515625" style="152" customWidth="1"/>
    <col min="8710" max="8710" width="92.42578125" style="152" customWidth="1"/>
    <col min="8711" max="8711" width="9.42578125" style="152" bestFit="1" customWidth="1"/>
    <col min="8712" max="8712" width="16" style="152" customWidth="1"/>
    <col min="8713" max="8713" width="15" style="152" bestFit="1" customWidth="1"/>
    <col min="8714" max="8714" width="35" style="152" customWidth="1"/>
    <col min="8715" max="8721" width="2" style="152" bestFit="1" customWidth="1"/>
    <col min="8722" max="8729" width="3.140625" style="152" bestFit="1" customWidth="1"/>
    <col min="8730" max="8730" width="3.140625" style="152" customWidth="1"/>
    <col min="8731" max="8733" width="3" style="152" bestFit="1" customWidth="1"/>
    <col min="8734" max="8734" width="3.42578125" style="152" customWidth="1"/>
    <col min="8735" max="8761" width="3.140625" style="152" bestFit="1" customWidth="1"/>
    <col min="8762" max="8762" width="5" style="152" customWidth="1"/>
    <col min="8763" max="8763" width="4.140625" style="152" customWidth="1"/>
    <col min="8764" max="8765" width="3.140625" style="152" bestFit="1" customWidth="1"/>
    <col min="8766" max="8766" width="4.42578125" style="152" customWidth="1"/>
    <col min="8767" max="8771" width="3.140625" style="152" bestFit="1" customWidth="1"/>
    <col min="8772" max="8772" width="2.85546875" style="152" customWidth="1"/>
    <col min="8773" max="8773" width="3.140625" style="152" bestFit="1" customWidth="1"/>
    <col min="8774" max="8774" width="5.7109375" style="152" customWidth="1"/>
    <col min="8775" max="8778" width="3.140625" style="152" bestFit="1" customWidth="1"/>
    <col min="8779" max="8779" width="3.85546875" style="152" customWidth="1"/>
    <col min="8780" max="8781" width="3.140625" style="152" bestFit="1" customWidth="1"/>
    <col min="8782" max="8782" width="4.42578125" style="152" customWidth="1"/>
    <col min="8783" max="8785" width="3.140625" style="152" bestFit="1" customWidth="1"/>
    <col min="8786" max="8786" width="5" style="152" customWidth="1"/>
    <col min="8787" max="8788" width="3.140625" style="152" bestFit="1" customWidth="1"/>
    <col min="8789" max="8789" width="4.140625" style="152" customWidth="1"/>
    <col min="8790" max="8790" width="4.28515625" style="152" customWidth="1"/>
    <col min="8791" max="8791" width="3.85546875" style="152" customWidth="1"/>
    <col min="8792" max="8792" width="3.140625" style="152" bestFit="1" customWidth="1"/>
    <col min="8793" max="8793" width="3.42578125" style="152" customWidth="1"/>
    <col min="8794" max="8794" width="3.7109375" style="152" customWidth="1"/>
    <col min="8795" max="8800" width="3.140625" style="152" bestFit="1" customWidth="1"/>
    <col min="8801" max="8906" width="4.140625" style="152" bestFit="1" customWidth="1"/>
    <col min="8907" max="8907" width="15.140625" style="152" bestFit="1" customWidth="1"/>
    <col min="8908" max="8908" width="15.85546875" style="152" bestFit="1" customWidth="1"/>
    <col min="8909" max="8909" width="10.85546875" style="152"/>
    <col min="8910" max="8910" width="21.85546875" style="152" customWidth="1"/>
    <col min="8911" max="8952" width="10.85546875" style="152"/>
    <col min="8953" max="8953" width="11.42578125" style="152" customWidth="1"/>
    <col min="8954" max="8960" width="10.85546875" style="152"/>
    <col min="8961" max="8961" width="13.140625" style="152" bestFit="1" customWidth="1"/>
    <col min="8962" max="8963" width="10.85546875" style="152"/>
    <col min="8964" max="8964" width="5.42578125" style="152" customWidth="1"/>
    <col min="8965" max="8965" width="12.28515625" style="152" customWidth="1"/>
    <col min="8966" max="8966" width="92.42578125" style="152" customWidth="1"/>
    <col min="8967" max="8967" width="9.42578125" style="152" bestFit="1" customWidth="1"/>
    <col min="8968" max="8968" width="16" style="152" customWidth="1"/>
    <col min="8969" max="8969" width="15" style="152" bestFit="1" customWidth="1"/>
    <col min="8970" max="8970" width="35" style="152" customWidth="1"/>
    <col min="8971" max="8977" width="2" style="152" bestFit="1" customWidth="1"/>
    <col min="8978" max="8985" width="3.140625" style="152" bestFit="1" customWidth="1"/>
    <col min="8986" max="8986" width="3.140625" style="152" customWidth="1"/>
    <col min="8987" max="8989" width="3" style="152" bestFit="1" customWidth="1"/>
    <col min="8990" max="8990" width="3.42578125" style="152" customWidth="1"/>
    <col min="8991" max="9017" width="3.140625" style="152" bestFit="1" customWidth="1"/>
    <col min="9018" max="9018" width="5" style="152" customWidth="1"/>
    <col min="9019" max="9019" width="4.140625" style="152" customWidth="1"/>
    <col min="9020" max="9021" width="3.140625" style="152" bestFit="1" customWidth="1"/>
    <col min="9022" max="9022" width="4.42578125" style="152" customWidth="1"/>
    <col min="9023" max="9027" width="3.140625" style="152" bestFit="1" customWidth="1"/>
    <col min="9028" max="9028" width="2.85546875" style="152" customWidth="1"/>
    <col min="9029" max="9029" width="3.140625" style="152" bestFit="1" customWidth="1"/>
    <col min="9030" max="9030" width="5.7109375" style="152" customWidth="1"/>
    <col min="9031" max="9034" width="3.140625" style="152" bestFit="1" customWidth="1"/>
    <col min="9035" max="9035" width="3.85546875" style="152" customWidth="1"/>
    <col min="9036" max="9037" width="3.140625" style="152" bestFit="1" customWidth="1"/>
    <col min="9038" max="9038" width="4.42578125" style="152" customWidth="1"/>
    <col min="9039" max="9041" width="3.140625" style="152" bestFit="1" customWidth="1"/>
    <col min="9042" max="9042" width="5" style="152" customWidth="1"/>
    <col min="9043" max="9044" width="3.140625" style="152" bestFit="1" customWidth="1"/>
    <col min="9045" max="9045" width="4.140625" style="152" customWidth="1"/>
    <col min="9046" max="9046" width="4.28515625" style="152" customWidth="1"/>
    <col min="9047" max="9047" width="3.85546875" style="152" customWidth="1"/>
    <col min="9048" max="9048" width="3.140625" style="152" bestFit="1" customWidth="1"/>
    <col min="9049" max="9049" width="3.42578125" style="152" customWidth="1"/>
    <col min="9050" max="9050" width="3.7109375" style="152" customWidth="1"/>
    <col min="9051" max="9056" width="3.140625" style="152" bestFit="1" customWidth="1"/>
    <col min="9057" max="9162" width="4.140625" style="152" bestFit="1" customWidth="1"/>
    <col min="9163" max="9163" width="15.140625" style="152" bestFit="1" customWidth="1"/>
    <col min="9164" max="9164" width="15.85546875" style="152" bestFit="1" customWidth="1"/>
    <col min="9165" max="9165" width="10.85546875" style="152"/>
    <col min="9166" max="9166" width="21.85546875" style="152" customWidth="1"/>
    <col min="9167" max="9208" width="10.85546875" style="152"/>
    <col min="9209" max="9209" width="11.42578125" style="152" customWidth="1"/>
    <col min="9210" max="9216" width="10.85546875" style="152"/>
    <col min="9217" max="9217" width="13.140625" style="152" bestFit="1" customWidth="1"/>
    <col min="9218" max="9219" width="10.85546875" style="152"/>
    <col min="9220" max="9220" width="5.42578125" style="152" customWidth="1"/>
    <col min="9221" max="9221" width="12.28515625" style="152" customWidth="1"/>
    <col min="9222" max="9222" width="92.42578125" style="152" customWidth="1"/>
    <col min="9223" max="9223" width="9.42578125" style="152" bestFit="1" customWidth="1"/>
    <col min="9224" max="9224" width="16" style="152" customWidth="1"/>
    <col min="9225" max="9225" width="15" style="152" bestFit="1" customWidth="1"/>
    <col min="9226" max="9226" width="35" style="152" customWidth="1"/>
    <col min="9227" max="9233" width="2" style="152" bestFit="1" customWidth="1"/>
    <col min="9234" max="9241" width="3.140625" style="152" bestFit="1" customWidth="1"/>
    <col min="9242" max="9242" width="3.140625" style="152" customWidth="1"/>
    <col min="9243" max="9245" width="3" style="152" bestFit="1" customWidth="1"/>
    <col min="9246" max="9246" width="3.42578125" style="152" customWidth="1"/>
    <col min="9247" max="9273" width="3.140625" style="152" bestFit="1" customWidth="1"/>
    <col min="9274" max="9274" width="5" style="152" customWidth="1"/>
    <col min="9275" max="9275" width="4.140625" style="152" customWidth="1"/>
    <col min="9276" max="9277" width="3.140625" style="152" bestFit="1" customWidth="1"/>
    <col min="9278" max="9278" width="4.42578125" style="152" customWidth="1"/>
    <col min="9279" max="9283" width="3.140625" style="152" bestFit="1" customWidth="1"/>
    <col min="9284" max="9284" width="2.85546875" style="152" customWidth="1"/>
    <col min="9285" max="9285" width="3.140625" style="152" bestFit="1" customWidth="1"/>
    <col min="9286" max="9286" width="5.7109375" style="152" customWidth="1"/>
    <col min="9287" max="9290" width="3.140625" style="152" bestFit="1" customWidth="1"/>
    <col min="9291" max="9291" width="3.85546875" style="152" customWidth="1"/>
    <col min="9292" max="9293" width="3.140625" style="152" bestFit="1" customWidth="1"/>
    <col min="9294" max="9294" width="4.42578125" style="152" customWidth="1"/>
    <col min="9295" max="9297" width="3.140625" style="152" bestFit="1" customWidth="1"/>
    <col min="9298" max="9298" width="5" style="152" customWidth="1"/>
    <col min="9299" max="9300" width="3.140625" style="152" bestFit="1" customWidth="1"/>
    <col min="9301" max="9301" width="4.140625" style="152" customWidth="1"/>
    <col min="9302" max="9302" width="4.28515625" style="152" customWidth="1"/>
    <col min="9303" max="9303" width="3.85546875" style="152" customWidth="1"/>
    <col min="9304" max="9304" width="3.140625" style="152" bestFit="1" customWidth="1"/>
    <col min="9305" max="9305" width="3.42578125" style="152" customWidth="1"/>
    <col min="9306" max="9306" width="3.7109375" style="152" customWidth="1"/>
    <col min="9307" max="9312" width="3.140625" style="152" bestFit="1" customWidth="1"/>
    <col min="9313" max="9418" width="4.140625" style="152" bestFit="1" customWidth="1"/>
    <col min="9419" max="9419" width="15.140625" style="152" bestFit="1" customWidth="1"/>
    <col min="9420" max="9420" width="15.85546875" style="152" bestFit="1" customWidth="1"/>
    <col min="9421" max="9421" width="10.85546875" style="152"/>
    <col min="9422" max="9422" width="21.85546875" style="152" customWidth="1"/>
    <col min="9423" max="9464" width="10.85546875" style="152"/>
    <col min="9465" max="9465" width="11.42578125" style="152" customWidth="1"/>
    <col min="9466" max="9472" width="10.85546875" style="152"/>
    <col min="9473" max="9473" width="13.140625" style="152" bestFit="1" customWidth="1"/>
    <col min="9474" max="9475" width="10.85546875" style="152"/>
    <col min="9476" max="9476" width="5.42578125" style="152" customWidth="1"/>
    <col min="9477" max="9477" width="12.28515625" style="152" customWidth="1"/>
    <col min="9478" max="9478" width="92.42578125" style="152" customWidth="1"/>
    <col min="9479" max="9479" width="9.42578125" style="152" bestFit="1" customWidth="1"/>
    <col min="9480" max="9480" width="16" style="152" customWidth="1"/>
    <col min="9481" max="9481" width="15" style="152" bestFit="1" customWidth="1"/>
    <col min="9482" max="9482" width="35" style="152" customWidth="1"/>
    <col min="9483" max="9489" width="2" style="152" bestFit="1" customWidth="1"/>
    <col min="9490" max="9497" width="3.140625" style="152" bestFit="1" customWidth="1"/>
    <col min="9498" max="9498" width="3.140625" style="152" customWidth="1"/>
    <col min="9499" max="9501" width="3" style="152" bestFit="1" customWidth="1"/>
    <col min="9502" max="9502" width="3.42578125" style="152" customWidth="1"/>
    <col min="9503" max="9529" width="3.140625" style="152" bestFit="1" customWidth="1"/>
    <col min="9530" max="9530" width="5" style="152" customWidth="1"/>
    <col min="9531" max="9531" width="4.140625" style="152" customWidth="1"/>
    <col min="9532" max="9533" width="3.140625" style="152" bestFit="1" customWidth="1"/>
    <col min="9534" max="9534" width="4.42578125" style="152" customWidth="1"/>
    <col min="9535" max="9539" width="3.140625" style="152" bestFit="1" customWidth="1"/>
    <col min="9540" max="9540" width="2.85546875" style="152" customWidth="1"/>
    <col min="9541" max="9541" width="3.140625" style="152" bestFit="1" customWidth="1"/>
    <col min="9542" max="9542" width="5.7109375" style="152" customWidth="1"/>
    <col min="9543" max="9546" width="3.140625" style="152" bestFit="1" customWidth="1"/>
    <col min="9547" max="9547" width="3.85546875" style="152" customWidth="1"/>
    <col min="9548" max="9549" width="3.140625" style="152" bestFit="1" customWidth="1"/>
    <col min="9550" max="9550" width="4.42578125" style="152" customWidth="1"/>
    <col min="9551" max="9553" width="3.140625" style="152" bestFit="1" customWidth="1"/>
    <col min="9554" max="9554" width="5" style="152" customWidth="1"/>
    <col min="9555" max="9556" width="3.140625" style="152" bestFit="1" customWidth="1"/>
    <col min="9557" max="9557" width="4.140625" style="152" customWidth="1"/>
    <col min="9558" max="9558" width="4.28515625" style="152" customWidth="1"/>
    <col min="9559" max="9559" width="3.85546875" style="152" customWidth="1"/>
    <col min="9560" max="9560" width="3.140625" style="152" bestFit="1" customWidth="1"/>
    <col min="9561" max="9561" width="3.42578125" style="152" customWidth="1"/>
    <col min="9562" max="9562" width="3.7109375" style="152" customWidth="1"/>
    <col min="9563" max="9568" width="3.140625" style="152" bestFit="1" customWidth="1"/>
    <col min="9569" max="9674" width="4.140625" style="152" bestFit="1" customWidth="1"/>
    <col min="9675" max="9675" width="15.140625" style="152" bestFit="1" customWidth="1"/>
    <col min="9676" max="9676" width="15.85546875" style="152" bestFit="1" customWidth="1"/>
    <col min="9677" max="9677" width="10.85546875" style="152"/>
    <col min="9678" max="9678" width="21.85546875" style="152" customWidth="1"/>
    <col min="9679" max="9720" width="10.85546875" style="152"/>
    <col min="9721" max="9721" width="11.42578125" style="152" customWidth="1"/>
    <col min="9722" max="9728" width="10.85546875" style="152"/>
    <col min="9729" max="9729" width="13.140625" style="152" bestFit="1" customWidth="1"/>
    <col min="9730" max="9731" width="10.85546875" style="152"/>
    <col min="9732" max="9732" width="5.42578125" style="152" customWidth="1"/>
    <col min="9733" max="9733" width="12.28515625" style="152" customWidth="1"/>
    <col min="9734" max="9734" width="92.42578125" style="152" customWidth="1"/>
    <col min="9735" max="9735" width="9.42578125" style="152" bestFit="1" customWidth="1"/>
    <col min="9736" max="9736" width="16" style="152" customWidth="1"/>
    <col min="9737" max="9737" width="15" style="152" bestFit="1" customWidth="1"/>
    <col min="9738" max="9738" width="35" style="152" customWidth="1"/>
    <col min="9739" max="9745" width="2" style="152" bestFit="1" customWidth="1"/>
    <col min="9746" max="9753" width="3.140625" style="152" bestFit="1" customWidth="1"/>
    <col min="9754" max="9754" width="3.140625" style="152" customWidth="1"/>
    <col min="9755" max="9757" width="3" style="152" bestFit="1" customWidth="1"/>
    <col min="9758" max="9758" width="3.42578125" style="152" customWidth="1"/>
    <col min="9759" max="9785" width="3.140625" style="152" bestFit="1" customWidth="1"/>
    <col min="9786" max="9786" width="5" style="152" customWidth="1"/>
    <col min="9787" max="9787" width="4.140625" style="152" customWidth="1"/>
    <col min="9788" max="9789" width="3.140625" style="152" bestFit="1" customWidth="1"/>
    <col min="9790" max="9790" width="4.42578125" style="152" customWidth="1"/>
    <col min="9791" max="9795" width="3.140625" style="152" bestFit="1" customWidth="1"/>
    <col min="9796" max="9796" width="2.85546875" style="152" customWidth="1"/>
    <col min="9797" max="9797" width="3.140625" style="152" bestFit="1" customWidth="1"/>
    <col min="9798" max="9798" width="5.7109375" style="152" customWidth="1"/>
    <col min="9799" max="9802" width="3.140625" style="152" bestFit="1" customWidth="1"/>
    <col min="9803" max="9803" width="3.85546875" style="152" customWidth="1"/>
    <col min="9804" max="9805" width="3.140625" style="152" bestFit="1" customWidth="1"/>
    <col min="9806" max="9806" width="4.42578125" style="152" customWidth="1"/>
    <col min="9807" max="9809" width="3.140625" style="152" bestFit="1" customWidth="1"/>
    <col min="9810" max="9810" width="5" style="152" customWidth="1"/>
    <col min="9811" max="9812" width="3.140625" style="152" bestFit="1" customWidth="1"/>
    <col min="9813" max="9813" width="4.140625" style="152" customWidth="1"/>
    <col min="9814" max="9814" width="4.28515625" style="152" customWidth="1"/>
    <col min="9815" max="9815" width="3.85546875" style="152" customWidth="1"/>
    <col min="9816" max="9816" width="3.140625" style="152" bestFit="1" customWidth="1"/>
    <col min="9817" max="9817" width="3.42578125" style="152" customWidth="1"/>
    <col min="9818" max="9818" width="3.7109375" style="152" customWidth="1"/>
    <col min="9819" max="9824" width="3.140625" style="152" bestFit="1" customWidth="1"/>
    <col min="9825" max="9930" width="4.140625" style="152" bestFit="1" customWidth="1"/>
    <col min="9931" max="9931" width="15.140625" style="152" bestFit="1" customWidth="1"/>
    <col min="9932" max="9932" width="15.85546875" style="152" bestFit="1" customWidth="1"/>
    <col min="9933" max="9933" width="10.85546875" style="152"/>
    <col min="9934" max="9934" width="21.85546875" style="152" customWidth="1"/>
    <col min="9935" max="9976" width="10.85546875" style="152"/>
    <col min="9977" max="9977" width="11.42578125" style="152" customWidth="1"/>
    <col min="9978" max="9984" width="10.85546875" style="152"/>
    <col min="9985" max="9985" width="13.140625" style="152" bestFit="1" customWidth="1"/>
    <col min="9986" max="9987" width="10.85546875" style="152"/>
    <col min="9988" max="9988" width="5.42578125" style="152" customWidth="1"/>
    <col min="9989" max="9989" width="12.28515625" style="152" customWidth="1"/>
    <col min="9990" max="9990" width="92.42578125" style="152" customWidth="1"/>
    <col min="9991" max="9991" width="9.42578125" style="152" bestFit="1" customWidth="1"/>
    <col min="9992" max="9992" width="16" style="152" customWidth="1"/>
    <col min="9993" max="9993" width="15" style="152" bestFit="1" customWidth="1"/>
    <col min="9994" max="9994" width="35" style="152" customWidth="1"/>
    <col min="9995" max="10001" width="2" style="152" bestFit="1" customWidth="1"/>
    <col min="10002" max="10009" width="3.140625" style="152" bestFit="1" customWidth="1"/>
    <col min="10010" max="10010" width="3.140625" style="152" customWidth="1"/>
    <col min="10011" max="10013" width="3" style="152" bestFit="1" customWidth="1"/>
    <col min="10014" max="10014" width="3.42578125" style="152" customWidth="1"/>
    <col min="10015" max="10041" width="3.140625" style="152" bestFit="1" customWidth="1"/>
    <col min="10042" max="10042" width="5" style="152" customWidth="1"/>
    <col min="10043" max="10043" width="4.140625" style="152" customWidth="1"/>
    <col min="10044" max="10045" width="3.140625" style="152" bestFit="1" customWidth="1"/>
    <col min="10046" max="10046" width="4.42578125" style="152" customWidth="1"/>
    <col min="10047" max="10051" width="3.140625" style="152" bestFit="1" customWidth="1"/>
    <col min="10052" max="10052" width="2.85546875" style="152" customWidth="1"/>
    <col min="10053" max="10053" width="3.140625" style="152" bestFit="1" customWidth="1"/>
    <col min="10054" max="10054" width="5.7109375" style="152" customWidth="1"/>
    <col min="10055" max="10058" width="3.140625" style="152" bestFit="1" customWidth="1"/>
    <col min="10059" max="10059" width="3.85546875" style="152" customWidth="1"/>
    <col min="10060" max="10061" width="3.140625" style="152" bestFit="1" customWidth="1"/>
    <col min="10062" max="10062" width="4.42578125" style="152" customWidth="1"/>
    <col min="10063" max="10065" width="3.140625" style="152" bestFit="1" customWidth="1"/>
    <col min="10066" max="10066" width="5" style="152" customWidth="1"/>
    <col min="10067" max="10068" width="3.140625" style="152" bestFit="1" customWidth="1"/>
    <col min="10069" max="10069" width="4.140625" style="152" customWidth="1"/>
    <col min="10070" max="10070" width="4.28515625" style="152" customWidth="1"/>
    <col min="10071" max="10071" width="3.85546875" style="152" customWidth="1"/>
    <col min="10072" max="10072" width="3.140625" style="152" bestFit="1" customWidth="1"/>
    <col min="10073" max="10073" width="3.42578125" style="152" customWidth="1"/>
    <col min="10074" max="10074" width="3.7109375" style="152" customWidth="1"/>
    <col min="10075" max="10080" width="3.140625" style="152" bestFit="1" customWidth="1"/>
    <col min="10081" max="10186" width="4.140625" style="152" bestFit="1" customWidth="1"/>
    <col min="10187" max="10187" width="15.140625" style="152" bestFit="1" customWidth="1"/>
    <col min="10188" max="10188" width="15.85546875" style="152" bestFit="1" customWidth="1"/>
    <col min="10189" max="10189" width="10.85546875" style="152"/>
    <col min="10190" max="10190" width="21.85546875" style="152" customWidth="1"/>
    <col min="10191" max="10232" width="10.85546875" style="152"/>
    <col min="10233" max="10233" width="11.42578125" style="152" customWidth="1"/>
    <col min="10234" max="10240" width="10.85546875" style="152"/>
    <col min="10241" max="10241" width="13.140625" style="152" bestFit="1" customWidth="1"/>
    <col min="10242" max="10243" width="10.85546875" style="152"/>
    <col min="10244" max="10244" width="5.42578125" style="152" customWidth="1"/>
    <col min="10245" max="10245" width="12.28515625" style="152" customWidth="1"/>
    <col min="10246" max="10246" width="92.42578125" style="152" customWidth="1"/>
    <col min="10247" max="10247" width="9.42578125" style="152" bestFit="1" customWidth="1"/>
    <col min="10248" max="10248" width="16" style="152" customWidth="1"/>
    <col min="10249" max="10249" width="15" style="152" bestFit="1" customWidth="1"/>
    <col min="10250" max="10250" width="35" style="152" customWidth="1"/>
    <col min="10251" max="10257" width="2" style="152" bestFit="1" customWidth="1"/>
    <col min="10258" max="10265" width="3.140625" style="152" bestFit="1" customWidth="1"/>
    <col min="10266" max="10266" width="3.140625" style="152" customWidth="1"/>
    <col min="10267" max="10269" width="3" style="152" bestFit="1" customWidth="1"/>
    <col min="10270" max="10270" width="3.42578125" style="152" customWidth="1"/>
    <col min="10271" max="10297" width="3.140625" style="152" bestFit="1" customWidth="1"/>
    <col min="10298" max="10298" width="5" style="152" customWidth="1"/>
    <col min="10299" max="10299" width="4.140625" style="152" customWidth="1"/>
    <col min="10300" max="10301" width="3.140625" style="152" bestFit="1" customWidth="1"/>
    <col min="10302" max="10302" width="4.42578125" style="152" customWidth="1"/>
    <col min="10303" max="10307" width="3.140625" style="152" bestFit="1" customWidth="1"/>
    <col min="10308" max="10308" width="2.85546875" style="152" customWidth="1"/>
    <col min="10309" max="10309" width="3.140625" style="152" bestFit="1" customWidth="1"/>
    <col min="10310" max="10310" width="5.7109375" style="152" customWidth="1"/>
    <col min="10311" max="10314" width="3.140625" style="152" bestFit="1" customWidth="1"/>
    <col min="10315" max="10315" width="3.85546875" style="152" customWidth="1"/>
    <col min="10316" max="10317" width="3.140625" style="152" bestFit="1" customWidth="1"/>
    <col min="10318" max="10318" width="4.42578125" style="152" customWidth="1"/>
    <col min="10319" max="10321" width="3.140625" style="152" bestFit="1" customWidth="1"/>
    <col min="10322" max="10322" width="5" style="152" customWidth="1"/>
    <col min="10323" max="10324" width="3.140625" style="152" bestFit="1" customWidth="1"/>
    <col min="10325" max="10325" width="4.140625" style="152" customWidth="1"/>
    <col min="10326" max="10326" width="4.28515625" style="152" customWidth="1"/>
    <col min="10327" max="10327" width="3.85546875" style="152" customWidth="1"/>
    <col min="10328" max="10328" width="3.140625" style="152" bestFit="1" customWidth="1"/>
    <col min="10329" max="10329" width="3.42578125" style="152" customWidth="1"/>
    <col min="10330" max="10330" width="3.7109375" style="152" customWidth="1"/>
    <col min="10331" max="10336" width="3.140625" style="152" bestFit="1" customWidth="1"/>
    <col min="10337" max="10442" width="4.140625" style="152" bestFit="1" customWidth="1"/>
    <col min="10443" max="10443" width="15.140625" style="152" bestFit="1" customWidth="1"/>
    <col min="10444" max="10444" width="15.85546875" style="152" bestFit="1" customWidth="1"/>
    <col min="10445" max="10445" width="10.85546875" style="152"/>
    <col min="10446" max="10446" width="21.85546875" style="152" customWidth="1"/>
    <col min="10447" max="10488" width="10.85546875" style="152"/>
    <col min="10489" max="10489" width="11.42578125" style="152" customWidth="1"/>
    <col min="10490" max="10496" width="10.85546875" style="152"/>
    <col min="10497" max="10497" width="13.140625" style="152" bestFit="1" customWidth="1"/>
    <col min="10498" max="10499" width="10.85546875" style="152"/>
    <col min="10500" max="10500" width="5.42578125" style="152" customWidth="1"/>
    <col min="10501" max="10501" width="12.28515625" style="152" customWidth="1"/>
    <col min="10502" max="10502" width="92.42578125" style="152" customWidth="1"/>
    <col min="10503" max="10503" width="9.42578125" style="152" bestFit="1" customWidth="1"/>
    <col min="10504" max="10504" width="16" style="152" customWidth="1"/>
    <col min="10505" max="10505" width="15" style="152" bestFit="1" customWidth="1"/>
    <col min="10506" max="10506" width="35" style="152" customWidth="1"/>
    <col min="10507" max="10513" width="2" style="152" bestFit="1" customWidth="1"/>
    <col min="10514" max="10521" width="3.140625" style="152" bestFit="1" customWidth="1"/>
    <col min="10522" max="10522" width="3.140625" style="152" customWidth="1"/>
    <col min="10523" max="10525" width="3" style="152" bestFit="1" customWidth="1"/>
    <col min="10526" max="10526" width="3.42578125" style="152" customWidth="1"/>
    <col min="10527" max="10553" width="3.140625" style="152" bestFit="1" customWidth="1"/>
    <col min="10554" max="10554" width="5" style="152" customWidth="1"/>
    <col min="10555" max="10555" width="4.140625" style="152" customWidth="1"/>
    <col min="10556" max="10557" width="3.140625" style="152" bestFit="1" customWidth="1"/>
    <col min="10558" max="10558" width="4.42578125" style="152" customWidth="1"/>
    <col min="10559" max="10563" width="3.140625" style="152" bestFit="1" customWidth="1"/>
    <col min="10564" max="10564" width="2.85546875" style="152" customWidth="1"/>
    <col min="10565" max="10565" width="3.140625" style="152" bestFit="1" customWidth="1"/>
    <col min="10566" max="10566" width="5.7109375" style="152" customWidth="1"/>
    <col min="10567" max="10570" width="3.140625" style="152" bestFit="1" customWidth="1"/>
    <col min="10571" max="10571" width="3.85546875" style="152" customWidth="1"/>
    <col min="10572" max="10573" width="3.140625" style="152" bestFit="1" customWidth="1"/>
    <col min="10574" max="10574" width="4.42578125" style="152" customWidth="1"/>
    <col min="10575" max="10577" width="3.140625" style="152" bestFit="1" customWidth="1"/>
    <col min="10578" max="10578" width="5" style="152" customWidth="1"/>
    <col min="10579" max="10580" width="3.140625" style="152" bestFit="1" customWidth="1"/>
    <col min="10581" max="10581" width="4.140625" style="152" customWidth="1"/>
    <col min="10582" max="10582" width="4.28515625" style="152" customWidth="1"/>
    <col min="10583" max="10583" width="3.85546875" style="152" customWidth="1"/>
    <col min="10584" max="10584" width="3.140625" style="152" bestFit="1" customWidth="1"/>
    <col min="10585" max="10585" width="3.42578125" style="152" customWidth="1"/>
    <col min="10586" max="10586" width="3.7109375" style="152" customWidth="1"/>
    <col min="10587" max="10592" width="3.140625" style="152" bestFit="1" customWidth="1"/>
    <col min="10593" max="10698" width="4.140625" style="152" bestFit="1" customWidth="1"/>
    <col min="10699" max="10699" width="15.140625" style="152" bestFit="1" customWidth="1"/>
    <col min="10700" max="10700" width="15.85546875" style="152" bestFit="1" customWidth="1"/>
    <col min="10701" max="10701" width="10.85546875" style="152"/>
    <col min="10702" max="10702" width="21.85546875" style="152" customWidth="1"/>
    <col min="10703" max="10744" width="10.85546875" style="152"/>
    <col min="10745" max="10745" width="11.42578125" style="152" customWidth="1"/>
    <col min="10746" max="10752" width="10.85546875" style="152"/>
    <col min="10753" max="10753" width="13.140625" style="152" bestFit="1" customWidth="1"/>
    <col min="10754" max="10755" width="10.85546875" style="152"/>
    <col min="10756" max="10756" width="5.42578125" style="152" customWidth="1"/>
    <col min="10757" max="10757" width="12.28515625" style="152" customWidth="1"/>
    <col min="10758" max="10758" width="92.42578125" style="152" customWidth="1"/>
    <col min="10759" max="10759" width="9.42578125" style="152" bestFit="1" customWidth="1"/>
    <col min="10760" max="10760" width="16" style="152" customWidth="1"/>
    <col min="10761" max="10761" width="15" style="152" bestFit="1" customWidth="1"/>
    <col min="10762" max="10762" width="35" style="152" customWidth="1"/>
    <col min="10763" max="10769" width="2" style="152" bestFit="1" customWidth="1"/>
    <col min="10770" max="10777" width="3.140625" style="152" bestFit="1" customWidth="1"/>
    <col min="10778" max="10778" width="3.140625" style="152" customWidth="1"/>
    <col min="10779" max="10781" width="3" style="152" bestFit="1" customWidth="1"/>
    <col min="10782" max="10782" width="3.42578125" style="152" customWidth="1"/>
    <col min="10783" max="10809" width="3.140625" style="152" bestFit="1" customWidth="1"/>
    <col min="10810" max="10810" width="5" style="152" customWidth="1"/>
    <col min="10811" max="10811" width="4.140625" style="152" customWidth="1"/>
    <col min="10812" max="10813" width="3.140625" style="152" bestFit="1" customWidth="1"/>
    <col min="10814" max="10814" width="4.42578125" style="152" customWidth="1"/>
    <col min="10815" max="10819" width="3.140625" style="152" bestFit="1" customWidth="1"/>
    <col min="10820" max="10820" width="2.85546875" style="152" customWidth="1"/>
    <col min="10821" max="10821" width="3.140625" style="152" bestFit="1" customWidth="1"/>
    <col min="10822" max="10822" width="5.7109375" style="152" customWidth="1"/>
    <col min="10823" max="10826" width="3.140625" style="152" bestFit="1" customWidth="1"/>
    <col min="10827" max="10827" width="3.85546875" style="152" customWidth="1"/>
    <col min="10828" max="10829" width="3.140625" style="152" bestFit="1" customWidth="1"/>
    <col min="10830" max="10830" width="4.42578125" style="152" customWidth="1"/>
    <col min="10831" max="10833" width="3.140625" style="152" bestFit="1" customWidth="1"/>
    <col min="10834" max="10834" width="5" style="152" customWidth="1"/>
    <col min="10835" max="10836" width="3.140625" style="152" bestFit="1" customWidth="1"/>
    <col min="10837" max="10837" width="4.140625" style="152" customWidth="1"/>
    <col min="10838" max="10838" width="4.28515625" style="152" customWidth="1"/>
    <col min="10839" max="10839" width="3.85546875" style="152" customWidth="1"/>
    <col min="10840" max="10840" width="3.140625" style="152" bestFit="1" customWidth="1"/>
    <col min="10841" max="10841" width="3.42578125" style="152" customWidth="1"/>
    <col min="10842" max="10842" width="3.7109375" style="152" customWidth="1"/>
    <col min="10843" max="10848" width="3.140625" style="152" bestFit="1" customWidth="1"/>
    <col min="10849" max="10954" width="4.140625" style="152" bestFit="1" customWidth="1"/>
    <col min="10955" max="10955" width="15.140625" style="152" bestFit="1" customWidth="1"/>
    <col min="10956" max="10956" width="15.85546875" style="152" bestFit="1" customWidth="1"/>
    <col min="10957" max="10957" width="10.85546875" style="152"/>
    <col min="10958" max="10958" width="21.85546875" style="152" customWidth="1"/>
    <col min="10959" max="11000" width="10.85546875" style="152"/>
    <col min="11001" max="11001" width="11.42578125" style="152" customWidth="1"/>
    <col min="11002" max="11008" width="10.85546875" style="152"/>
    <col min="11009" max="11009" width="13.140625" style="152" bestFit="1" customWidth="1"/>
    <col min="11010" max="11011" width="10.85546875" style="152"/>
    <col min="11012" max="11012" width="5.42578125" style="152" customWidth="1"/>
    <col min="11013" max="11013" width="12.28515625" style="152" customWidth="1"/>
    <col min="11014" max="11014" width="92.42578125" style="152" customWidth="1"/>
    <col min="11015" max="11015" width="9.42578125" style="152" bestFit="1" customWidth="1"/>
    <col min="11016" max="11016" width="16" style="152" customWidth="1"/>
    <col min="11017" max="11017" width="15" style="152" bestFit="1" customWidth="1"/>
    <col min="11018" max="11018" width="35" style="152" customWidth="1"/>
    <col min="11019" max="11025" width="2" style="152" bestFit="1" customWidth="1"/>
    <col min="11026" max="11033" width="3.140625" style="152" bestFit="1" customWidth="1"/>
    <col min="11034" max="11034" width="3.140625" style="152" customWidth="1"/>
    <col min="11035" max="11037" width="3" style="152" bestFit="1" customWidth="1"/>
    <col min="11038" max="11038" width="3.42578125" style="152" customWidth="1"/>
    <col min="11039" max="11065" width="3.140625" style="152" bestFit="1" customWidth="1"/>
    <col min="11066" max="11066" width="5" style="152" customWidth="1"/>
    <col min="11067" max="11067" width="4.140625" style="152" customWidth="1"/>
    <col min="11068" max="11069" width="3.140625" style="152" bestFit="1" customWidth="1"/>
    <col min="11070" max="11070" width="4.42578125" style="152" customWidth="1"/>
    <col min="11071" max="11075" width="3.140625" style="152" bestFit="1" customWidth="1"/>
    <col min="11076" max="11076" width="2.85546875" style="152" customWidth="1"/>
    <col min="11077" max="11077" width="3.140625" style="152" bestFit="1" customWidth="1"/>
    <col min="11078" max="11078" width="5.7109375" style="152" customWidth="1"/>
    <col min="11079" max="11082" width="3.140625" style="152" bestFit="1" customWidth="1"/>
    <col min="11083" max="11083" width="3.85546875" style="152" customWidth="1"/>
    <col min="11084" max="11085" width="3.140625" style="152" bestFit="1" customWidth="1"/>
    <col min="11086" max="11086" width="4.42578125" style="152" customWidth="1"/>
    <col min="11087" max="11089" width="3.140625" style="152" bestFit="1" customWidth="1"/>
    <col min="11090" max="11090" width="5" style="152" customWidth="1"/>
    <col min="11091" max="11092" width="3.140625" style="152" bestFit="1" customWidth="1"/>
    <col min="11093" max="11093" width="4.140625" style="152" customWidth="1"/>
    <col min="11094" max="11094" width="4.28515625" style="152" customWidth="1"/>
    <col min="11095" max="11095" width="3.85546875" style="152" customWidth="1"/>
    <col min="11096" max="11096" width="3.140625" style="152" bestFit="1" customWidth="1"/>
    <col min="11097" max="11097" width="3.42578125" style="152" customWidth="1"/>
    <col min="11098" max="11098" width="3.7109375" style="152" customWidth="1"/>
    <col min="11099" max="11104" width="3.140625" style="152" bestFit="1" customWidth="1"/>
    <col min="11105" max="11210" width="4.140625" style="152" bestFit="1" customWidth="1"/>
    <col min="11211" max="11211" width="15.140625" style="152" bestFit="1" customWidth="1"/>
    <col min="11212" max="11212" width="15.85546875" style="152" bestFit="1" customWidth="1"/>
    <col min="11213" max="11213" width="10.85546875" style="152"/>
    <col min="11214" max="11214" width="21.85546875" style="152" customWidth="1"/>
    <col min="11215" max="11256" width="10.85546875" style="152"/>
    <col min="11257" max="11257" width="11.42578125" style="152" customWidth="1"/>
    <col min="11258" max="11264" width="10.85546875" style="152"/>
    <col min="11265" max="11265" width="13.140625" style="152" bestFit="1" customWidth="1"/>
    <col min="11266" max="11267" width="10.85546875" style="152"/>
    <col min="11268" max="11268" width="5.42578125" style="152" customWidth="1"/>
    <col min="11269" max="11269" width="12.28515625" style="152" customWidth="1"/>
    <col min="11270" max="11270" width="92.42578125" style="152" customWidth="1"/>
    <col min="11271" max="11271" width="9.42578125" style="152" bestFit="1" customWidth="1"/>
    <col min="11272" max="11272" width="16" style="152" customWidth="1"/>
    <col min="11273" max="11273" width="15" style="152" bestFit="1" customWidth="1"/>
    <col min="11274" max="11274" width="35" style="152" customWidth="1"/>
    <col min="11275" max="11281" width="2" style="152" bestFit="1" customWidth="1"/>
    <col min="11282" max="11289" width="3.140625" style="152" bestFit="1" customWidth="1"/>
    <col min="11290" max="11290" width="3.140625" style="152" customWidth="1"/>
    <col min="11291" max="11293" width="3" style="152" bestFit="1" customWidth="1"/>
    <col min="11294" max="11294" width="3.42578125" style="152" customWidth="1"/>
    <col min="11295" max="11321" width="3.140625" style="152" bestFit="1" customWidth="1"/>
    <col min="11322" max="11322" width="5" style="152" customWidth="1"/>
    <col min="11323" max="11323" width="4.140625" style="152" customWidth="1"/>
    <col min="11324" max="11325" width="3.140625" style="152" bestFit="1" customWidth="1"/>
    <col min="11326" max="11326" width="4.42578125" style="152" customWidth="1"/>
    <col min="11327" max="11331" width="3.140625" style="152" bestFit="1" customWidth="1"/>
    <col min="11332" max="11332" width="2.85546875" style="152" customWidth="1"/>
    <col min="11333" max="11333" width="3.140625" style="152" bestFit="1" customWidth="1"/>
    <col min="11334" max="11334" width="5.7109375" style="152" customWidth="1"/>
    <col min="11335" max="11338" width="3.140625" style="152" bestFit="1" customWidth="1"/>
    <col min="11339" max="11339" width="3.85546875" style="152" customWidth="1"/>
    <col min="11340" max="11341" width="3.140625" style="152" bestFit="1" customWidth="1"/>
    <col min="11342" max="11342" width="4.42578125" style="152" customWidth="1"/>
    <col min="11343" max="11345" width="3.140625" style="152" bestFit="1" customWidth="1"/>
    <col min="11346" max="11346" width="5" style="152" customWidth="1"/>
    <col min="11347" max="11348" width="3.140625" style="152" bestFit="1" customWidth="1"/>
    <col min="11349" max="11349" width="4.140625" style="152" customWidth="1"/>
    <col min="11350" max="11350" width="4.28515625" style="152" customWidth="1"/>
    <col min="11351" max="11351" width="3.85546875" style="152" customWidth="1"/>
    <col min="11352" max="11352" width="3.140625" style="152" bestFit="1" customWidth="1"/>
    <col min="11353" max="11353" width="3.42578125" style="152" customWidth="1"/>
    <col min="11354" max="11354" width="3.7109375" style="152" customWidth="1"/>
    <col min="11355" max="11360" width="3.140625" style="152" bestFit="1" customWidth="1"/>
    <col min="11361" max="11466" width="4.140625" style="152" bestFit="1" customWidth="1"/>
    <col min="11467" max="11467" width="15.140625" style="152" bestFit="1" customWidth="1"/>
    <col min="11468" max="11468" width="15.85546875" style="152" bestFit="1" customWidth="1"/>
    <col min="11469" max="11469" width="10.85546875" style="152"/>
    <col min="11470" max="11470" width="21.85546875" style="152" customWidth="1"/>
    <col min="11471" max="11512" width="10.85546875" style="152"/>
    <col min="11513" max="11513" width="11.42578125" style="152" customWidth="1"/>
    <col min="11514" max="11520" width="10.85546875" style="152"/>
    <col min="11521" max="11521" width="13.140625" style="152" bestFit="1" customWidth="1"/>
    <col min="11522" max="11523" width="10.85546875" style="152"/>
    <col min="11524" max="11524" width="5.42578125" style="152" customWidth="1"/>
    <col min="11525" max="11525" width="12.28515625" style="152" customWidth="1"/>
    <col min="11526" max="11526" width="92.42578125" style="152" customWidth="1"/>
    <col min="11527" max="11527" width="9.42578125" style="152" bestFit="1" customWidth="1"/>
    <col min="11528" max="11528" width="16" style="152" customWidth="1"/>
    <col min="11529" max="11529" width="15" style="152" bestFit="1" customWidth="1"/>
    <col min="11530" max="11530" width="35" style="152" customWidth="1"/>
    <col min="11531" max="11537" width="2" style="152" bestFit="1" customWidth="1"/>
    <col min="11538" max="11545" width="3.140625" style="152" bestFit="1" customWidth="1"/>
    <col min="11546" max="11546" width="3.140625" style="152" customWidth="1"/>
    <col min="11547" max="11549" width="3" style="152" bestFit="1" customWidth="1"/>
    <col min="11550" max="11550" width="3.42578125" style="152" customWidth="1"/>
    <col min="11551" max="11577" width="3.140625" style="152" bestFit="1" customWidth="1"/>
    <col min="11578" max="11578" width="5" style="152" customWidth="1"/>
    <col min="11579" max="11579" width="4.140625" style="152" customWidth="1"/>
    <col min="11580" max="11581" width="3.140625" style="152" bestFit="1" customWidth="1"/>
    <col min="11582" max="11582" width="4.42578125" style="152" customWidth="1"/>
    <col min="11583" max="11587" width="3.140625" style="152" bestFit="1" customWidth="1"/>
    <col min="11588" max="11588" width="2.85546875" style="152" customWidth="1"/>
    <col min="11589" max="11589" width="3.140625" style="152" bestFit="1" customWidth="1"/>
    <col min="11590" max="11590" width="5.7109375" style="152" customWidth="1"/>
    <col min="11591" max="11594" width="3.140625" style="152" bestFit="1" customWidth="1"/>
    <col min="11595" max="11595" width="3.85546875" style="152" customWidth="1"/>
    <col min="11596" max="11597" width="3.140625" style="152" bestFit="1" customWidth="1"/>
    <col min="11598" max="11598" width="4.42578125" style="152" customWidth="1"/>
    <col min="11599" max="11601" width="3.140625" style="152" bestFit="1" customWidth="1"/>
    <col min="11602" max="11602" width="5" style="152" customWidth="1"/>
    <col min="11603" max="11604" width="3.140625" style="152" bestFit="1" customWidth="1"/>
    <col min="11605" max="11605" width="4.140625" style="152" customWidth="1"/>
    <col min="11606" max="11606" width="4.28515625" style="152" customWidth="1"/>
    <col min="11607" max="11607" width="3.85546875" style="152" customWidth="1"/>
    <col min="11608" max="11608" width="3.140625" style="152" bestFit="1" customWidth="1"/>
    <col min="11609" max="11609" width="3.42578125" style="152" customWidth="1"/>
    <col min="11610" max="11610" width="3.7109375" style="152" customWidth="1"/>
    <col min="11611" max="11616" width="3.140625" style="152" bestFit="1" customWidth="1"/>
    <col min="11617" max="11722" width="4.140625" style="152" bestFit="1" customWidth="1"/>
    <col min="11723" max="11723" width="15.140625" style="152" bestFit="1" customWidth="1"/>
    <col min="11724" max="11724" width="15.85546875" style="152" bestFit="1" customWidth="1"/>
    <col min="11725" max="11725" width="10.85546875" style="152"/>
    <col min="11726" max="11726" width="21.85546875" style="152" customWidth="1"/>
    <col min="11727" max="11768" width="10.85546875" style="152"/>
    <col min="11769" max="11769" width="11.42578125" style="152" customWidth="1"/>
    <col min="11770" max="11776" width="10.85546875" style="152"/>
    <col min="11777" max="11777" width="13.140625" style="152" bestFit="1" customWidth="1"/>
    <col min="11778" max="11779" width="10.85546875" style="152"/>
    <col min="11780" max="11780" width="5.42578125" style="152" customWidth="1"/>
    <col min="11781" max="11781" width="12.28515625" style="152" customWidth="1"/>
    <col min="11782" max="11782" width="92.42578125" style="152" customWidth="1"/>
    <col min="11783" max="11783" width="9.42578125" style="152" bestFit="1" customWidth="1"/>
    <col min="11784" max="11784" width="16" style="152" customWidth="1"/>
    <col min="11785" max="11785" width="15" style="152" bestFit="1" customWidth="1"/>
    <col min="11786" max="11786" width="35" style="152" customWidth="1"/>
    <col min="11787" max="11793" width="2" style="152" bestFit="1" customWidth="1"/>
    <col min="11794" max="11801" width="3.140625" style="152" bestFit="1" customWidth="1"/>
    <col min="11802" max="11802" width="3.140625" style="152" customWidth="1"/>
    <col min="11803" max="11805" width="3" style="152" bestFit="1" customWidth="1"/>
    <col min="11806" max="11806" width="3.42578125" style="152" customWidth="1"/>
    <col min="11807" max="11833" width="3.140625" style="152" bestFit="1" customWidth="1"/>
    <col min="11834" max="11834" width="5" style="152" customWidth="1"/>
    <col min="11835" max="11835" width="4.140625" style="152" customWidth="1"/>
    <col min="11836" max="11837" width="3.140625" style="152" bestFit="1" customWidth="1"/>
    <col min="11838" max="11838" width="4.42578125" style="152" customWidth="1"/>
    <col min="11839" max="11843" width="3.140625" style="152" bestFit="1" customWidth="1"/>
    <col min="11844" max="11844" width="2.85546875" style="152" customWidth="1"/>
    <col min="11845" max="11845" width="3.140625" style="152" bestFit="1" customWidth="1"/>
    <col min="11846" max="11846" width="5.7109375" style="152" customWidth="1"/>
    <col min="11847" max="11850" width="3.140625" style="152" bestFit="1" customWidth="1"/>
    <col min="11851" max="11851" width="3.85546875" style="152" customWidth="1"/>
    <col min="11852" max="11853" width="3.140625" style="152" bestFit="1" customWidth="1"/>
    <col min="11854" max="11854" width="4.42578125" style="152" customWidth="1"/>
    <col min="11855" max="11857" width="3.140625" style="152" bestFit="1" customWidth="1"/>
    <col min="11858" max="11858" width="5" style="152" customWidth="1"/>
    <col min="11859" max="11860" width="3.140625" style="152" bestFit="1" customWidth="1"/>
    <col min="11861" max="11861" width="4.140625" style="152" customWidth="1"/>
    <col min="11862" max="11862" width="4.28515625" style="152" customWidth="1"/>
    <col min="11863" max="11863" width="3.85546875" style="152" customWidth="1"/>
    <col min="11864" max="11864" width="3.140625" style="152" bestFit="1" customWidth="1"/>
    <col min="11865" max="11865" width="3.42578125" style="152" customWidth="1"/>
    <col min="11866" max="11866" width="3.7109375" style="152" customWidth="1"/>
    <col min="11867" max="11872" width="3.140625" style="152" bestFit="1" customWidth="1"/>
    <col min="11873" max="11978" width="4.140625" style="152" bestFit="1" customWidth="1"/>
    <col min="11979" max="11979" width="15.140625" style="152" bestFit="1" customWidth="1"/>
    <col min="11980" max="11980" width="15.85546875" style="152" bestFit="1" customWidth="1"/>
    <col min="11981" max="11981" width="10.85546875" style="152"/>
    <col min="11982" max="11982" width="21.85546875" style="152" customWidth="1"/>
    <col min="11983" max="12024" width="10.85546875" style="152"/>
    <col min="12025" max="12025" width="11.42578125" style="152" customWidth="1"/>
    <col min="12026" max="12032" width="10.85546875" style="152"/>
    <col min="12033" max="12033" width="13.140625" style="152" bestFit="1" customWidth="1"/>
    <col min="12034" max="12035" width="10.85546875" style="152"/>
    <col min="12036" max="12036" width="5.42578125" style="152" customWidth="1"/>
    <col min="12037" max="12037" width="12.28515625" style="152" customWidth="1"/>
    <col min="12038" max="12038" width="92.42578125" style="152" customWidth="1"/>
    <col min="12039" max="12039" width="9.42578125" style="152" bestFit="1" customWidth="1"/>
    <col min="12040" max="12040" width="16" style="152" customWidth="1"/>
    <col min="12041" max="12041" width="15" style="152" bestFit="1" customWidth="1"/>
    <col min="12042" max="12042" width="35" style="152" customWidth="1"/>
    <col min="12043" max="12049" width="2" style="152" bestFit="1" customWidth="1"/>
    <col min="12050" max="12057" width="3.140625" style="152" bestFit="1" customWidth="1"/>
    <col min="12058" max="12058" width="3.140625" style="152" customWidth="1"/>
    <col min="12059" max="12061" width="3" style="152" bestFit="1" customWidth="1"/>
    <col min="12062" max="12062" width="3.42578125" style="152" customWidth="1"/>
    <col min="12063" max="12089" width="3.140625" style="152" bestFit="1" customWidth="1"/>
    <col min="12090" max="12090" width="5" style="152" customWidth="1"/>
    <col min="12091" max="12091" width="4.140625" style="152" customWidth="1"/>
    <col min="12092" max="12093" width="3.140625" style="152" bestFit="1" customWidth="1"/>
    <col min="12094" max="12094" width="4.42578125" style="152" customWidth="1"/>
    <col min="12095" max="12099" width="3.140625" style="152" bestFit="1" customWidth="1"/>
    <col min="12100" max="12100" width="2.85546875" style="152" customWidth="1"/>
    <col min="12101" max="12101" width="3.140625" style="152" bestFit="1" customWidth="1"/>
    <col min="12102" max="12102" width="5.7109375" style="152" customWidth="1"/>
    <col min="12103" max="12106" width="3.140625" style="152" bestFit="1" customWidth="1"/>
    <col min="12107" max="12107" width="3.85546875" style="152" customWidth="1"/>
    <col min="12108" max="12109" width="3.140625" style="152" bestFit="1" customWidth="1"/>
    <col min="12110" max="12110" width="4.42578125" style="152" customWidth="1"/>
    <col min="12111" max="12113" width="3.140625" style="152" bestFit="1" customWidth="1"/>
    <col min="12114" max="12114" width="5" style="152" customWidth="1"/>
    <col min="12115" max="12116" width="3.140625" style="152" bestFit="1" customWidth="1"/>
    <col min="12117" max="12117" width="4.140625" style="152" customWidth="1"/>
    <col min="12118" max="12118" width="4.28515625" style="152" customWidth="1"/>
    <col min="12119" max="12119" width="3.85546875" style="152" customWidth="1"/>
    <col min="12120" max="12120" width="3.140625" style="152" bestFit="1" customWidth="1"/>
    <col min="12121" max="12121" width="3.42578125" style="152" customWidth="1"/>
    <col min="12122" max="12122" width="3.7109375" style="152" customWidth="1"/>
    <col min="12123" max="12128" width="3.140625" style="152" bestFit="1" customWidth="1"/>
    <col min="12129" max="12234" width="4.140625" style="152" bestFit="1" customWidth="1"/>
    <col min="12235" max="12235" width="15.140625" style="152" bestFit="1" customWidth="1"/>
    <col min="12236" max="12236" width="15.85546875" style="152" bestFit="1" customWidth="1"/>
    <col min="12237" max="12237" width="10.85546875" style="152"/>
    <col min="12238" max="12238" width="21.85546875" style="152" customWidth="1"/>
    <col min="12239" max="12280" width="10.85546875" style="152"/>
    <col min="12281" max="12281" width="11.42578125" style="152" customWidth="1"/>
    <col min="12282" max="12288" width="10.85546875" style="152"/>
    <col min="12289" max="12289" width="13.140625" style="152" bestFit="1" customWidth="1"/>
    <col min="12290" max="12291" width="10.85546875" style="152"/>
    <col min="12292" max="12292" width="5.42578125" style="152" customWidth="1"/>
    <col min="12293" max="12293" width="12.28515625" style="152" customWidth="1"/>
    <col min="12294" max="12294" width="92.42578125" style="152" customWidth="1"/>
    <col min="12295" max="12295" width="9.42578125" style="152" bestFit="1" customWidth="1"/>
    <col min="12296" max="12296" width="16" style="152" customWidth="1"/>
    <col min="12297" max="12297" width="15" style="152" bestFit="1" customWidth="1"/>
    <col min="12298" max="12298" width="35" style="152" customWidth="1"/>
    <col min="12299" max="12305" width="2" style="152" bestFit="1" customWidth="1"/>
    <col min="12306" max="12313" width="3.140625" style="152" bestFit="1" customWidth="1"/>
    <col min="12314" max="12314" width="3.140625" style="152" customWidth="1"/>
    <col min="12315" max="12317" width="3" style="152" bestFit="1" customWidth="1"/>
    <col min="12318" max="12318" width="3.42578125" style="152" customWidth="1"/>
    <col min="12319" max="12345" width="3.140625" style="152" bestFit="1" customWidth="1"/>
    <col min="12346" max="12346" width="5" style="152" customWidth="1"/>
    <col min="12347" max="12347" width="4.140625" style="152" customWidth="1"/>
    <col min="12348" max="12349" width="3.140625" style="152" bestFit="1" customWidth="1"/>
    <col min="12350" max="12350" width="4.42578125" style="152" customWidth="1"/>
    <col min="12351" max="12355" width="3.140625" style="152" bestFit="1" customWidth="1"/>
    <col min="12356" max="12356" width="2.85546875" style="152" customWidth="1"/>
    <col min="12357" max="12357" width="3.140625" style="152" bestFit="1" customWidth="1"/>
    <col min="12358" max="12358" width="5.7109375" style="152" customWidth="1"/>
    <col min="12359" max="12362" width="3.140625" style="152" bestFit="1" customWidth="1"/>
    <col min="12363" max="12363" width="3.85546875" style="152" customWidth="1"/>
    <col min="12364" max="12365" width="3.140625" style="152" bestFit="1" customWidth="1"/>
    <col min="12366" max="12366" width="4.42578125" style="152" customWidth="1"/>
    <col min="12367" max="12369" width="3.140625" style="152" bestFit="1" customWidth="1"/>
    <col min="12370" max="12370" width="5" style="152" customWidth="1"/>
    <col min="12371" max="12372" width="3.140625" style="152" bestFit="1" customWidth="1"/>
    <col min="12373" max="12373" width="4.140625" style="152" customWidth="1"/>
    <col min="12374" max="12374" width="4.28515625" style="152" customWidth="1"/>
    <col min="12375" max="12375" width="3.85546875" style="152" customWidth="1"/>
    <col min="12376" max="12376" width="3.140625" style="152" bestFit="1" customWidth="1"/>
    <col min="12377" max="12377" width="3.42578125" style="152" customWidth="1"/>
    <col min="12378" max="12378" width="3.7109375" style="152" customWidth="1"/>
    <col min="12379" max="12384" width="3.140625" style="152" bestFit="1" customWidth="1"/>
    <col min="12385" max="12490" width="4.140625" style="152" bestFit="1" customWidth="1"/>
    <col min="12491" max="12491" width="15.140625" style="152" bestFit="1" customWidth="1"/>
    <col min="12492" max="12492" width="15.85546875" style="152" bestFit="1" customWidth="1"/>
    <col min="12493" max="12493" width="10.85546875" style="152"/>
    <col min="12494" max="12494" width="21.85546875" style="152" customWidth="1"/>
    <col min="12495" max="12536" width="10.85546875" style="152"/>
    <col min="12537" max="12537" width="11.42578125" style="152" customWidth="1"/>
    <col min="12538" max="12544" width="10.85546875" style="152"/>
    <col min="12545" max="12545" width="13.140625" style="152" bestFit="1" customWidth="1"/>
    <col min="12546" max="12547" width="10.85546875" style="152"/>
    <col min="12548" max="12548" width="5.42578125" style="152" customWidth="1"/>
    <col min="12549" max="12549" width="12.28515625" style="152" customWidth="1"/>
    <col min="12550" max="12550" width="92.42578125" style="152" customWidth="1"/>
    <col min="12551" max="12551" width="9.42578125" style="152" bestFit="1" customWidth="1"/>
    <col min="12552" max="12552" width="16" style="152" customWidth="1"/>
    <col min="12553" max="12553" width="15" style="152" bestFit="1" customWidth="1"/>
    <col min="12554" max="12554" width="35" style="152" customWidth="1"/>
    <col min="12555" max="12561" width="2" style="152" bestFit="1" customWidth="1"/>
    <col min="12562" max="12569" width="3.140625" style="152" bestFit="1" customWidth="1"/>
    <col min="12570" max="12570" width="3.140625" style="152" customWidth="1"/>
    <col min="12571" max="12573" width="3" style="152" bestFit="1" customWidth="1"/>
    <col min="12574" max="12574" width="3.42578125" style="152" customWidth="1"/>
    <col min="12575" max="12601" width="3.140625" style="152" bestFit="1" customWidth="1"/>
    <col min="12602" max="12602" width="5" style="152" customWidth="1"/>
    <col min="12603" max="12603" width="4.140625" style="152" customWidth="1"/>
    <col min="12604" max="12605" width="3.140625" style="152" bestFit="1" customWidth="1"/>
    <col min="12606" max="12606" width="4.42578125" style="152" customWidth="1"/>
    <col min="12607" max="12611" width="3.140625" style="152" bestFit="1" customWidth="1"/>
    <col min="12612" max="12612" width="2.85546875" style="152" customWidth="1"/>
    <col min="12613" max="12613" width="3.140625" style="152" bestFit="1" customWidth="1"/>
    <col min="12614" max="12614" width="5.7109375" style="152" customWidth="1"/>
    <col min="12615" max="12618" width="3.140625" style="152" bestFit="1" customWidth="1"/>
    <col min="12619" max="12619" width="3.85546875" style="152" customWidth="1"/>
    <col min="12620" max="12621" width="3.140625" style="152" bestFit="1" customWidth="1"/>
    <col min="12622" max="12622" width="4.42578125" style="152" customWidth="1"/>
    <col min="12623" max="12625" width="3.140625" style="152" bestFit="1" customWidth="1"/>
    <col min="12626" max="12626" width="5" style="152" customWidth="1"/>
    <col min="12627" max="12628" width="3.140625" style="152" bestFit="1" customWidth="1"/>
    <col min="12629" max="12629" width="4.140625" style="152" customWidth="1"/>
    <col min="12630" max="12630" width="4.28515625" style="152" customWidth="1"/>
    <col min="12631" max="12631" width="3.85546875" style="152" customWidth="1"/>
    <col min="12632" max="12632" width="3.140625" style="152" bestFit="1" customWidth="1"/>
    <col min="12633" max="12633" width="3.42578125" style="152" customWidth="1"/>
    <col min="12634" max="12634" width="3.7109375" style="152" customWidth="1"/>
    <col min="12635" max="12640" width="3.140625" style="152" bestFit="1" customWidth="1"/>
    <col min="12641" max="12746" width="4.140625" style="152" bestFit="1" customWidth="1"/>
    <col min="12747" max="12747" width="15.140625" style="152" bestFit="1" customWidth="1"/>
    <col min="12748" max="12748" width="15.85546875" style="152" bestFit="1" customWidth="1"/>
    <col min="12749" max="12749" width="10.85546875" style="152"/>
    <col min="12750" max="12750" width="21.85546875" style="152" customWidth="1"/>
    <col min="12751" max="12792" width="10.85546875" style="152"/>
    <col min="12793" max="12793" width="11.42578125" style="152" customWidth="1"/>
    <col min="12794" max="12800" width="10.85546875" style="152"/>
    <col min="12801" max="12801" width="13.140625" style="152" bestFit="1" customWidth="1"/>
    <col min="12802" max="12803" width="10.85546875" style="152"/>
    <col min="12804" max="12804" width="5.42578125" style="152" customWidth="1"/>
    <col min="12805" max="12805" width="12.28515625" style="152" customWidth="1"/>
    <col min="12806" max="12806" width="92.42578125" style="152" customWidth="1"/>
    <col min="12807" max="12807" width="9.42578125" style="152" bestFit="1" customWidth="1"/>
    <col min="12808" max="12808" width="16" style="152" customWidth="1"/>
    <col min="12809" max="12809" width="15" style="152" bestFit="1" customWidth="1"/>
    <col min="12810" max="12810" width="35" style="152" customWidth="1"/>
    <col min="12811" max="12817" width="2" style="152" bestFit="1" customWidth="1"/>
    <col min="12818" max="12825" width="3.140625" style="152" bestFit="1" customWidth="1"/>
    <col min="12826" max="12826" width="3.140625" style="152" customWidth="1"/>
    <col min="12827" max="12829" width="3" style="152" bestFit="1" customWidth="1"/>
    <col min="12830" max="12830" width="3.42578125" style="152" customWidth="1"/>
    <col min="12831" max="12857" width="3.140625" style="152" bestFit="1" customWidth="1"/>
    <col min="12858" max="12858" width="5" style="152" customWidth="1"/>
    <col min="12859" max="12859" width="4.140625" style="152" customWidth="1"/>
    <col min="12860" max="12861" width="3.140625" style="152" bestFit="1" customWidth="1"/>
    <col min="12862" max="12862" width="4.42578125" style="152" customWidth="1"/>
    <col min="12863" max="12867" width="3.140625" style="152" bestFit="1" customWidth="1"/>
    <col min="12868" max="12868" width="2.85546875" style="152" customWidth="1"/>
    <col min="12869" max="12869" width="3.140625" style="152" bestFit="1" customWidth="1"/>
    <col min="12870" max="12870" width="5.7109375" style="152" customWidth="1"/>
    <col min="12871" max="12874" width="3.140625" style="152" bestFit="1" customWidth="1"/>
    <col min="12875" max="12875" width="3.85546875" style="152" customWidth="1"/>
    <col min="12876" max="12877" width="3.140625" style="152" bestFit="1" customWidth="1"/>
    <col min="12878" max="12878" width="4.42578125" style="152" customWidth="1"/>
    <col min="12879" max="12881" width="3.140625" style="152" bestFit="1" customWidth="1"/>
    <col min="12882" max="12882" width="5" style="152" customWidth="1"/>
    <col min="12883" max="12884" width="3.140625" style="152" bestFit="1" customWidth="1"/>
    <col min="12885" max="12885" width="4.140625" style="152" customWidth="1"/>
    <col min="12886" max="12886" width="4.28515625" style="152" customWidth="1"/>
    <col min="12887" max="12887" width="3.85546875" style="152" customWidth="1"/>
    <col min="12888" max="12888" width="3.140625" style="152" bestFit="1" customWidth="1"/>
    <col min="12889" max="12889" width="3.42578125" style="152" customWidth="1"/>
    <col min="12890" max="12890" width="3.7109375" style="152" customWidth="1"/>
    <col min="12891" max="12896" width="3.140625" style="152" bestFit="1" customWidth="1"/>
    <col min="12897" max="13002" width="4.140625" style="152" bestFit="1" customWidth="1"/>
    <col min="13003" max="13003" width="15.140625" style="152" bestFit="1" customWidth="1"/>
    <col min="13004" max="13004" width="15.85546875" style="152" bestFit="1" customWidth="1"/>
    <col min="13005" max="13005" width="10.85546875" style="152"/>
    <col min="13006" max="13006" width="21.85546875" style="152" customWidth="1"/>
    <col min="13007" max="13048" width="10.85546875" style="152"/>
    <col min="13049" max="13049" width="11.42578125" style="152" customWidth="1"/>
    <col min="13050" max="13056" width="10.85546875" style="152"/>
    <col min="13057" max="13057" width="13.140625" style="152" bestFit="1" customWidth="1"/>
    <col min="13058" max="13059" width="10.85546875" style="152"/>
    <col min="13060" max="13060" width="5.42578125" style="152" customWidth="1"/>
    <col min="13061" max="13061" width="12.28515625" style="152" customWidth="1"/>
    <col min="13062" max="13062" width="92.42578125" style="152" customWidth="1"/>
    <col min="13063" max="13063" width="9.42578125" style="152" bestFit="1" customWidth="1"/>
    <col min="13064" max="13064" width="16" style="152" customWidth="1"/>
    <col min="13065" max="13065" width="15" style="152" bestFit="1" customWidth="1"/>
    <col min="13066" max="13066" width="35" style="152" customWidth="1"/>
    <col min="13067" max="13073" width="2" style="152" bestFit="1" customWidth="1"/>
    <col min="13074" max="13081" width="3.140625" style="152" bestFit="1" customWidth="1"/>
    <col min="13082" max="13082" width="3.140625" style="152" customWidth="1"/>
    <col min="13083" max="13085" width="3" style="152" bestFit="1" customWidth="1"/>
    <col min="13086" max="13086" width="3.42578125" style="152" customWidth="1"/>
    <col min="13087" max="13113" width="3.140625" style="152" bestFit="1" customWidth="1"/>
    <col min="13114" max="13114" width="5" style="152" customWidth="1"/>
    <col min="13115" max="13115" width="4.140625" style="152" customWidth="1"/>
    <col min="13116" max="13117" width="3.140625" style="152" bestFit="1" customWidth="1"/>
    <col min="13118" max="13118" width="4.42578125" style="152" customWidth="1"/>
    <col min="13119" max="13123" width="3.140625" style="152" bestFit="1" customWidth="1"/>
    <col min="13124" max="13124" width="2.85546875" style="152" customWidth="1"/>
    <col min="13125" max="13125" width="3.140625" style="152" bestFit="1" customWidth="1"/>
    <col min="13126" max="13126" width="5.7109375" style="152" customWidth="1"/>
    <col min="13127" max="13130" width="3.140625" style="152" bestFit="1" customWidth="1"/>
    <col min="13131" max="13131" width="3.85546875" style="152" customWidth="1"/>
    <col min="13132" max="13133" width="3.140625" style="152" bestFit="1" customWidth="1"/>
    <col min="13134" max="13134" width="4.42578125" style="152" customWidth="1"/>
    <col min="13135" max="13137" width="3.140625" style="152" bestFit="1" customWidth="1"/>
    <col min="13138" max="13138" width="5" style="152" customWidth="1"/>
    <col min="13139" max="13140" width="3.140625" style="152" bestFit="1" customWidth="1"/>
    <col min="13141" max="13141" width="4.140625" style="152" customWidth="1"/>
    <col min="13142" max="13142" width="4.28515625" style="152" customWidth="1"/>
    <col min="13143" max="13143" width="3.85546875" style="152" customWidth="1"/>
    <col min="13144" max="13144" width="3.140625" style="152" bestFit="1" customWidth="1"/>
    <col min="13145" max="13145" width="3.42578125" style="152" customWidth="1"/>
    <col min="13146" max="13146" width="3.7109375" style="152" customWidth="1"/>
    <col min="13147" max="13152" width="3.140625" style="152" bestFit="1" customWidth="1"/>
    <col min="13153" max="13258" width="4.140625" style="152" bestFit="1" customWidth="1"/>
    <col min="13259" max="13259" width="15.140625" style="152" bestFit="1" customWidth="1"/>
    <col min="13260" max="13260" width="15.85546875" style="152" bestFit="1" customWidth="1"/>
    <col min="13261" max="13261" width="10.85546875" style="152"/>
    <col min="13262" max="13262" width="21.85546875" style="152" customWidth="1"/>
    <col min="13263" max="13304" width="10.85546875" style="152"/>
    <col min="13305" max="13305" width="11.42578125" style="152" customWidth="1"/>
    <col min="13306" max="13312" width="10.85546875" style="152"/>
    <col min="13313" max="13313" width="13.140625" style="152" bestFit="1" customWidth="1"/>
    <col min="13314" max="13315" width="10.85546875" style="152"/>
    <col min="13316" max="13316" width="5.42578125" style="152" customWidth="1"/>
    <col min="13317" max="13317" width="12.28515625" style="152" customWidth="1"/>
    <col min="13318" max="13318" width="92.42578125" style="152" customWidth="1"/>
    <col min="13319" max="13319" width="9.42578125" style="152" bestFit="1" customWidth="1"/>
    <col min="13320" max="13320" width="16" style="152" customWidth="1"/>
    <col min="13321" max="13321" width="15" style="152" bestFit="1" customWidth="1"/>
    <col min="13322" max="13322" width="35" style="152" customWidth="1"/>
    <col min="13323" max="13329" width="2" style="152" bestFit="1" customWidth="1"/>
    <col min="13330" max="13337" width="3.140625" style="152" bestFit="1" customWidth="1"/>
    <col min="13338" max="13338" width="3.140625" style="152" customWidth="1"/>
    <col min="13339" max="13341" width="3" style="152" bestFit="1" customWidth="1"/>
    <col min="13342" max="13342" width="3.42578125" style="152" customWidth="1"/>
    <col min="13343" max="13369" width="3.140625" style="152" bestFit="1" customWidth="1"/>
    <col min="13370" max="13370" width="5" style="152" customWidth="1"/>
    <col min="13371" max="13371" width="4.140625" style="152" customWidth="1"/>
    <col min="13372" max="13373" width="3.140625" style="152" bestFit="1" customWidth="1"/>
    <col min="13374" max="13374" width="4.42578125" style="152" customWidth="1"/>
    <col min="13375" max="13379" width="3.140625" style="152" bestFit="1" customWidth="1"/>
    <col min="13380" max="13380" width="2.85546875" style="152" customWidth="1"/>
    <col min="13381" max="13381" width="3.140625" style="152" bestFit="1" customWidth="1"/>
    <col min="13382" max="13382" width="5.7109375" style="152" customWidth="1"/>
    <col min="13383" max="13386" width="3.140625" style="152" bestFit="1" customWidth="1"/>
    <col min="13387" max="13387" width="3.85546875" style="152" customWidth="1"/>
    <col min="13388" max="13389" width="3.140625" style="152" bestFit="1" customWidth="1"/>
    <col min="13390" max="13390" width="4.42578125" style="152" customWidth="1"/>
    <col min="13391" max="13393" width="3.140625" style="152" bestFit="1" customWidth="1"/>
    <col min="13394" max="13394" width="5" style="152" customWidth="1"/>
    <col min="13395" max="13396" width="3.140625" style="152" bestFit="1" customWidth="1"/>
    <col min="13397" max="13397" width="4.140625" style="152" customWidth="1"/>
    <col min="13398" max="13398" width="4.28515625" style="152" customWidth="1"/>
    <col min="13399" max="13399" width="3.85546875" style="152" customWidth="1"/>
    <col min="13400" max="13400" width="3.140625" style="152" bestFit="1" customWidth="1"/>
    <col min="13401" max="13401" width="3.42578125" style="152" customWidth="1"/>
    <col min="13402" max="13402" width="3.7109375" style="152" customWidth="1"/>
    <col min="13403" max="13408" width="3.140625" style="152" bestFit="1" customWidth="1"/>
    <col min="13409" max="13514" width="4.140625" style="152" bestFit="1" customWidth="1"/>
    <col min="13515" max="13515" width="15.140625" style="152" bestFit="1" customWidth="1"/>
    <col min="13516" max="13516" width="15.85546875" style="152" bestFit="1" customWidth="1"/>
    <col min="13517" max="13517" width="10.85546875" style="152"/>
    <col min="13518" max="13518" width="21.85546875" style="152" customWidth="1"/>
    <col min="13519" max="13560" width="10.85546875" style="152"/>
    <col min="13561" max="13561" width="11.42578125" style="152" customWidth="1"/>
    <col min="13562" max="13568" width="10.85546875" style="152"/>
    <col min="13569" max="13569" width="13.140625" style="152" bestFit="1" customWidth="1"/>
    <col min="13570" max="13571" width="10.85546875" style="152"/>
    <col min="13572" max="13572" width="5.42578125" style="152" customWidth="1"/>
    <col min="13573" max="13573" width="12.28515625" style="152" customWidth="1"/>
    <col min="13574" max="13574" width="92.42578125" style="152" customWidth="1"/>
    <col min="13575" max="13575" width="9.42578125" style="152" bestFit="1" customWidth="1"/>
    <col min="13576" max="13576" width="16" style="152" customWidth="1"/>
    <col min="13577" max="13577" width="15" style="152" bestFit="1" customWidth="1"/>
    <col min="13578" max="13578" width="35" style="152" customWidth="1"/>
    <col min="13579" max="13585" width="2" style="152" bestFit="1" customWidth="1"/>
    <col min="13586" max="13593" width="3.140625" style="152" bestFit="1" customWidth="1"/>
    <col min="13594" max="13594" width="3.140625" style="152" customWidth="1"/>
    <col min="13595" max="13597" width="3" style="152" bestFit="1" customWidth="1"/>
    <col min="13598" max="13598" width="3.42578125" style="152" customWidth="1"/>
    <col min="13599" max="13625" width="3.140625" style="152" bestFit="1" customWidth="1"/>
    <col min="13626" max="13626" width="5" style="152" customWidth="1"/>
    <col min="13627" max="13627" width="4.140625" style="152" customWidth="1"/>
    <col min="13628" max="13629" width="3.140625" style="152" bestFit="1" customWidth="1"/>
    <col min="13630" max="13630" width="4.42578125" style="152" customWidth="1"/>
    <col min="13631" max="13635" width="3.140625" style="152" bestFit="1" customWidth="1"/>
    <col min="13636" max="13636" width="2.85546875" style="152" customWidth="1"/>
    <col min="13637" max="13637" width="3.140625" style="152" bestFit="1" customWidth="1"/>
    <col min="13638" max="13638" width="5.7109375" style="152" customWidth="1"/>
    <col min="13639" max="13642" width="3.140625" style="152" bestFit="1" customWidth="1"/>
    <col min="13643" max="13643" width="3.85546875" style="152" customWidth="1"/>
    <col min="13644" max="13645" width="3.140625" style="152" bestFit="1" customWidth="1"/>
    <col min="13646" max="13646" width="4.42578125" style="152" customWidth="1"/>
    <col min="13647" max="13649" width="3.140625" style="152" bestFit="1" customWidth="1"/>
    <col min="13650" max="13650" width="5" style="152" customWidth="1"/>
    <col min="13651" max="13652" width="3.140625" style="152" bestFit="1" customWidth="1"/>
    <col min="13653" max="13653" width="4.140625" style="152" customWidth="1"/>
    <col min="13654" max="13654" width="4.28515625" style="152" customWidth="1"/>
    <col min="13655" max="13655" width="3.85546875" style="152" customWidth="1"/>
    <col min="13656" max="13656" width="3.140625" style="152" bestFit="1" customWidth="1"/>
    <col min="13657" max="13657" width="3.42578125" style="152" customWidth="1"/>
    <col min="13658" max="13658" width="3.7109375" style="152" customWidth="1"/>
    <col min="13659" max="13664" width="3.140625" style="152" bestFit="1" customWidth="1"/>
    <col min="13665" max="13770" width="4.140625" style="152" bestFit="1" customWidth="1"/>
    <col min="13771" max="13771" width="15.140625" style="152" bestFit="1" customWidth="1"/>
    <col min="13772" max="13772" width="15.85546875" style="152" bestFit="1" customWidth="1"/>
    <col min="13773" max="13773" width="10.85546875" style="152"/>
    <col min="13774" max="13774" width="21.85546875" style="152" customWidth="1"/>
    <col min="13775" max="13816" width="10.85546875" style="152"/>
    <col min="13817" max="13817" width="11.42578125" style="152" customWidth="1"/>
    <col min="13818" max="13824" width="10.85546875" style="152"/>
    <col min="13825" max="13825" width="13.140625" style="152" bestFit="1" customWidth="1"/>
    <col min="13826" max="13827" width="10.85546875" style="152"/>
    <col min="13828" max="13828" width="5.42578125" style="152" customWidth="1"/>
    <col min="13829" max="13829" width="12.28515625" style="152" customWidth="1"/>
    <col min="13830" max="13830" width="92.42578125" style="152" customWidth="1"/>
    <col min="13831" max="13831" width="9.42578125" style="152" bestFit="1" customWidth="1"/>
    <col min="13832" max="13832" width="16" style="152" customWidth="1"/>
    <col min="13833" max="13833" width="15" style="152" bestFit="1" customWidth="1"/>
    <col min="13834" max="13834" width="35" style="152" customWidth="1"/>
    <col min="13835" max="13841" width="2" style="152" bestFit="1" customWidth="1"/>
    <col min="13842" max="13849" width="3.140625" style="152" bestFit="1" customWidth="1"/>
    <col min="13850" max="13850" width="3.140625" style="152" customWidth="1"/>
    <col min="13851" max="13853" width="3" style="152" bestFit="1" customWidth="1"/>
    <col min="13854" max="13854" width="3.42578125" style="152" customWidth="1"/>
    <col min="13855" max="13881" width="3.140625" style="152" bestFit="1" customWidth="1"/>
    <col min="13882" max="13882" width="5" style="152" customWidth="1"/>
    <col min="13883" max="13883" width="4.140625" style="152" customWidth="1"/>
    <col min="13884" max="13885" width="3.140625" style="152" bestFit="1" customWidth="1"/>
    <col min="13886" max="13886" width="4.42578125" style="152" customWidth="1"/>
    <col min="13887" max="13891" width="3.140625" style="152" bestFit="1" customWidth="1"/>
    <col min="13892" max="13892" width="2.85546875" style="152" customWidth="1"/>
    <col min="13893" max="13893" width="3.140625" style="152" bestFit="1" customWidth="1"/>
    <col min="13894" max="13894" width="5.7109375" style="152" customWidth="1"/>
    <col min="13895" max="13898" width="3.140625" style="152" bestFit="1" customWidth="1"/>
    <col min="13899" max="13899" width="3.85546875" style="152" customWidth="1"/>
    <col min="13900" max="13901" width="3.140625" style="152" bestFit="1" customWidth="1"/>
    <col min="13902" max="13902" width="4.42578125" style="152" customWidth="1"/>
    <col min="13903" max="13905" width="3.140625" style="152" bestFit="1" customWidth="1"/>
    <col min="13906" max="13906" width="5" style="152" customWidth="1"/>
    <col min="13907" max="13908" width="3.140625" style="152" bestFit="1" customWidth="1"/>
    <col min="13909" max="13909" width="4.140625" style="152" customWidth="1"/>
    <col min="13910" max="13910" width="4.28515625" style="152" customWidth="1"/>
    <col min="13911" max="13911" width="3.85546875" style="152" customWidth="1"/>
    <col min="13912" max="13912" width="3.140625" style="152" bestFit="1" customWidth="1"/>
    <col min="13913" max="13913" width="3.42578125" style="152" customWidth="1"/>
    <col min="13914" max="13914" width="3.7109375" style="152" customWidth="1"/>
    <col min="13915" max="13920" width="3.140625" style="152" bestFit="1" customWidth="1"/>
    <col min="13921" max="14026" width="4.140625" style="152" bestFit="1" customWidth="1"/>
    <col min="14027" max="14027" width="15.140625" style="152" bestFit="1" customWidth="1"/>
    <col min="14028" max="14028" width="15.85546875" style="152" bestFit="1" customWidth="1"/>
    <col min="14029" max="14029" width="10.85546875" style="152"/>
    <col min="14030" max="14030" width="21.85546875" style="152" customWidth="1"/>
    <col min="14031" max="14072" width="10.85546875" style="152"/>
    <col min="14073" max="14073" width="11.42578125" style="152" customWidth="1"/>
    <col min="14074" max="14080" width="10.85546875" style="152"/>
    <col min="14081" max="14081" width="13.140625" style="152" bestFit="1" customWidth="1"/>
    <col min="14082" max="14083" width="10.85546875" style="152"/>
    <col min="14084" max="14084" width="5.42578125" style="152" customWidth="1"/>
    <col min="14085" max="14085" width="12.28515625" style="152" customWidth="1"/>
    <col min="14086" max="14086" width="92.42578125" style="152" customWidth="1"/>
    <col min="14087" max="14087" width="9.42578125" style="152" bestFit="1" customWidth="1"/>
    <col min="14088" max="14088" width="16" style="152" customWidth="1"/>
    <col min="14089" max="14089" width="15" style="152" bestFit="1" customWidth="1"/>
    <col min="14090" max="14090" width="35" style="152" customWidth="1"/>
    <col min="14091" max="14097" width="2" style="152" bestFit="1" customWidth="1"/>
    <col min="14098" max="14105" width="3.140625" style="152" bestFit="1" customWidth="1"/>
    <col min="14106" max="14106" width="3.140625" style="152" customWidth="1"/>
    <col min="14107" max="14109" width="3" style="152" bestFit="1" customWidth="1"/>
    <col min="14110" max="14110" width="3.42578125" style="152" customWidth="1"/>
    <col min="14111" max="14137" width="3.140625" style="152" bestFit="1" customWidth="1"/>
    <col min="14138" max="14138" width="5" style="152" customWidth="1"/>
    <col min="14139" max="14139" width="4.140625" style="152" customWidth="1"/>
    <col min="14140" max="14141" width="3.140625" style="152" bestFit="1" customWidth="1"/>
    <col min="14142" max="14142" width="4.42578125" style="152" customWidth="1"/>
    <col min="14143" max="14147" width="3.140625" style="152" bestFit="1" customWidth="1"/>
    <col min="14148" max="14148" width="2.85546875" style="152" customWidth="1"/>
    <col min="14149" max="14149" width="3.140625" style="152" bestFit="1" customWidth="1"/>
    <col min="14150" max="14150" width="5.7109375" style="152" customWidth="1"/>
    <col min="14151" max="14154" width="3.140625" style="152" bestFit="1" customWidth="1"/>
    <col min="14155" max="14155" width="3.85546875" style="152" customWidth="1"/>
    <col min="14156" max="14157" width="3.140625" style="152" bestFit="1" customWidth="1"/>
    <col min="14158" max="14158" width="4.42578125" style="152" customWidth="1"/>
    <col min="14159" max="14161" width="3.140625" style="152" bestFit="1" customWidth="1"/>
    <col min="14162" max="14162" width="5" style="152" customWidth="1"/>
    <col min="14163" max="14164" width="3.140625" style="152" bestFit="1" customWidth="1"/>
    <col min="14165" max="14165" width="4.140625" style="152" customWidth="1"/>
    <col min="14166" max="14166" width="4.28515625" style="152" customWidth="1"/>
    <col min="14167" max="14167" width="3.85546875" style="152" customWidth="1"/>
    <col min="14168" max="14168" width="3.140625" style="152" bestFit="1" customWidth="1"/>
    <col min="14169" max="14169" width="3.42578125" style="152" customWidth="1"/>
    <col min="14170" max="14170" width="3.7109375" style="152" customWidth="1"/>
    <col min="14171" max="14176" width="3.140625" style="152" bestFit="1" customWidth="1"/>
    <col min="14177" max="14282" width="4.140625" style="152" bestFit="1" customWidth="1"/>
    <col min="14283" max="14283" width="15.140625" style="152" bestFit="1" customWidth="1"/>
    <col min="14284" max="14284" width="15.85546875" style="152" bestFit="1" customWidth="1"/>
    <col min="14285" max="14285" width="10.85546875" style="152"/>
    <col min="14286" max="14286" width="21.85546875" style="152" customWidth="1"/>
    <col min="14287" max="14328" width="10.85546875" style="152"/>
    <col min="14329" max="14329" width="11.42578125" style="152" customWidth="1"/>
    <col min="14330" max="14336" width="10.85546875" style="152"/>
    <col min="14337" max="14337" width="13.140625" style="152" bestFit="1" customWidth="1"/>
    <col min="14338" max="14339" width="10.85546875" style="152"/>
    <col min="14340" max="14340" width="5.42578125" style="152" customWidth="1"/>
    <col min="14341" max="14341" width="12.28515625" style="152" customWidth="1"/>
    <col min="14342" max="14342" width="92.42578125" style="152" customWidth="1"/>
    <col min="14343" max="14343" width="9.42578125" style="152" bestFit="1" customWidth="1"/>
    <col min="14344" max="14344" width="16" style="152" customWidth="1"/>
    <col min="14345" max="14345" width="15" style="152" bestFit="1" customWidth="1"/>
    <col min="14346" max="14346" width="35" style="152" customWidth="1"/>
    <col min="14347" max="14353" width="2" style="152" bestFit="1" customWidth="1"/>
    <col min="14354" max="14361" width="3.140625" style="152" bestFit="1" customWidth="1"/>
    <col min="14362" max="14362" width="3.140625" style="152" customWidth="1"/>
    <col min="14363" max="14365" width="3" style="152" bestFit="1" customWidth="1"/>
    <col min="14366" max="14366" width="3.42578125" style="152" customWidth="1"/>
    <col min="14367" max="14393" width="3.140625" style="152" bestFit="1" customWidth="1"/>
    <col min="14394" max="14394" width="5" style="152" customWidth="1"/>
    <col min="14395" max="14395" width="4.140625" style="152" customWidth="1"/>
    <col min="14396" max="14397" width="3.140625" style="152" bestFit="1" customWidth="1"/>
    <col min="14398" max="14398" width="4.42578125" style="152" customWidth="1"/>
    <col min="14399" max="14403" width="3.140625" style="152" bestFit="1" customWidth="1"/>
    <col min="14404" max="14404" width="2.85546875" style="152" customWidth="1"/>
    <col min="14405" max="14405" width="3.140625" style="152" bestFit="1" customWidth="1"/>
    <col min="14406" max="14406" width="5.7109375" style="152" customWidth="1"/>
    <col min="14407" max="14410" width="3.140625" style="152" bestFit="1" customWidth="1"/>
    <col min="14411" max="14411" width="3.85546875" style="152" customWidth="1"/>
    <col min="14412" max="14413" width="3.140625" style="152" bestFit="1" customWidth="1"/>
    <col min="14414" max="14414" width="4.42578125" style="152" customWidth="1"/>
    <col min="14415" max="14417" width="3.140625" style="152" bestFit="1" customWidth="1"/>
    <col min="14418" max="14418" width="5" style="152" customWidth="1"/>
    <col min="14419" max="14420" width="3.140625" style="152" bestFit="1" customWidth="1"/>
    <col min="14421" max="14421" width="4.140625" style="152" customWidth="1"/>
    <col min="14422" max="14422" width="4.28515625" style="152" customWidth="1"/>
    <col min="14423" max="14423" width="3.85546875" style="152" customWidth="1"/>
    <col min="14424" max="14424" width="3.140625" style="152" bestFit="1" customWidth="1"/>
    <col min="14425" max="14425" width="3.42578125" style="152" customWidth="1"/>
    <col min="14426" max="14426" width="3.7109375" style="152" customWidth="1"/>
    <col min="14427" max="14432" width="3.140625" style="152" bestFit="1" customWidth="1"/>
    <col min="14433" max="14538" width="4.140625" style="152" bestFit="1" customWidth="1"/>
    <col min="14539" max="14539" width="15.140625" style="152" bestFit="1" customWidth="1"/>
    <col min="14540" max="14540" width="15.85546875" style="152" bestFit="1" customWidth="1"/>
    <col min="14541" max="14541" width="10.85546875" style="152"/>
    <col min="14542" max="14542" width="21.85546875" style="152" customWidth="1"/>
    <col min="14543" max="14584" width="10.85546875" style="152"/>
    <col min="14585" max="14585" width="11.42578125" style="152" customWidth="1"/>
    <col min="14586" max="14592" width="10.85546875" style="152"/>
    <col min="14593" max="14593" width="13.140625" style="152" bestFit="1" customWidth="1"/>
    <col min="14594" max="14595" width="10.85546875" style="152"/>
    <col min="14596" max="14596" width="5.42578125" style="152" customWidth="1"/>
    <col min="14597" max="14597" width="12.28515625" style="152" customWidth="1"/>
    <col min="14598" max="14598" width="92.42578125" style="152" customWidth="1"/>
    <col min="14599" max="14599" width="9.42578125" style="152" bestFit="1" customWidth="1"/>
    <col min="14600" max="14600" width="16" style="152" customWidth="1"/>
    <col min="14601" max="14601" width="15" style="152" bestFit="1" customWidth="1"/>
    <col min="14602" max="14602" width="35" style="152" customWidth="1"/>
    <col min="14603" max="14609" width="2" style="152" bestFit="1" customWidth="1"/>
    <col min="14610" max="14617" width="3.140625" style="152" bestFit="1" customWidth="1"/>
    <col min="14618" max="14618" width="3.140625" style="152" customWidth="1"/>
    <col min="14619" max="14621" width="3" style="152" bestFit="1" customWidth="1"/>
    <col min="14622" max="14622" width="3.42578125" style="152" customWidth="1"/>
    <col min="14623" max="14649" width="3.140625" style="152" bestFit="1" customWidth="1"/>
    <col min="14650" max="14650" width="5" style="152" customWidth="1"/>
    <col min="14651" max="14651" width="4.140625" style="152" customWidth="1"/>
    <col min="14652" max="14653" width="3.140625" style="152" bestFit="1" customWidth="1"/>
    <col min="14654" max="14654" width="4.42578125" style="152" customWidth="1"/>
    <col min="14655" max="14659" width="3.140625" style="152" bestFit="1" customWidth="1"/>
    <col min="14660" max="14660" width="2.85546875" style="152" customWidth="1"/>
    <col min="14661" max="14661" width="3.140625" style="152" bestFit="1" customWidth="1"/>
    <col min="14662" max="14662" width="5.7109375" style="152" customWidth="1"/>
    <col min="14663" max="14666" width="3.140625" style="152" bestFit="1" customWidth="1"/>
    <col min="14667" max="14667" width="3.85546875" style="152" customWidth="1"/>
    <col min="14668" max="14669" width="3.140625" style="152" bestFit="1" customWidth="1"/>
    <col min="14670" max="14670" width="4.42578125" style="152" customWidth="1"/>
    <col min="14671" max="14673" width="3.140625" style="152" bestFit="1" customWidth="1"/>
    <col min="14674" max="14674" width="5" style="152" customWidth="1"/>
    <col min="14675" max="14676" width="3.140625" style="152" bestFit="1" customWidth="1"/>
    <col min="14677" max="14677" width="4.140625" style="152" customWidth="1"/>
    <col min="14678" max="14678" width="4.28515625" style="152" customWidth="1"/>
    <col min="14679" max="14679" width="3.85546875" style="152" customWidth="1"/>
    <col min="14680" max="14680" width="3.140625" style="152" bestFit="1" customWidth="1"/>
    <col min="14681" max="14681" width="3.42578125" style="152" customWidth="1"/>
    <col min="14682" max="14682" width="3.7109375" style="152" customWidth="1"/>
    <col min="14683" max="14688" width="3.140625" style="152" bestFit="1" customWidth="1"/>
    <col min="14689" max="14794" width="4.140625" style="152" bestFit="1" customWidth="1"/>
    <col min="14795" max="14795" width="15.140625" style="152" bestFit="1" customWidth="1"/>
    <col min="14796" max="14796" width="15.85546875" style="152" bestFit="1" customWidth="1"/>
    <col min="14797" max="14797" width="10.85546875" style="152"/>
    <col min="14798" max="14798" width="21.85546875" style="152" customWidth="1"/>
    <col min="14799" max="14840" width="10.85546875" style="152"/>
    <col min="14841" max="14841" width="11.42578125" style="152" customWidth="1"/>
    <col min="14842" max="14848" width="10.85546875" style="152"/>
    <col min="14849" max="14849" width="13.140625" style="152" bestFit="1" customWidth="1"/>
    <col min="14850" max="14851" width="10.85546875" style="152"/>
    <col min="14852" max="14852" width="5.42578125" style="152" customWidth="1"/>
    <col min="14853" max="14853" width="12.28515625" style="152" customWidth="1"/>
    <col min="14854" max="14854" width="92.42578125" style="152" customWidth="1"/>
    <col min="14855" max="14855" width="9.42578125" style="152" bestFit="1" customWidth="1"/>
    <col min="14856" max="14856" width="16" style="152" customWidth="1"/>
    <col min="14857" max="14857" width="15" style="152" bestFit="1" customWidth="1"/>
    <col min="14858" max="14858" width="35" style="152" customWidth="1"/>
    <col min="14859" max="14865" width="2" style="152" bestFit="1" customWidth="1"/>
    <col min="14866" max="14873" width="3.140625" style="152" bestFit="1" customWidth="1"/>
    <col min="14874" max="14874" width="3.140625" style="152" customWidth="1"/>
    <col min="14875" max="14877" width="3" style="152" bestFit="1" customWidth="1"/>
    <col min="14878" max="14878" width="3.42578125" style="152" customWidth="1"/>
    <col min="14879" max="14905" width="3.140625" style="152" bestFit="1" customWidth="1"/>
    <col min="14906" max="14906" width="5" style="152" customWidth="1"/>
    <col min="14907" max="14907" width="4.140625" style="152" customWidth="1"/>
    <col min="14908" max="14909" width="3.140625" style="152" bestFit="1" customWidth="1"/>
    <col min="14910" max="14910" width="4.42578125" style="152" customWidth="1"/>
    <col min="14911" max="14915" width="3.140625" style="152" bestFit="1" customWidth="1"/>
    <col min="14916" max="14916" width="2.85546875" style="152" customWidth="1"/>
    <col min="14917" max="14917" width="3.140625" style="152" bestFit="1" customWidth="1"/>
    <col min="14918" max="14918" width="5.7109375" style="152" customWidth="1"/>
    <col min="14919" max="14922" width="3.140625" style="152" bestFit="1" customWidth="1"/>
    <col min="14923" max="14923" width="3.85546875" style="152" customWidth="1"/>
    <col min="14924" max="14925" width="3.140625" style="152" bestFit="1" customWidth="1"/>
    <col min="14926" max="14926" width="4.42578125" style="152" customWidth="1"/>
    <col min="14927" max="14929" width="3.140625" style="152" bestFit="1" customWidth="1"/>
    <col min="14930" max="14930" width="5" style="152" customWidth="1"/>
    <col min="14931" max="14932" width="3.140625" style="152" bestFit="1" customWidth="1"/>
    <col min="14933" max="14933" width="4.140625" style="152" customWidth="1"/>
    <col min="14934" max="14934" width="4.28515625" style="152" customWidth="1"/>
    <col min="14935" max="14935" width="3.85546875" style="152" customWidth="1"/>
    <col min="14936" max="14936" width="3.140625" style="152" bestFit="1" customWidth="1"/>
    <col min="14937" max="14937" width="3.42578125" style="152" customWidth="1"/>
    <col min="14938" max="14938" width="3.7109375" style="152" customWidth="1"/>
    <col min="14939" max="14944" width="3.140625" style="152" bestFit="1" customWidth="1"/>
    <col min="14945" max="15050" width="4.140625" style="152" bestFit="1" customWidth="1"/>
    <col min="15051" max="15051" width="15.140625" style="152" bestFit="1" customWidth="1"/>
    <col min="15052" max="15052" width="15.85546875" style="152" bestFit="1" customWidth="1"/>
    <col min="15053" max="15053" width="10.85546875" style="152"/>
    <col min="15054" max="15054" width="21.85546875" style="152" customWidth="1"/>
    <col min="15055" max="15096" width="10.85546875" style="152"/>
    <col min="15097" max="15097" width="11.42578125" style="152" customWidth="1"/>
    <col min="15098" max="15104" width="10.85546875" style="152"/>
    <col min="15105" max="15105" width="13.140625" style="152" bestFit="1" customWidth="1"/>
    <col min="15106" max="15107" width="10.85546875" style="152"/>
    <col min="15108" max="15108" width="5.42578125" style="152" customWidth="1"/>
    <col min="15109" max="15109" width="12.28515625" style="152" customWidth="1"/>
    <col min="15110" max="15110" width="92.42578125" style="152" customWidth="1"/>
    <col min="15111" max="15111" width="9.42578125" style="152" bestFit="1" customWidth="1"/>
    <col min="15112" max="15112" width="16" style="152" customWidth="1"/>
    <col min="15113" max="15113" width="15" style="152" bestFit="1" customWidth="1"/>
    <col min="15114" max="15114" width="35" style="152" customWidth="1"/>
    <col min="15115" max="15121" width="2" style="152" bestFit="1" customWidth="1"/>
    <col min="15122" max="15129" width="3.140625" style="152" bestFit="1" customWidth="1"/>
    <col min="15130" max="15130" width="3.140625" style="152" customWidth="1"/>
    <col min="15131" max="15133" width="3" style="152" bestFit="1" customWidth="1"/>
    <col min="15134" max="15134" width="3.42578125" style="152" customWidth="1"/>
    <col min="15135" max="15161" width="3.140625" style="152" bestFit="1" customWidth="1"/>
    <col min="15162" max="15162" width="5" style="152" customWidth="1"/>
    <col min="15163" max="15163" width="4.140625" style="152" customWidth="1"/>
    <col min="15164" max="15165" width="3.140625" style="152" bestFit="1" customWidth="1"/>
    <col min="15166" max="15166" width="4.42578125" style="152" customWidth="1"/>
    <col min="15167" max="15171" width="3.140625" style="152" bestFit="1" customWidth="1"/>
    <col min="15172" max="15172" width="2.85546875" style="152" customWidth="1"/>
    <col min="15173" max="15173" width="3.140625" style="152" bestFit="1" customWidth="1"/>
    <col min="15174" max="15174" width="5.7109375" style="152" customWidth="1"/>
    <col min="15175" max="15178" width="3.140625" style="152" bestFit="1" customWidth="1"/>
    <col min="15179" max="15179" width="3.85546875" style="152" customWidth="1"/>
    <col min="15180" max="15181" width="3.140625" style="152" bestFit="1" customWidth="1"/>
    <col min="15182" max="15182" width="4.42578125" style="152" customWidth="1"/>
    <col min="15183" max="15185" width="3.140625" style="152" bestFit="1" customWidth="1"/>
    <col min="15186" max="15186" width="5" style="152" customWidth="1"/>
    <col min="15187" max="15188" width="3.140625" style="152" bestFit="1" customWidth="1"/>
    <col min="15189" max="15189" width="4.140625" style="152" customWidth="1"/>
    <col min="15190" max="15190" width="4.28515625" style="152" customWidth="1"/>
    <col min="15191" max="15191" width="3.85546875" style="152" customWidth="1"/>
    <col min="15192" max="15192" width="3.140625" style="152" bestFit="1" customWidth="1"/>
    <col min="15193" max="15193" width="3.42578125" style="152" customWidth="1"/>
    <col min="15194" max="15194" width="3.7109375" style="152" customWidth="1"/>
    <col min="15195" max="15200" width="3.140625" style="152" bestFit="1" customWidth="1"/>
    <col min="15201" max="15306" width="4.140625" style="152" bestFit="1" customWidth="1"/>
    <col min="15307" max="15307" width="15.140625" style="152" bestFit="1" customWidth="1"/>
    <col min="15308" max="15308" width="15.85546875" style="152" bestFit="1" customWidth="1"/>
    <col min="15309" max="15309" width="10.85546875" style="152"/>
    <col min="15310" max="15310" width="21.85546875" style="152" customWidth="1"/>
    <col min="15311" max="15352" width="10.85546875" style="152"/>
    <col min="15353" max="15353" width="11.42578125" style="152" customWidth="1"/>
    <col min="15354" max="15360" width="10.85546875" style="152"/>
    <col min="15361" max="15361" width="13.140625" style="152" bestFit="1" customWidth="1"/>
    <col min="15362" max="15363" width="10.85546875" style="152"/>
    <col min="15364" max="15364" width="5.42578125" style="152" customWidth="1"/>
    <col min="15365" max="15365" width="12.28515625" style="152" customWidth="1"/>
    <col min="15366" max="15366" width="92.42578125" style="152" customWidth="1"/>
    <col min="15367" max="15367" width="9.42578125" style="152" bestFit="1" customWidth="1"/>
    <col min="15368" max="15368" width="16" style="152" customWidth="1"/>
    <col min="15369" max="15369" width="15" style="152" bestFit="1" customWidth="1"/>
    <col min="15370" max="15370" width="35" style="152" customWidth="1"/>
    <col min="15371" max="15377" width="2" style="152" bestFit="1" customWidth="1"/>
    <col min="15378" max="15385" width="3.140625" style="152" bestFit="1" customWidth="1"/>
    <col min="15386" max="15386" width="3.140625" style="152" customWidth="1"/>
    <col min="15387" max="15389" width="3" style="152" bestFit="1" customWidth="1"/>
    <col min="15390" max="15390" width="3.42578125" style="152" customWidth="1"/>
    <col min="15391" max="15417" width="3.140625" style="152" bestFit="1" customWidth="1"/>
    <col min="15418" max="15418" width="5" style="152" customWidth="1"/>
    <col min="15419" max="15419" width="4.140625" style="152" customWidth="1"/>
    <col min="15420" max="15421" width="3.140625" style="152" bestFit="1" customWidth="1"/>
    <col min="15422" max="15422" width="4.42578125" style="152" customWidth="1"/>
    <col min="15423" max="15427" width="3.140625" style="152" bestFit="1" customWidth="1"/>
    <col min="15428" max="15428" width="2.85546875" style="152" customWidth="1"/>
    <col min="15429" max="15429" width="3.140625" style="152" bestFit="1" customWidth="1"/>
    <col min="15430" max="15430" width="5.7109375" style="152" customWidth="1"/>
    <col min="15431" max="15434" width="3.140625" style="152" bestFit="1" customWidth="1"/>
    <col min="15435" max="15435" width="3.85546875" style="152" customWidth="1"/>
    <col min="15436" max="15437" width="3.140625" style="152" bestFit="1" customWidth="1"/>
    <col min="15438" max="15438" width="4.42578125" style="152" customWidth="1"/>
    <col min="15439" max="15441" width="3.140625" style="152" bestFit="1" customWidth="1"/>
    <col min="15442" max="15442" width="5" style="152" customWidth="1"/>
    <col min="15443" max="15444" width="3.140625" style="152" bestFit="1" customWidth="1"/>
    <col min="15445" max="15445" width="4.140625" style="152" customWidth="1"/>
    <col min="15446" max="15446" width="4.28515625" style="152" customWidth="1"/>
    <col min="15447" max="15447" width="3.85546875" style="152" customWidth="1"/>
    <col min="15448" max="15448" width="3.140625" style="152" bestFit="1" customWidth="1"/>
    <col min="15449" max="15449" width="3.42578125" style="152" customWidth="1"/>
    <col min="15450" max="15450" width="3.7109375" style="152" customWidth="1"/>
    <col min="15451" max="15456" width="3.140625" style="152" bestFit="1" customWidth="1"/>
    <col min="15457" max="15562" width="4.140625" style="152" bestFit="1" customWidth="1"/>
    <col min="15563" max="15563" width="15.140625" style="152" bestFit="1" customWidth="1"/>
    <col min="15564" max="15564" width="15.85546875" style="152" bestFit="1" customWidth="1"/>
    <col min="15565" max="15565" width="10.85546875" style="152"/>
    <col min="15566" max="15566" width="21.85546875" style="152" customWidth="1"/>
    <col min="15567" max="15608" width="10.85546875" style="152"/>
    <col min="15609" max="15609" width="11.42578125" style="152" customWidth="1"/>
    <col min="15610" max="15616" width="10.85546875" style="152"/>
    <col min="15617" max="15617" width="13.140625" style="152" bestFit="1" customWidth="1"/>
    <col min="15618" max="15619" width="10.85546875" style="152"/>
    <col min="15620" max="15620" width="5.42578125" style="152" customWidth="1"/>
    <col min="15621" max="15621" width="12.28515625" style="152" customWidth="1"/>
    <col min="15622" max="15622" width="92.42578125" style="152" customWidth="1"/>
    <col min="15623" max="15623" width="9.42578125" style="152" bestFit="1" customWidth="1"/>
    <col min="15624" max="15624" width="16" style="152" customWidth="1"/>
    <col min="15625" max="15625" width="15" style="152" bestFit="1" customWidth="1"/>
    <col min="15626" max="15626" width="35" style="152" customWidth="1"/>
    <col min="15627" max="15633" width="2" style="152" bestFit="1" customWidth="1"/>
    <col min="15634" max="15641" width="3.140625" style="152" bestFit="1" customWidth="1"/>
    <col min="15642" max="15642" width="3.140625" style="152" customWidth="1"/>
    <col min="15643" max="15645" width="3" style="152" bestFit="1" customWidth="1"/>
    <col min="15646" max="15646" width="3.42578125" style="152" customWidth="1"/>
    <col min="15647" max="15673" width="3.140625" style="152" bestFit="1" customWidth="1"/>
    <col min="15674" max="15674" width="5" style="152" customWidth="1"/>
    <col min="15675" max="15675" width="4.140625" style="152" customWidth="1"/>
    <col min="15676" max="15677" width="3.140625" style="152" bestFit="1" customWidth="1"/>
    <col min="15678" max="15678" width="4.42578125" style="152" customWidth="1"/>
    <col min="15679" max="15683" width="3.140625" style="152" bestFit="1" customWidth="1"/>
    <col min="15684" max="15684" width="2.85546875" style="152" customWidth="1"/>
    <col min="15685" max="15685" width="3.140625" style="152" bestFit="1" customWidth="1"/>
    <col min="15686" max="15686" width="5.7109375" style="152" customWidth="1"/>
    <col min="15687" max="15690" width="3.140625" style="152" bestFit="1" customWidth="1"/>
    <col min="15691" max="15691" width="3.85546875" style="152" customWidth="1"/>
    <col min="15692" max="15693" width="3.140625" style="152" bestFit="1" customWidth="1"/>
    <col min="15694" max="15694" width="4.42578125" style="152" customWidth="1"/>
    <col min="15695" max="15697" width="3.140625" style="152" bestFit="1" customWidth="1"/>
    <col min="15698" max="15698" width="5" style="152" customWidth="1"/>
    <col min="15699" max="15700" width="3.140625" style="152" bestFit="1" customWidth="1"/>
    <col min="15701" max="15701" width="4.140625" style="152" customWidth="1"/>
    <col min="15702" max="15702" width="4.28515625" style="152" customWidth="1"/>
    <col min="15703" max="15703" width="3.85546875" style="152" customWidth="1"/>
    <col min="15704" max="15704" width="3.140625" style="152" bestFit="1" customWidth="1"/>
    <col min="15705" max="15705" width="3.42578125" style="152" customWidth="1"/>
    <col min="15706" max="15706" width="3.7109375" style="152" customWidth="1"/>
    <col min="15707" max="15712" width="3.140625" style="152" bestFit="1" customWidth="1"/>
    <col min="15713" max="15818" width="4.140625" style="152" bestFit="1" customWidth="1"/>
    <col min="15819" max="15819" width="15.140625" style="152" bestFit="1" customWidth="1"/>
    <col min="15820" max="15820" width="15.85546875" style="152" bestFit="1" customWidth="1"/>
    <col min="15821" max="15821" width="10.85546875" style="152"/>
    <col min="15822" max="15822" width="21.85546875" style="152" customWidth="1"/>
    <col min="15823" max="15864" width="10.85546875" style="152"/>
    <col min="15865" max="15865" width="11.42578125" style="152" customWidth="1"/>
    <col min="15866" max="15872" width="10.85546875" style="152"/>
    <col min="15873" max="15873" width="13.140625" style="152" bestFit="1" customWidth="1"/>
    <col min="15874" max="15875" width="10.85546875" style="152"/>
    <col min="15876" max="15876" width="5.42578125" style="152" customWidth="1"/>
    <col min="15877" max="15877" width="12.28515625" style="152" customWidth="1"/>
    <col min="15878" max="15878" width="92.42578125" style="152" customWidth="1"/>
    <col min="15879" max="15879" width="9.42578125" style="152" bestFit="1" customWidth="1"/>
    <col min="15880" max="15880" width="16" style="152" customWidth="1"/>
    <col min="15881" max="15881" width="15" style="152" bestFit="1" customWidth="1"/>
    <col min="15882" max="15882" width="35" style="152" customWidth="1"/>
    <col min="15883" max="15889" width="2" style="152" bestFit="1" customWidth="1"/>
    <col min="15890" max="15897" width="3.140625" style="152" bestFit="1" customWidth="1"/>
    <col min="15898" max="15898" width="3.140625" style="152" customWidth="1"/>
    <col min="15899" max="15901" width="3" style="152" bestFit="1" customWidth="1"/>
    <col min="15902" max="15902" width="3.42578125" style="152" customWidth="1"/>
    <col min="15903" max="15929" width="3.140625" style="152" bestFit="1" customWidth="1"/>
    <col min="15930" max="15930" width="5" style="152" customWidth="1"/>
    <col min="15931" max="15931" width="4.140625" style="152" customWidth="1"/>
    <col min="15932" max="15933" width="3.140625" style="152" bestFit="1" customWidth="1"/>
    <col min="15934" max="15934" width="4.42578125" style="152" customWidth="1"/>
    <col min="15935" max="15939" width="3.140625" style="152" bestFit="1" customWidth="1"/>
    <col min="15940" max="15940" width="2.85546875" style="152" customWidth="1"/>
    <col min="15941" max="15941" width="3.140625" style="152" bestFit="1" customWidth="1"/>
    <col min="15942" max="15942" width="5.7109375" style="152" customWidth="1"/>
    <col min="15943" max="15946" width="3.140625" style="152" bestFit="1" customWidth="1"/>
    <col min="15947" max="15947" width="3.85546875" style="152" customWidth="1"/>
    <col min="15948" max="15949" width="3.140625" style="152" bestFit="1" customWidth="1"/>
    <col min="15950" max="15950" width="4.42578125" style="152" customWidth="1"/>
    <col min="15951" max="15953" width="3.140625" style="152" bestFit="1" customWidth="1"/>
    <col min="15954" max="15954" width="5" style="152" customWidth="1"/>
    <col min="15955" max="15956" width="3.140625" style="152" bestFit="1" customWidth="1"/>
    <col min="15957" max="15957" width="4.140625" style="152" customWidth="1"/>
    <col min="15958" max="15958" width="4.28515625" style="152" customWidth="1"/>
    <col min="15959" max="15959" width="3.85546875" style="152" customWidth="1"/>
    <col min="15960" max="15960" width="3.140625" style="152" bestFit="1" customWidth="1"/>
    <col min="15961" max="15961" width="3.42578125" style="152" customWidth="1"/>
    <col min="15962" max="15962" width="3.7109375" style="152" customWidth="1"/>
    <col min="15963" max="15968" width="3.140625" style="152" bestFit="1" customWidth="1"/>
    <col min="15969" max="16074" width="4.140625" style="152" bestFit="1" customWidth="1"/>
    <col min="16075" max="16075" width="15.140625" style="152" bestFit="1" customWidth="1"/>
    <col min="16076" max="16076" width="15.85546875" style="152" bestFit="1" customWidth="1"/>
    <col min="16077" max="16077" width="10.85546875" style="152"/>
    <col min="16078" max="16078" width="21.85546875" style="152" customWidth="1"/>
    <col min="16079" max="16120" width="10.85546875" style="152"/>
    <col min="16121" max="16121" width="11.42578125" style="152" customWidth="1"/>
    <col min="16122" max="16128" width="10.85546875" style="152"/>
    <col min="16129" max="16129" width="13.140625" style="152" bestFit="1" customWidth="1"/>
    <col min="16130" max="16131" width="10.85546875" style="152"/>
    <col min="16132" max="16132" width="5.42578125" style="152" customWidth="1"/>
    <col min="16133" max="16133" width="12.28515625" style="152" customWidth="1"/>
    <col min="16134" max="16134" width="92.42578125" style="152" customWidth="1"/>
    <col min="16135" max="16135" width="9.42578125" style="152" bestFit="1" customWidth="1"/>
    <col min="16136" max="16136" width="16" style="152" customWidth="1"/>
    <col min="16137" max="16137" width="15" style="152" bestFit="1" customWidth="1"/>
    <col min="16138" max="16138" width="35" style="152" customWidth="1"/>
    <col min="16139" max="16145" width="2" style="152" bestFit="1" customWidth="1"/>
    <col min="16146" max="16153" width="3.140625" style="152" bestFit="1" customWidth="1"/>
    <col min="16154" max="16154" width="3.140625" style="152" customWidth="1"/>
    <col min="16155" max="16157" width="3" style="152" bestFit="1" customWidth="1"/>
    <col min="16158" max="16158" width="3.42578125" style="152" customWidth="1"/>
    <col min="16159" max="16185" width="3.140625" style="152" bestFit="1" customWidth="1"/>
    <col min="16186" max="16186" width="5" style="152" customWidth="1"/>
    <col min="16187" max="16187" width="4.140625" style="152" customWidth="1"/>
    <col min="16188" max="16189" width="3.140625" style="152" bestFit="1" customWidth="1"/>
    <col min="16190" max="16190" width="4.42578125" style="152" customWidth="1"/>
    <col min="16191" max="16195" width="3.140625" style="152" bestFit="1" customWidth="1"/>
    <col min="16196" max="16196" width="2.85546875" style="152" customWidth="1"/>
    <col min="16197" max="16197" width="3.140625" style="152" bestFit="1" customWidth="1"/>
    <col min="16198" max="16198" width="5.7109375" style="152" customWidth="1"/>
    <col min="16199" max="16202" width="3.140625" style="152" bestFit="1" customWidth="1"/>
    <col min="16203" max="16203" width="3.85546875" style="152" customWidth="1"/>
    <col min="16204" max="16205" width="3.140625" style="152" bestFit="1" customWidth="1"/>
    <col min="16206" max="16206" width="4.42578125" style="152" customWidth="1"/>
    <col min="16207" max="16209" width="3.140625" style="152" bestFit="1" customWidth="1"/>
    <col min="16210" max="16210" width="5" style="152" customWidth="1"/>
    <col min="16211" max="16212" width="3.140625" style="152" bestFit="1" customWidth="1"/>
    <col min="16213" max="16213" width="4.140625" style="152" customWidth="1"/>
    <col min="16214" max="16214" width="4.28515625" style="152" customWidth="1"/>
    <col min="16215" max="16215" width="3.85546875" style="152" customWidth="1"/>
    <col min="16216" max="16216" width="3.140625" style="152" bestFit="1" customWidth="1"/>
    <col min="16217" max="16217" width="3.42578125" style="152" customWidth="1"/>
    <col min="16218" max="16218" width="3.7109375" style="152" customWidth="1"/>
    <col min="16219" max="16224" width="3.140625" style="152" bestFit="1" customWidth="1"/>
    <col min="16225" max="16330" width="4.140625" style="152" bestFit="1" customWidth="1"/>
    <col min="16331" max="16331" width="15.140625" style="152" bestFit="1" customWidth="1"/>
    <col min="16332" max="16332" width="15.85546875" style="152" bestFit="1" customWidth="1"/>
    <col min="16333" max="16333" width="10.85546875" style="152"/>
    <col min="16334" max="16334" width="21.85546875" style="152" customWidth="1"/>
    <col min="16335" max="16376" width="10.85546875" style="152"/>
    <col min="16377" max="16377" width="11.42578125" style="152" customWidth="1"/>
    <col min="16378" max="16384" width="10.85546875" style="152"/>
  </cols>
  <sheetData>
    <row r="1" spans="1:258" ht="20.25">
      <c r="A1" s="2177" t="s">
        <v>333</v>
      </c>
      <c r="B1" s="2177"/>
      <c r="C1" s="2177"/>
      <c r="D1" s="2177"/>
      <c r="E1" s="2177"/>
      <c r="F1" s="2177"/>
      <c r="G1" s="2177"/>
      <c r="H1" s="2177"/>
      <c r="I1" s="2177"/>
      <c r="J1" s="2177"/>
      <c r="K1" s="2177"/>
      <c r="L1" s="2177"/>
      <c r="M1" s="2177"/>
      <c r="N1" s="2177"/>
      <c r="O1" s="2177"/>
      <c r="P1" s="2177"/>
      <c r="Q1" s="2177"/>
      <c r="R1" s="2177"/>
      <c r="S1" s="2177"/>
      <c r="T1" s="2177"/>
      <c r="U1" s="2177"/>
      <c r="V1" s="2177"/>
      <c r="W1" s="2177"/>
      <c r="X1" s="2177"/>
      <c r="Y1" s="2177"/>
      <c r="Z1" s="2177"/>
      <c r="AA1" s="2177"/>
      <c r="AB1" s="2177"/>
      <c r="AC1" s="2177"/>
      <c r="AD1" s="2177"/>
      <c r="AE1" s="2177"/>
      <c r="AF1" s="2177"/>
      <c r="AG1" s="2177"/>
      <c r="AH1" s="2177"/>
      <c r="AI1" s="2177"/>
      <c r="AJ1" s="2177"/>
      <c r="AK1" s="2177"/>
      <c r="AL1" s="2177"/>
      <c r="AM1" s="2177"/>
      <c r="AN1" s="2177"/>
      <c r="AO1" s="2177"/>
      <c r="AP1" s="2177"/>
      <c r="AQ1" s="2177"/>
      <c r="AR1" s="2177"/>
      <c r="AS1" s="2177"/>
      <c r="AT1" s="2177"/>
      <c r="AU1" s="2177"/>
      <c r="AV1" s="2177"/>
      <c r="AW1" s="2177"/>
      <c r="AX1" s="2177"/>
      <c r="AY1" s="2177"/>
      <c r="AZ1" s="2177"/>
      <c r="BA1" s="2177"/>
      <c r="BB1" s="2177"/>
      <c r="BC1" s="2177"/>
      <c r="BD1" s="2177"/>
      <c r="BE1" s="2177"/>
      <c r="BF1" s="2177"/>
      <c r="BG1" s="2177"/>
      <c r="BH1" s="2177"/>
      <c r="BI1" s="2177"/>
      <c r="BJ1" s="2177"/>
      <c r="BK1" s="2177"/>
      <c r="BL1" s="2177"/>
      <c r="BM1" s="2177"/>
      <c r="BN1" s="2177"/>
      <c r="BO1" s="2177"/>
      <c r="BP1" s="2177"/>
      <c r="BQ1" s="2177"/>
      <c r="BR1" s="2177"/>
      <c r="BS1" s="2177"/>
      <c r="BT1" s="2177"/>
      <c r="BU1" s="2177"/>
      <c r="BV1" s="2177"/>
      <c r="BW1" s="2177"/>
      <c r="BX1" s="2177"/>
      <c r="BY1" s="2177"/>
      <c r="BZ1" s="2177"/>
      <c r="GU1" s="153"/>
      <c r="GV1" s="153"/>
      <c r="GW1" s="153"/>
      <c r="GX1" s="153"/>
      <c r="GY1" s="153"/>
      <c r="GZ1" s="153"/>
      <c r="HA1" s="153"/>
      <c r="HB1" s="153"/>
      <c r="HC1" s="153"/>
      <c r="HD1" s="153"/>
      <c r="HE1" s="153"/>
      <c r="HF1" s="153"/>
      <c r="HG1" s="153"/>
      <c r="HH1" s="153"/>
      <c r="HI1" s="153"/>
      <c r="HJ1" s="153"/>
      <c r="HK1" s="153"/>
      <c r="HL1" s="153"/>
      <c r="HM1" s="153"/>
      <c r="HN1" s="153"/>
      <c r="HO1" s="153"/>
      <c r="HP1" s="153"/>
      <c r="HQ1" s="153"/>
      <c r="HR1" s="153"/>
      <c r="HS1" s="153"/>
      <c r="HT1" s="153"/>
      <c r="HU1" s="153"/>
      <c r="HV1" s="153"/>
      <c r="HW1" s="153"/>
      <c r="HX1" s="153"/>
      <c r="HY1" s="153"/>
      <c r="HZ1" s="153"/>
      <c r="IA1" s="153"/>
      <c r="IB1" s="153"/>
      <c r="IC1" s="153"/>
      <c r="ID1" s="153"/>
      <c r="IE1" s="153"/>
      <c r="IF1" s="153"/>
      <c r="IG1" s="153"/>
      <c r="IH1" s="153"/>
      <c r="II1" s="153"/>
      <c r="IJ1" s="153"/>
      <c r="IK1" s="153"/>
      <c r="IL1" s="153"/>
      <c r="IM1" s="153"/>
      <c r="IN1" s="153"/>
      <c r="IO1" s="153"/>
      <c r="IP1" s="153"/>
      <c r="IQ1" s="153"/>
      <c r="IR1" s="153"/>
      <c r="IS1" s="153"/>
      <c r="IT1" s="153"/>
      <c r="IU1" s="153"/>
      <c r="IV1" s="153"/>
      <c r="IW1" s="153"/>
      <c r="IX1" s="153"/>
    </row>
    <row r="2" spans="1:258" ht="15.75">
      <c r="A2" s="2178" t="s">
        <v>344</v>
      </c>
      <c r="B2" s="2178"/>
      <c r="C2" s="2178"/>
      <c r="D2" s="2178"/>
      <c r="E2" s="2178"/>
      <c r="F2" s="2178"/>
      <c r="G2" s="2178"/>
      <c r="H2" s="2178"/>
      <c r="I2" s="2178"/>
      <c r="J2" s="2178"/>
      <c r="K2" s="2178"/>
      <c r="L2" s="2178"/>
      <c r="M2" s="2178"/>
      <c r="N2" s="2178"/>
      <c r="O2" s="2178"/>
      <c r="P2" s="2178"/>
      <c r="Q2" s="2178"/>
      <c r="R2" s="2178"/>
      <c r="S2" s="2178"/>
      <c r="T2" s="2178"/>
      <c r="U2" s="2178"/>
      <c r="V2" s="2178"/>
      <c r="W2" s="2178"/>
      <c r="X2" s="2178"/>
      <c r="Y2" s="2178"/>
      <c r="Z2" s="2178"/>
      <c r="AA2" s="2178"/>
      <c r="AB2" s="2178"/>
      <c r="AC2" s="2178"/>
      <c r="AD2" s="2178"/>
      <c r="AE2" s="2178"/>
      <c r="AF2" s="2178"/>
      <c r="AG2" s="2178"/>
      <c r="AH2" s="2178"/>
      <c r="AI2" s="2178"/>
      <c r="AJ2" s="2178"/>
      <c r="AK2" s="2178"/>
      <c r="AL2" s="2178"/>
      <c r="AM2" s="2178"/>
      <c r="AN2" s="2178"/>
      <c r="AO2" s="2178"/>
      <c r="AP2" s="2178"/>
      <c r="AQ2" s="2178"/>
      <c r="AR2" s="2178"/>
      <c r="AS2" s="2178"/>
      <c r="AT2" s="2178"/>
      <c r="AU2" s="2178"/>
      <c r="AV2" s="2178"/>
      <c r="AW2" s="2178"/>
      <c r="AX2" s="2178"/>
      <c r="AY2" s="2178"/>
      <c r="AZ2" s="2178"/>
      <c r="BA2" s="2178"/>
      <c r="BB2" s="2178"/>
      <c r="BC2" s="2178"/>
      <c r="BD2" s="2178"/>
      <c r="BE2" s="2178"/>
      <c r="BF2" s="2178"/>
      <c r="BG2" s="2178"/>
      <c r="BH2" s="2178"/>
      <c r="BI2" s="2178"/>
      <c r="BJ2" s="2178"/>
      <c r="BK2" s="2178"/>
      <c r="BL2" s="2178"/>
      <c r="BM2" s="2178"/>
      <c r="BN2" s="2178"/>
      <c r="BO2" s="2178"/>
      <c r="BP2" s="2178"/>
      <c r="BQ2" s="2178"/>
      <c r="BR2" s="2178"/>
      <c r="BS2" s="2178"/>
      <c r="BT2" s="2178"/>
      <c r="BU2" s="2178"/>
      <c r="BV2" s="2178"/>
      <c r="BW2" s="2178"/>
      <c r="BX2" s="2178"/>
      <c r="BY2" s="2178"/>
      <c r="BZ2" s="2178"/>
      <c r="GU2" s="153"/>
      <c r="GV2" s="153"/>
      <c r="GW2" s="153"/>
      <c r="GX2" s="153"/>
      <c r="GY2" s="153"/>
      <c r="GZ2" s="153"/>
      <c r="HA2" s="153"/>
      <c r="HB2" s="153"/>
      <c r="HC2" s="153"/>
      <c r="HD2" s="153"/>
      <c r="HE2" s="153"/>
      <c r="HF2" s="153"/>
      <c r="HG2" s="153"/>
      <c r="HH2" s="153"/>
      <c r="HI2" s="153"/>
      <c r="HJ2" s="153"/>
      <c r="HK2" s="153"/>
      <c r="HL2" s="153"/>
      <c r="HM2" s="153"/>
      <c r="HN2" s="153"/>
      <c r="HO2" s="153"/>
      <c r="HP2" s="153"/>
      <c r="HQ2" s="153"/>
      <c r="HR2" s="153"/>
      <c r="HS2" s="153"/>
      <c r="HT2" s="153"/>
      <c r="HU2" s="153"/>
      <c r="HV2" s="153"/>
      <c r="HW2" s="153"/>
      <c r="HX2" s="153"/>
      <c r="HY2" s="153"/>
      <c r="HZ2" s="153"/>
      <c r="IA2" s="153"/>
      <c r="IB2" s="153"/>
      <c r="IC2" s="153"/>
      <c r="ID2" s="153"/>
      <c r="IE2" s="153"/>
      <c r="IF2" s="153"/>
      <c r="IG2" s="153"/>
      <c r="IH2" s="153"/>
      <c r="II2" s="153"/>
      <c r="IJ2" s="153"/>
      <c r="IK2" s="153"/>
      <c r="IL2" s="153"/>
      <c r="IM2" s="153"/>
      <c r="IN2" s="153"/>
      <c r="IO2" s="153"/>
      <c r="IP2" s="153"/>
      <c r="IQ2" s="153"/>
      <c r="IR2" s="153"/>
      <c r="IS2" s="153"/>
      <c r="IT2" s="153"/>
      <c r="IU2" s="153"/>
      <c r="IV2" s="153"/>
      <c r="IW2" s="153"/>
      <c r="IX2" s="153"/>
    </row>
    <row r="3" spans="1:258" ht="15.75">
      <c r="A3" s="2178"/>
      <c r="B3" s="2178"/>
      <c r="C3" s="2178"/>
      <c r="D3" s="2178"/>
      <c r="E3" s="2178"/>
      <c r="F3" s="2178"/>
      <c r="G3" s="2178"/>
      <c r="H3" s="2178"/>
      <c r="I3" s="2178"/>
      <c r="J3" s="2178"/>
      <c r="K3" s="2178"/>
      <c r="L3" s="2178"/>
      <c r="M3" s="2178"/>
      <c r="N3" s="2178"/>
      <c r="O3" s="2178"/>
      <c r="P3" s="2178"/>
      <c r="Q3" s="2178"/>
      <c r="R3" s="2178"/>
      <c r="S3" s="2178"/>
      <c r="T3" s="2178"/>
      <c r="U3" s="2178"/>
      <c r="V3" s="2178"/>
      <c r="W3" s="2178"/>
      <c r="X3" s="2178"/>
      <c r="Y3" s="2178"/>
      <c r="Z3" s="2178"/>
      <c r="AA3" s="2178"/>
      <c r="AB3" s="2178"/>
      <c r="AC3" s="2178"/>
      <c r="AD3" s="2178"/>
      <c r="AE3" s="2178"/>
      <c r="AF3" s="2178"/>
      <c r="AG3" s="2178"/>
      <c r="AH3" s="2178"/>
      <c r="AI3" s="2178"/>
      <c r="AJ3" s="2178"/>
      <c r="AK3" s="2178"/>
      <c r="AL3" s="2178"/>
      <c r="AM3" s="2178"/>
      <c r="AN3" s="2178"/>
      <c r="AO3" s="2178"/>
      <c r="AP3" s="2178"/>
      <c r="AQ3" s="2178"/>
      <c r="AR3" s="2178"/>
      <c r="AS3" s="2178"/>
      <c r="AT3" s="2178"/>
      <c r="AU3" s="2178"/>
      <c r="AV3" s="2178"/>
      <c r="AW3" s="2178"/>
      <c r="AX3" s="2178"/>
      <c r="AY3" s="2178"/>
      <c r="AZ3" s="2178"/>
      <c r="BA3" s="2178"/>
      <c r="BB3" s="2178"/>
      <c r="BC3" s="2178"/>
      <c r="BD3" s="2178"/>
      <c r="BE3" s="2178"/>
      <c r="BF3" s="2178"/>
      <c r="BG3" s="2178"/>
      <c r="BH3" s="2178"/>
      <c r="BI3" s="2178"/>
      <c r="BJ3" s="2178"/>
      <c r="BK3" s="2178"/>
      <c r="BL3" s="2178"/>
      <c r="BM3" s="2178"/>
      <c r="BN3" s="2178"/>
      <c r="BO3" s="2178"/>
      <c r="BP3" s="2178"/>
      <c r="BQ3" s="2178"/>
      <c r="BR3" s="2178"/>
      <c r="BS3" s="2178"/>
      <c r="BT3" s="2178"/>
      <c r="BU3" s="2178"/>
      <c r="BV3" s="2178"/>
      <c r="BW3" s="2178"/>
      <c r="BX3" s="2178"/>
      <c r="BY3" s="2178"/>
      <c r="BZ3" s="2178"/>
      <c r="GU3" s="153"/>
      <c r="GV3" s="153"/>
      <c r="GW3" s="153"/>
      <c r="GX3" s="153"/>
      <c r="GY3" s="153"/>
      <c r="GZ3" s="153"/>
      <c r="HA3" s="153"/>
      <c r="HB3" s="153"/>
      <c r="HC3" s="153"/>
      <c r="HD3" s="153"/>
      <c r="HE3" s="153"/>
      <c r="HF3" s="153"/>
      <c r="HG3" s="153"/>
      <c r="HH3" s="153"/>
      <c r="HI3" s="153"/>
      <c r="HJ3" s="153"/>
      <c r="HK3" s="153"/>
      <c r="HL3" s="153"/>
      <c r="HM3" s="153"/>
      <c r="HN3" s="153"/>
      <c r="HO3" s="153"/>
      <c r="HP3" s="153"/>
      <c r="HQ3" s="153"/>
      <c r="HR3" s="153"/>
      <c r="HS3" s="153"/>
      <c r="HT3" s="153"/>
      <c r="HU3" s="153"/>
      <c r="HV3" s="153"/>
      <c r="HW3" s="153"/>
      <c r="HX3" s="153"/>
      <c r="HY3" s="153"/>
      <c r="HZ3" s="153"/>
      <c r="IA3" s="153"/>
      <c r="IB3" s="153"/>
      <c r="IC3" s="153"/>
      <c r="ID3" s="153"/>
      <c r="IE3" s="153"/>
      <c r="IF3" s="153"/>
      <c r="IG3" s="153"/>
      <c r="IH3" s="153"/>
      <c r="II3" s="153"/>
      <c r="IJ3" s="153"/>
      <c r="IK3" s="153"/>
      <c r="IL3" s="153"/>
      <c r="IM3" s="153"/>
      <c r="IN3" s="153"/>
      <c r="IO3" s="153"/>
      <c r="IP3" s="153"/>
      <c r="IQ3" s="153"/>
      <c r="IR3" s="153"/>
      <c r="IS3" s="153"/>
      <c r="IT3" s="153"/>
      <c r="IU3" s="153"/>
      <c r="IV3" s="153"/>
      <c r="IW3" s="153"/>
      <c r="IX3" s="153"/>
    </row>
    <row r="4" spans="1:258" ht="13.5" thickBot="1">
      <c r="GU4" s="153"/>
      <c r="GV4" s="153"/>
      <c r="GW4" s="153"/>
      <c r="GX4" s="153"/>
      <c r="GY4" s="153"/>
      <c r="GZ4" s="153"/>
      <c r="HA4" s="153"/>
      <c r="HB4" s="153"/>
      <c r="HC4" s="153"/>
      <c r="HD4" s="153"/>
      <c r="HE4" s="153"/>
      <c r="HF4" s="153"/>
      <c r="HG4" s="153"/>
      <c r="HH4" s="153"/>
      <c r="HI4" s="153"/>
      <c r="HJ4" s="153"/>
      <c r="HK4" s="153"/>
      <c r="HL4" s="153"/>
      <c r="HM4" s="153"/>
      <c r="HN4" s="153"/>
      <c r="HO4" s="153"/>
      <c r="HP4" s="153"/>
      <c r="HQ4" s="153"/>
      <c r="HR4" s="153"/>
      <c r="HS4" s="153"/>
      <c r="HT4" s="153"/>
      <c r="HU4" s="153"/>
      <c r="HV4" s="153"/>
      <c r="HW4" s="153"/>
      <c r="HX4" s="153"/>
      <c r="HY4" s="153"/>
      <c r="HZ4" s="153"/>
      <c r="IA4" s="153"/>
      <c r="IB4" s="153"/>
      <c r="IC4" s="153"/>
      <c r="ID4" s="153"/>
      <c r="IE4" s="153"/>
      <c r="IF4" s="153"/>
      <c r="IG4" s="153"/>
      <c r="IH4" s="153"/>
      <c r="II4" s="153"/>
      <c r="IJ4" s="153"/>
      <c r="IK4" s="153"/>
      <c r="IL4" s="153"/>
      <c r="IM4" s="153"/>
      <c r="IN4" s="153"/>
      <c r="IO4" s="153"/>
      <c r="IP4" s="153"/>
      <c r="IQ4" s="153"/>
      <c r="IR4" s="153"/>
      <c r="IS4" s="153"/>
      <c r="IT4" s="153"/>
      <c r="IU4" s="153"/>
      <c r="IV4" s="153"/>
      <c r="IW4" s="153"/>
      <c r="IX4" s="153"/>
    </row>
    <row r="5" spans="1:258" ht="24.75" thickBot="1">
      <c r="A5" s="155" t="s">
        <v>345</v>
      </c>
      <c r="B5" s="156" t="s">
        <v>334</v>
      </c>
      <c r="C5" s="157" t="s">
        <v>335</v>
      </c>
      <c r="D5" s="2179" t="s">
        <v>336</v>
      </c>
      <c r="E5" s="2182" t="s">
        <v>337</v>
      </c>
      <c r="F5" s="2182"/>
      <c r="G5" s="2183" t="s">
        <v>338</v>
      </c>
      <c r="H5" s="2186" t="s">
        <v>339</v>
      </c>
      <c r="I5" s="2189" t="s">
        <v>340</v>
      </c>
      <c r="J5" s="2192" t="s">
        <v>264</v>
      </c>
      <c r="K5" s="2171"/>
      <c r="L5" s="2171"/>
      <c r="M5" s="2171"/>
      <c r="N5" s="2171"/>
      <c r="O5" s="2171"/>
      <c r="P5" s="2171"/>
      <c r="Q5" s="2171"/>
      <c r="R5" s="2171"/>
      <c r="S5" s="2171"/>
      <c r="T5" s="2171"/>
      <c r="U5" s="2171"/>
      <c r="V5" s="2171"/>
      <c r="W5" s="2171"/>
      <c r="X5" s="2171"/>
      <c r="Y5" s="2171"/>
      <c r="Z5" s="2171"/>
      <c r="AA5" s="2171"/>
      <c r="AB5" s="2171"/>
      <c r="AC5" s="2171"/>
      <c r="AD5" s="2171"/>
      <c r="AE5" s="2171"/>
      <c r="AF5" s="2171"/>
      <c r="AG5" s="2171"/>
      <c r="AH5" s="2171"/>
      <c r="AI5" s="2171"/>
      <c r="AJ5" s="2171"/>
      <c r="AK5" s="2171"/>
      <c r="AL5" s="2171"/>
      <c r="AM5" s="2171"/>
      <c r="AN5" s="2171"/>
      <c r="AO5" s="2171"/>
      <c r="AP5" s="2171"/>
      <c r="AQ5" s="2171"/>
      <c r="AR5" s="2171"/>
      <c r="AS5" s="2171"/>
      <c r="AT5" s="2171"/>
      <c r="AU5" s="2171"/>
      <c r="AV5" s="2171"/>
      <c r="AW5" s="2171"/>
      <c r="AX5" s="2171"/>
      <c r="AY5" s="2171"/>
      <c r="AZ5" s="2171"/>
      <c r="BA5" s="2171"/>
      <c r="BB5" s="2171"/>
      <c r="BC5" s="2171"/>
      <c r="BD5" s="2171"/>
      <c r="BE5" s="2171"/>
      <c r="BF5" s="2171"/>
      <c r="BG5" s="2171"/>
      <c r="BH5" s="2171"/>
      <c r="BI5" s="2171"/>
      <c r="BJ5" s="2171"/>
      <c r="BK5" s="2171"/>
      <c r="BL5" s="2171"/>
      <c r="BM5" s="2171"/>
      <c r="BN5" s="2171"/>
      <c r="BO5" s="2171"/>
      <c r="BP5" s="2171"/>
      <c r="BQ5" s="2171"/>
      <c r="BR5" s="2171"/>
      <c r="BS5" s="2171"/>
      <c r="BT5" s="2171"/>
      <c r="BU5" s="2171"/>
      <c r="BV5" s="2171"/>
      <c r="BW5" s="2171"/>
      <c r="BX5" s="2171"/>
      <c r="BY5" s="2171"/>
      <c r="BZ5" s="2171"/>
      <c r="CA5" s="2171"/>
      <c r="CB5" s="2171"/>
      <c r="CC5" s="2171"/>
      <c r="CD5" s="2171"/>
      <c r="CE5" s="2171"/>
      <c r="CF5" s="2171"/>
      <c r="CG5" s="2171"/>
      <c r="CH5" s="2171"/>
      <c r="CI5" s="2171"/>
      <c r="CJ5" s="2171"/>
      <c r="CK5" s="2171"/>
      <c r="CL5" s="2171"/>
      <c r="CM5" s="2171"/>
      <c r="CN5" s="2171"/>
      <c r="CO5" s="2171"/>
      <c r="CP5" s="2171"/>
      <c r="CQ5" s="2171"/>
      <c r="CR5" s="2171"/>
      <c r="CS5" s="2171"/>
      <c r="CT5" s="2171"/>
      <c r="CU5" s="2171"/>
      <c r="CV5" s="2171"/>
      <c r="CW5" s="2171"/>
      <c r="CX5" s="2171"/>
      <c r="CY5" s="2171"/>
      <c r="CZ5" s="2171"/>
      <c r="DA5" s="2171"/>
      <c r="DB5" s="2171"/>
      <c r="DC5" s="2171"/>
      <c r="DD5" s="2171"/>
      <c r="DE5" s="2171"/>
      <c r="DF5" s="2171"/>
      <c r="DG5" s="2171"/>
      <c r="DH5" s="2171"/>
      <c r="DI5" s="2171"/>
      <c r="DJ5" s="2171"/>
      <c r="DK5" s="2171"/>
      <c r="DL5" s="2171"/>
      <c r="DM5" s="2171"/>
      <c r="DN5" s="2171"/>
      <c r="DO5" s="2171"/>
      <c r="DP5" s="2171"/>
      <c r="DQ5" s="2171"/>
      <c r="DR5" s="2171"/>
      <c r="DS5" s="2171"/>
      <c r="DT5" s="2171"/>
      <c r="DU5" s="2171"/>
      <c r="DV5" s="2171"/>
      <c r="DW5" s="2171"/>
      <c r="DX5" s="2171"/>
      <c r="DY5" s="2171"/>
      <c r="DZ5" s="2171"/>
      <c r="EA5" s="2171"/>
      <c r="EB5" s="2171"/>
      <c r="EC5" s="2171"/>
      <c r="ED5" s="2171"/>
      <c r="EE5" s="2171"/>
      <c r="EF5" s="2171"/>
      <c r="EG5" s="2171"/>
      <c r="EH5" s="2171"/>
      <c r="EI5" s="2171"/>
      <c r="EJ5" s="2171"/>
      <c r="EK5" s="2171"/>
      <c r="EL5" s="2171"/>
      <c r="EM5" s="2171"/>
      <c r="EN5" s="2171"/>
      <c r="EO5" s="2171"/>
      <c r="EP5" s="2171"/>
      <c r="EQ5" s="2171"/>
      <c r="ER5" s="2171"/>
      <c r="ES5" s="2171"/>
      <c r="ET5" s="2171"/>
      <c r="EU5" s="2171"/>
      <c r="EV5" s="2171"/>
      <c r="EW5" s="2171"/>
      <c r="EX5" s="2171"/>
      <c r="EY5" s="2171"/>
      <c r="EZ5" s="2171"/>
      <c r="FA5" s="2171"/>
      <c r="FB5" s="2171"/>
      <c r="FC5" s="2171"/>
      <c r="FD5" s="2171"/>
      <c r="FE5" s="2171"/>
      <c r="FF5" s="2171"/>
      <c r="FG5" s="2171"/>
      <c r="FH5" s="2171"/>
      <c r="FI5" s="2171"/>
      <c r="FJ5" s="2171"/>
      <c r="FK5" s="2171"/>
      <c r="FL5" s="2171"/>
      <c r="FM5" s="2171"/>
      <c r="FN5" s="2171"/>
      <c r="FO5" s="2171"/>
      <c r="FP5" s="2171"/>
      <c r="FQ5" s="2171"/>
      <c r="FR5" s="2171"/>
      <c r="FS5" s="2171"/>
      <c r="FT5" s="2171"/>
      <c r="FU5" s="2171"/>
      <c r="FV5" s="2171"/>
      <c r="FW5" s="2171"/>
      <c r="FX5" s="2171"/>
      <c r="FY5" s="2171"/>
      <c r="FZ5" s="2171"/>
      <c r="GA5" s="2171"/>
      <c r="GB5" s="2171"/>
      <c r="GC5" s="2171"/>
      <c r="GD5" s="2171"/>
      <c r="GE5" s="2171"/>
      <c r="GF5" s="2171"/>
      <c r="GG5" s="2171"/>
      <c r="GH5" s="2171"/>
      <c r="GI5" s="2171"/>
      <c r="GJ5" s="2171"/>
      <c r="GK5" s="2171"/>
      <c r="GL5" s="2171"/>
      <c r="GM5" s="2171"/>
      <c r="GN5" s="2171"/>
      <c r="GO5" s="2171"/>
      <c r="GP5" s="2171"/>
      <c r="GQ5" s="2171"/>
      <c r="GR5" s="2171"/>
      <c r="GS5" s="2171"/>
      <c r="GT5" s="2171"/>
      <c r="GU5" s="153"/>
      <c r="GV5" s="2176"/>
      <c r="GW5" s="153"/>
      <c r="GX5" s="153"/>
      <c r="GY5" s="153"/>
      <c r="GZ5" s="153"/>
      <c r="HA5" s="153"/>
      <c r="HB5" s="153"/>
      <c r="HC5" s="153"/>
      <c r="HD5" s="153"/>
      <c r="HE5" s="153"/>
      <c r="HF5" s="153"/>
      <c r="HG5" s="153"/>
      <c r="HH5" s="153"/>
      <c r="HI5" s="153"/>
      <c r="HJ5" s="153"/>
      <c r="HK5" s="153"/>
      <c r="HL5" s="153"/>
      <c r="HM5" s="153"/>
      <c r="HN5" s="153"/>
      <c r="HO5" s="153"/>
      <c r="HP5" s="153"/>
      <c r="HQ5" s="153"/>
      <c r="HR5" s="153"/>
      <c r="HS5" s="153"/>
      <c r="HT5" s="153"/>
      <c r="HU5" s="153"/>
      <c r="HV5" s="153"/>
      <c r="HW5" s="153"/>
      <c r="HX5" s="153"/>
      <c r="HY5" s="153"/>
      <c r="HZ5" s="153"/>
      <c r="IA5" s="153"/>
      <c r="IB5" s="153"/>
      <c r="IC5" s="153"/>
      <c r="ID5" s="153"/>
      <c r="IE5" s="153"/>
      <c r="IF5" s="153"/>
      <c r="IG5" s="153"/>
      <c r="IH5" s="153"/>
      <c r="II5" s="153"/>
      <c r="IJ5" s="153"/>
      <c r="IK5" s="153"/>
      <c r="IL5" s="153"/>
      <c r="IM5" s="153"/>
      <c r="IN5" s="153"/>
      <c r="IO5" s="153"/>
      <c r="IP5" s="153"/>
      <c r="IQ5" s="153"/>
      <c r="IR5" s="153"/>
      <c r="IS5" s="153"/>
      <c r="IT5" s="153"/>
      <c r="IU5" s="153"/>
      <c r="IV5" s="153"/>
      <c r="IW5" s="153"/>
      <c r="IX5" s="153"/>
    </row>
    <row r="6" spans="1:258" ht="13.5" thickBot="1">
      <c r="A6" s="158"/>
      <c r="B6" s="159"/>
      <c r="C6" s="160"/>
      <c r="D6" s="2180"/>
      <c r="E6" s="161"/>
      <c r="F6" s="161"/>
      <c r="G6" s="2184"/>
      <c r="H6" s="2187"/>
      <c r="I6" s="2190"/>
      <c r="J6" s="2193"/>
      <c r="K6" s="2171"/>
      <c r="L6" s="2171"/>
      <c r="M6" s="2171"/>
      <c r="N6" s="2171"/>
      <c r="O6" s="2171"/>
      <c r="P6" s="2171"/>
      <c r="Q6" s="2171"/>
      <c r="R6" s="2171"/>
      <c r="S6" s="2171"/>
      <c r="T6" s="2171"/>
      <c r="U6" s="2171"/>
      <c r="V6" s="2171"/>
      <c r="W6" s="2171"/>
      <c r="X6" s="2171"/>
      <c r="Y6" s="2171"/>
      <c r="Z6" s="2171"/>
      <c r="AA6" s="2171"/>
      <c r="AB6" s="2171"/>
      <c r="AC6" s="2171"/>
      <c r="AD6" s="2171"/>
      <c r="AE6" s="2171"/>
      <c r="AF6" s="2171"/>
      <c r="AG6" s="2171"/>
      <c r="AH6" s="2171"/>
      <c r="AI6" s="2171"/>
      <c r="AJ6" s="2171"/>
      <c r="AK6" s="2171"/>
      <c r="AL6" s="2171"/>
      <c r="AM6" s="2171"/>
      <c r="AN6" s="2171"/>
      <c r="AO6" s="2171"/>
      <c r="AP6" s="2171"/>
      <c r="AQ6" s="2171"/>
      <c r="AR6" s="2171"/>
      <c r="AS6" s="2171"/>
      <c r="AT6" s="2171"/>
      <c r="AU6" s="2171"/>
      <c r="AV6" s="2171"/>
      <c r="AW6" s="2171"/>
      <c r="AX6" s="2171"/>
      <c r="AY6" s="2175"/>
      <c r="AZ6" s="2175"/>
      <c r="BA6" s="2175"/>
      <c r="BB6" s="2175"/>
      <c r="BC6" s="2171"/>
      <c r="BD6" s="2171"/>
      <c r="BE6" s="2171"/>
      <c r="BF6" s="2171"/>
      <c r="BG6" s="2171"/>
      <c r="BH6" s="2171"/>
      <c r="BI6" s="2171"/>
      <c r="BJ6" s="2171"/>
      <c r="BK6" s="2171"/>
      <c r="BL6" s="2171"/>
      <c r="BM6" s="2171"/>
      <c r="BN6" s="2171"/>
      <c r="BO6" s="2171"/>
      <c r="BP6" s="2171"/>
      <c r="BQ6" s="2171"/>
      <c r="BR6" s="2171"/>
      <c r="BS6" s="2175"/>
      <c r="BT6" s="2175"/>
      <c r="BU6" s="2175"/>
      <c r="BV6" s="2175"/>
      <c r="BW6" s="2171"/>
      <c r="BX6" s="2171"/>
      <c r="BY6" s="2171"/>
      <c r="BZ6" s="2171"/>
      <c r="CA6" s="2171"/>
      <c r="CB6" s="2171"/>
      <c r="CC6" s="2171"/>
      <c r="CD6" s="2171"/>
      <c r="CE6" s="2171"/>
      <c r="CF6" s="2171"/>
      <c r="CG6" s="2171"/>
      <c r="CH6" s="2171"/>
      <c r="CI6" s="2171"/>
      <c r="CJ6" s="2171"/>
      <c r="CK6" s="2171"/>
      <c r="CL6" s="2171"/>
      <c r="CM6" s="2175"/>
      <c r="CN6" s="2175"/>
      <c r="CO6" s="2175"/>
      <c r="CP6" s="2175"/>
      <c r="CQ6" s="2171"/>
      <c r="CR6" s="2171"/>
      <c r="CS6" s="2171"/>
      <c r="CT6" s="2171"/>
      <c r="CU6" s="2175"/>
      <c r="CV6" s="2175"/>
      <c r="CW6" s="2175"/>
      <c r="CX6" s="2175"/>
      <c r="CY6" s="2171"/>
      <c r="CZ6" s="2171"/>
      <c r="DA6" s="2171"/>
      <c r="DB6" s="2171"/>
      <c r="DC6" s="2171"/>
      <c r="DD6" s="2171"/>
      <c r="DE6" s="2171"/>
      <c r="DF6" s="2171"/>
      <c r="DG6" s="2171"/>
      <c r="DH6" s="2171"/>
      <c r="DI6" s="2171"/>
      <c r="DJ6" s="2171"/>
      <c r="DK6" s="2171"/>
      <c r="DL6" s="2171"/>
      <c r="DM6" s="2171"/>
      <c r="DN6" s="2171"/>
      <c r="DO6" s="2175"/>
      <c r="DP6" s="2175"/>
      <c r="DQ6" s="2175"/>
      <c r="DR6" s="2175"/>
      <c r="DS6" s="2171"/>
      <c r="DT6" s="2171"/>
      <c r="DU6" s="2171"/>
      <c r="DV6" s="2171"/>
      <c r="DW6" s="2171"/>
      <c r="DX6" s="2171"/>
      <c r="DY6" s="2171"/>
      <c r="DZ6" s="2171"/>
      <c r="EA6" s="2171"/>
      <c r="EB6" s="2171"/>
      <c r="EC6" s="2171"/>
      <c r="ED6" s="2171"/>
      <c r="EE6" s="2171"/>
      <c r="EF6" s="2171"/>
      <c r="EG6" s="2171"/>
      <c r="EH6" s="2171"/>
      <c r="EI6" s="2175"/>
      <c r="EJ6" s="2175"/>
      <c r="EK6" s="2175"/>
      <c r="EL6" s="2175"/>
      <c r="EM6" s="2171"/>
      <c r="EN6" s="2171"/>
      <c r="EO6" s="2171"/>
      <c r="EP6" s="2171"/>
      <c r="EQ6" s="2175"/>
      <c r="ER6" s="2175"/>
      <c r="ES6" s="2175"/>
      <c r="ET6" s="2175"/>
      <c r="EU6" s="2171"/>
      <c r="EV6" s="2171"/>
      <c r="EW6" s="2171"/>
      <c r="EX6" s="2171"/>
      <c r="EY6" s="2171"/>
      <c r="EZ6" s="2171"/>
      <c r="FA6" s="2171"/>
      <c r="FB6" s="2171"/>
      <c r="FC6" s="2171"/>
      <c r="FD6" s="2171"/>
      <c r="FE6" s="2171"/>
      <c r="FF6" s="2171"/>
      <c r="FG6" s="2171"/>
      <c r="FH6" s="2171"/>
      <c r="FI6" s="2171"/>
      <c r="FJ6" s="2171"/>
      <c r="FK6" s="2175"/>
      <c r="FL6" s="2175"/>
      <c r="FM6" s="2175"/>
      <c r="FN6" s="2175"/>
      <c r="FO6" s="2171"/>
      <c r="FP6" s="2171"/>
      <c r="FQ6" s="2171"/>
      <c r="FR6" s="2171"/>
      <c r="FS6" s="2171"/>
      <c r="FT6" s="2171"/>
      <c r="FU6" s="2171"/>
      <c r="FV6" s="2171"/>
      <c r="FW6" s="2171"/>
      <c r="FX6" s="2171"/>
      <c r="FY6" s="2171"/>
      <c r="FZ6" s="2171"/>
      <c r="GA6" s="2171"/>
      <c r="GB6" s="2171"/>
      <c r="GC6" s="2171"/>
      <c r="GD6" s="2171"/>
      <c r="GE6" s="2175"/>
      <c r="GF6" s="2175"/>
      <c r="GG6" s="2175"/>
      <c r="GH6" s="2175"/>
      <c r="GI6" s="2171"/>
      <c r="GJ6" s="2171"/>
      <c r="GK6" s="2171"/>
      <c r="GL6" s="2171"/>
      <c r="GM6" s="2175"/>
      <c r="GN6" s="2175"/>
      <c r="GO6" s="2175"/>
      <c r="GP6" s="2175"/>
      <c r="GQ6" s="2171"/>
      <c r="GR6" s="2171"/>
      <c r="GS6" s="2171"/>
      <c r="GT6" s="2171"/>
      <c r="GU6" s="153"/>
      <c r="GV6" s="2176"/>
      <c r="GW6" s="153"/>
      <c r="GX6" s="153"/>
      <c r="GY6" s="153"/>
      <c r="GZ6" s="153"/>
      <c r="HA6" s="153"/>
      <c r="HB6" s="153"/>
      <c r="HC6" s="153"/>
      <c r="HD6" s="153"/>
      <c r="HE6" s="153"/>
      <c r="HF6" s="153"/>
      <c r="HG6" s="153"/>
      <c r="HH6" s="153"/>
      <c r="HI6" s="153"/>
      <c r="HJ6" s="153"/>
      <c r="HK6" s="153"/>
      <c r="HL6" s="153"/>
      <c r="HM6" s="153"/>
      <c r="HN6" s="153"/>
      <c r="HO6" s="153"/>
      <c r="HP6" s="153"/>
      <c r="HQ6" s="153"/>
      <c r="HR6" s="153"/>
      <c r="HS6" s="153"/>
      <c r="HT6" s="153"/>
      <c r="HU6" s="153"/>
      <c r="HV6" s="153"/>
      <c r="HW6" s="153"/>
      <c r="HX6" s="153"/>
      <c r="HY6" s="153"/>
      <c r="HZ6" s="153"/>
      <c r="IA6" s="153"/>
      <c r="IB6" s="153"/>
      <c r="IC6" s="153"/>
      <c r="ID6" s="153"/>
      <c r="IE6" s="153"/>
      <c r="IF6" s="153"/>
      <c r="IG6" s="153"/>
      <c r="IH6" s="153"/>
      <c r="II6" s="153"/>
      <c r="IJ6" s="153"/>
      <c r="IK6" s="153"/>
      <c r="IL6" s="153"/>
      <c r="IM6" s="153"/>
      <c r="IN6" s="153"/>
      <c r="IO6" s="153"/>
      <c r="IP6" s="153"/>
      <c r="IQ6" s="153"/>
      <c r="IR6" s="153"/>
      <c r="IS6" s="153"/>
      <c r="IT6" s="153"/>
      <c r="IU6" s="153"/>
      <c r="IV6" s="153"/>
      <c r="IW6" s="153"/>
      <c r="IX6" s="153"/>
    </row>
    <row r="7" spans="1:258" ht="13.5" thickBot="1">
      <c r="A7" s="162" t="s">
        <v>275</v>
      </c>
      <c r="B7" s="163"/>
      <c r="C7" s="164" t="s">
        <v>240</v>
      </c>
      <c r="D7" s="2181"/>
      <c r="E7" s="165" t="s">
        <v>341</v>
      </c>
      <c r="F7" s="165" t="s">
        <v>342</v>
      </c>
      <c r="G7" s="2185"/>
      <c r="H7" s="2188"/>
      <c r="I7" s="2191"/>
      <c r="J7" s="2194"/>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c r="CT7" s="153"/>
      <c r="CU7" s="153"/>
      <c r="CV7" s="153"/>
      <c r="CW7" s="153"/>
      <c r="CX7" s="153"/>
      <c r="CY7" s="153"/>
      <c r="CZ7" s="153"/>
      <c r="DA7" s="153"/>
      <c r="DB7" s="153"/>
      <c r="DC7" s="153"/>
      <c r="DD7" s="153"/>
      <c r="DE7" s="153"/>
      <c r="DF7" s="153"/>
      <c r="DG7" s="153"/>
      <c r="DH7" s="153"/>
      <c r="DI7" s="153"/>
      <c r="DJ7" s="153"/>
      <c r="DK7" s="153"/>
      <c r="DL7" s="153"/>
      <c r="DM7" s="153"/>
      <c r="DN7" s="153"/>
      <c r="DO7" s="153"/>
      <c r="DP7" s="153"/>
      <c r="DQ7" s="153"/>
      <c r="DR7" s="153"/>
      <c r="DS7" s="153"/>
      <c r="DT7" s="153"/>
      <c r="DU7" s="153"/>
      <c r="DV7" s="153"/>
      <c r="DW7" s="153"/>
      <c r="DX7" s="153"/>
      <c r="DY7" s="153"/>
      <c r="DZ7" s="153"/>
      <c r="EA7" s="153"/>
      <c r="EB7" s="153"/>
      <c r="EC7" s="153"/>
      <c r="ED7" s="153"/>
      <c r="EE7" s="153"/>
      <c r="EF7" s="153"/>
      <c r="EG7" s="153"/>
      <c r="EH7" s="153"/>
      <c r="EI7" s="153"/>
      <c r="EJ7" s="153"/>
      <c r="EK7" s="153"/>
      <c r="EL7" s="153"/>
      <c r="EM7" s="153"/>
      <c r="EN7" s="153"/>
      <c r="EO7" s="153"/>
      <c r="EP7" s="153"/>
      <c r="EQ7" s="153"/>
      <c r="ER7" s="153"/>
      <c r="ES7" s="153"/>
      <c r="ET7" s="153"/>
      <c r="EU7" s="153"/>
      <c r="EV7" s="153"/>
      <c r="EW7" s="153"/>
      <c r="EX7" s="153"/>
      <c r="EY7" s="153"/>
      <c r="EZ7" s="153"/>
      <c r="FA7" s="153"/>
      <c r="FB7" s="153"/>
      <c r="FC7" s="153"/>
      <c r="FD7" s="153"/>
      <c r="FE7" s="153"/>
      <c r="FF7" s="153"/>
      <c r="FG7" s="153"/>
      <c r="FH7" s="153"/>
      <c r="FI7" s="153"/>
      <c r="FJ7" s="153"/>
      <c r="FK7" s="153"/>
      <c r="FL7" s="153"/>
      <c r="FM7" s="153"/>
      <c r="FN7" s="153"/>
      <c r="FO7" s="153"/>
      <c r="FP7" s="153"/>
      <c r="FQ7" s="153"/>
      <c r="FR7" s="153"/>
      <c r="FS7" s="153"/>
      <c r="FT7" s="153"/>
      <c r="FU7" s="153"/>
      <c r="FV7" s="153"/>
      <c r="FX7" s="153"/>
      <c r="FY7" s="153"/>
      <c r="FZ7" s="153"/>
      <c r="GA7" s="153"/>
      <c r="GB7" s="153"/>
      <c r="GC7" s="153"/>
      <c r="GD7" s="153"/>
      <c r="GE7" s="153"/>
      <c r="GF7" s="153"/>
      <c r="GG7" s="153"/>
      <c r="GH7" s="153"/>
      <c r="GI7" s="153"/>
      <c r="GJ7" s="153"/>
      <c r="GK7" s="153"/>
      <c r="GL7" s="153"/>
      <c r="GM7" s="153"/>
      <c r="GN7" s="153"/>
      <c r="GO7" s="153"/>
      <c r="GP7" s="153"/>
      <c r="GQ7" s="153"/>
      <c r="GR7" s="153"/>
      <c r="GS7" s="153"/>
      <c r="GT7" s="153"/>
      <c r="GU7" s="153"/>
      <c r="GV7" s="2176"/>
      <c r="GW7" s="153"/>
      <c r="GX7" s="153"/>
      <c r="GY7" s="153"/>
      <c r="GZ7" s="153"/>
      <c r="HA7" s="153"/>
      <c r="HB7" s="153"/>
      <c r="HC7" s="153"/>
      <c r="HD7" s="153"/>
      <c r="HE7" s="153"/>
      <c r="HF7" s="153"/>
      <c r="HG7" s="153"/>
      <c r="HH7" s="153"/>
      <c r="HI7" s="153"/>
      <c r="HJ7" s="153"/>
      <c r="HK7" s="153"/>
      <c r="HL7" s="153"/>
      <c r="HM7" s="153"/>
      <c r="HN7" s="153"/>
      <c r="HO7" s="153"/>
      <c r="HP7" s="153"/>
      <c r="HQ7" s="153"/>
      <c r="HR7" s="153"/>
      <c r="HS7" s="153"/>
      <c r="HT7" s="153"/>
      <c r="HU7" s="153"/>
      <c r="HV7" s="153"/>
      <c r="HW7" s="153"/>
      <c r="HX7" s="153"/>
      <c r="HY7" s="153"/>
      <c r="HZ7" s="153"/>
      <c r="IA7" s="153"/>
      <c r="IB7" s="153"/>
      <c r="IC7" s="153"/>
      <c r="ID7" s="153"/>
      <c r="IE7" s="153"/>
      <c r="IF7" s="153"/>
      <c r="IG7" s="153"/>
      <c r="IH7" s="153"/>
      <c r="II7" s="153"/>
      <c r="IJ7" s="153"/>
      <c r="IK7" s="153"/>
      <c r="IL7" s="153"/>
      <c r="IM7" s="153"/>
      <c r="IN7" s="153"/>
      <c r="IO7" s="153"/>
      <c r="IP7" s="153"/>
      <c r="IQ7" s="153"/>
      <c r="IR7" s="153"/>
      <c r="IS7" s="153"/>
      <c r="IT7" s="153"/>
      <c r="IU7" s="153"/>
      <c r="IV7" s="153"/>
      <c r="IW7" s="153"/>
      <c r="IX7" s="153"/>
    </row>
    <row r="8" spans="1:258">
      <c r="A8" s="166"/>
      <c r="B8" s="167"/>
      <c r="C8" s="167" t="s">
        <v>343</v>
      </c>
      <c r="D8" s="167"/>
      <c r="E8" s="168"/>
      <c r="F8" s="169"/>
      <c r="G8" s="170"/>
      <c r="H8" s="171"/>
      <c r="I8" s="171"/>
      <c r="J8" s="171"/>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c r="CC8" s="153"/>
      <c r="CD8" s="153"/>
      <c r="CE8" s="153"/>
      <c r="CF8" s="153"/>
      <c r="CG8" s="153"/>
      <c r="CH8" s="153"/>
      <c r="CI8" s="153"/>
      <c r="CJ8" s="153"/>
      <c r="CK8" s="153"/>
      <c r="CL8" s="153"/>
      <c r="CM8" s="153"/>
      <c r="CN8" s="153"/>
      <c r="CO8" s="153"/>
      <c r="CP8" s="153"/>
      <c r="CQ8" s="153"/>
      <c r="CR8" s="153"/>
      <c r="CS8" s="153"/>
      <c r="CT8" s="153"/>
      <c r="CU8" s="153"/>
      <c r="CV8" s="153"/>
      <c r="CW8" s="153"/>
      <c r="CX8" s="153"/>
      <c r="CY8" s="153"/>
      <c r="CZ8" s="153"/>
      <c r="DA8" s="153"/>
      <c r="DB8" s="153"/>
      <c r="DC8" s="153"/>
      <c r="DD8" s="153"/>
      <c r="DE8" s="153"/>
      <c r="DF8" s="153"/>
      <c r="DG8" s="153"/>
      <c r="DH8" s="153"/>
      <c r="DI8" s="153"/>
      <c r="DJ8" s="153"/>
      <c r="DK8" s="153"/>
      <c r="DL8" s="153"/>
      <c r="DM8" s="153"/>
      <c r="DN8" s="153"/>
      <c r="DO8" s="153"/>
      <c r="DP8" s="153"/>
      <c r="DQ8" s="153"/>
      <c r="DR8" s="153"/>
      <c r="DS8" s="153"/>
      <c r="DT8" s="153"/>
      <c r="DU8" s="153"/>
      <c r="DV8" s="153"/>
      <c r="DW8" s="153"/>
      <c r="DX8" s="153"/>
      <c r="DY8" s="153"/>
      <c r="DZ8" s="153"/>
      <c r="EA8" s="153"/>
      <c r="EB8" s="153"/>
      <c r="EC8" s="153"/>
      <c r="ED8" s="153"/>
      <c r="EE8" s="153"/>
      <c r="EF8" s="153"/>
      <c r="EG8" s="153"/>
      <c r="EH8" s="153"/>
      <c r="EI8" s="153"/>
      <c r="EJ8" s="153"/>
      <c r="EK8" s="153"/>
      <c r="EL8" s="153"/>
      <c r="EM8" s="153"/>
      <c r="EN8" s="153"/>
      <c r="EO8" s="153"/>
      <c r="EP8" s="153"/>
      <c r="EQ8" s="153"/>
      <c r="ER8" s="153"/>
      <c r="ES8" s="153"/>
      <c r="ET8" s="153"/>
      <c r="EU8" s="153"/>
      <c r="EV8" s="153"/>
      <c r="EW8" s="153"/>
      <c r="EX8" s="153"/>
      <c r="EY8" s="153"/>
      <c r="EZ8" s="153"/>
      <c r="FA8" s="153"/>
      <c r="FB8" s="153"/>
      <c r="FC8" s="153"/>
      <c r="FD8" s="153"/>
      <c r="FE8" s="153"/>
      <c r="FF8" s="153"/>
      <c r="FG8" s="153"/>
      <c r="FH8" s="153"/>
      <c r="FI8" s="153"/>
      <c r="FJ8" s="153"/>
      <c r="FK8" s="153"/>
      <c r="FL8" s="153"/>
      <c r="FM8" s="153"/>
      <c r="FN8" s="153"/>
      <c r="FO8" s="153"/>
      <c r="FP8" s="153"/>
      <c r="FQ8" s="153"/>
      <c r="FR8" s="153"/>
      <c r="FS8" s="153"/>
      <c r="FT8" s="153"/>
      <c r="FU8" s="153"/>
      <c r="FV8" s="153"/>
      <c r="FX8" s="153"/>
      <c r="FY8" s="153"/>
      <c r="FZ8" s="153"/>
      <c r="GA8" s="153"/>
      <c r="GB8" s="153"/>
      <c r="GC8" s="153"/>
      <c r="GD8" s="153"/>
      <c r="GE8" s="153"/>
      <c r="GF8" s="153"/>
      <c r="GG8" s="153"/>
      <c r="GH8" s="153"/>
      <c r="GI8" s="153"/>
      <c r="GJ8" s="153"/>
      <c r="GK8" s="153"/>
      <c r="GL8" s="153"/>
      <c r="GM8" s="153"/>
      <c r="GN8" s="153"/>
      <c r="GO8" s="153"/>
      <c r="GP8" s="153"/>
      <c r="GQ8" s="153"/>
      <c r="GR8" s="153"/>
      <c r="GS8" s="153"/>
      <c r="GT8" s="153"/>
      <c r="GU8" s="153"/>
      <c r="GV8" s="172"/>
      <c r="GW8" s="153"/>
      <c r="GX8" s="153"/>
      <c r="GY8" s="153"/>
      <c r="GZ8" s="153"/>
      <c r="HA8" s="153"/>
      <c r="HB8" s="153"/>
      <c r="HC8" s="153"/>
      <c r="HD8" s="153"/>
      <c r="HE8" s="153"/>
      <c r="HF8" s="153"/>
      <c r="HG8" s="153"/>
      <c r="HH8" s="153"/>
      <c r="HI8" s="153"/>
      <c r="HJ8" s="153"/>
      <c r="HK8" s="153"/>
      <c r="HL8" s="153"/>
      <c r="HM8" s="153"/>
      <c r="HN8" s="153"/>
      <c r="HO8" s="153"/>
      <c r="HP8" s="153"/>
      <c r="HQ8" s="153"/>
      <c r="HR8" s="153"/>
      <c r="HS8" s="153"/>
      <c r="HT8" s="153"/>
      <c r="HU8" s="153"/>
      <c r="HV8" s="153"/>
      <c r="HW8" s="153"/>
      <c r="HX8" s="153"/>
      <c r="HY8" s="153"/>
      <c r="HZ8" s="153"/>
      <c r="IA8" s="153"/>
      <c r="IB8" s="153"/>
      <c r="IC8" s="153"/>
      <c r="ID8" s="153"/>
      <c r="IE8" s="153"/>
      <c r="IF8" s="153"/>
      <c r="IG8" s="153"/>
      <c r="IH8" s="153"/>
      <c r="II8" s="153"/>
      <c r="IJ8" s="153"/>
      <c r="IK8" s="153"/>
      <c r="IL8" s="153"/>
      <c r="IM8" s="153"/>
      <c r="IN8" s="153"/>
      <c r="IO8" s="153"/>
      <c r="IP8" s="153"/>
      <c r="IQ8" s="153"/>
      <c r="IR8" s="153"/>
      <c r="IS8" s="153"/>
      <c r="IT8" s="153"/>
      <c r="IU8" s="153"/>
      <c r="IV8" s="153"/>
      <c r="IW8" s="153"/>
      <c r="IX8" s="153"/>
    </row>
    <row r="9" spans="1:258" s="180" customFormat="1" ht="13.5" thickBot="1">
      <c r="A9" s="173" t="s">
        <v>346</v>
      </c>
      <c r="B9" s="174"/>
      <c r="C9" s="174" t="s">
        <v>347</v>
      </c>
      <c r="D9" s="175" t="s">
        <v>348</v>
      </c>
      <c r="E9" s="176" t="s">
        <v>349</v>
      </c>
      <c r="F9" s="177" t="s">
        <v>350</v>
      </c>
      <c r="G9" s="178">
        <v>22935000</v>
      </c>
      <c r="H9" s="179"/>
      <c r="I9" s="179"/>
      <c r="J9" s="179"/>
      <c r="K9" s="172"/>
      <c r="L9" s="172"/>
      <c r="M9" s="172"/>
      <c r="N9" s="172"/>
      <c r="O9" s="172"/>
      <c r="P9" s="172"/>
      <c r="Q9" s="172"/>
      <c r="R9" s="172"/>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53"/>
      <c r="CI9" s="153"/>
      <c r="CJ9" s="153"/>
      <c r="CK9" s="153"/>
      <c r="CL9" s="153"/>
      <c r="CM9" s="153"/>
      <c r="CN9" s="153"/>
      <c r="CO9" s="153"/>
      <c r="CP9" s="153"/>
      <c r="CQ9" s="153"/>
      <c r="CR9" s="153"/>
      <c r="CS9" s="153"/>
      <c r="CT9" s="153"/>
      <c r="CU9" s="153"/>
      <c r="CV9" s="153"/>
      <c r="CW9" s="153"/>
      <c r="CX9" s="153"/>
      <c r="CY9" s="153"/>
      <c r="CZ9" s="153"/>
      <c r="DA9" s="153"/>
      <c r="DB9" s="153"/>
      <c r="DC9" s="153"/>
      <c r="DD9" s="153"/>
      <c r="DE9" s="153"/>
      <c r="DF9" s="153"/>
      <c r="DG9" s="153"/>
      <c r="DH9" s="153"/>
      <c r="DI9" s="153"/>
      <c r="DJ9" s="153"/>
      <c r="DK9" s="153"/>
      <c r="DL9" s="153"/>
      <c r="DM9" s="153"/>
      <c r="DN9" s="153"/>
      <c r="DO9" s="153"/>
      <c r="DP9" s="153"/>
      <c r="DQ9" s="153"/>
      <c r="DR9" s="153"/>
      <c r="DS9" s="153"/>
      <c r="DT9" s="153"/>
      <c r="DU9" s="153"/>
      <c r="DV9" s="153"/>
      <c r="DW9" s="153"/>
      <c r="DX9" s="153"/>
      <c r="DY9" s="153"/>
      <c r="DZ9" s="153"/>
      <c r="EA9" s="153"/>
      <c r="EB9" s="153"/>
      <c r="EC9" s="153"/>
      <c r="ED9" s="153"/>
      <c r="EE9" s="153"/>
      <c r="EF9" s="153"/>
      <c r="EG9" s="153"/>
      <c r="EH9" s="153"/>
      <c r="EI9" s="153"/>
      <c r="EJ9" s="153"/>
      <c r="EK9" s="153"/>
      <c r="EL9" s="153"/>
      <c r="EM9" s="153"/>
      <c r="EN9" s="153"/>
      <c r="EO9" s="153"/>
      <c r="EP9" s="153"/>
      <c r="EQ9" s="153"/>
      <c r="ER9" s="153"/>
      <c r="ES9" s="153"/>
      <c r="ET9" s="153"/>
      <c r="EU9" s="153"/>
      <c r="EV9" s="153"/>
      <c r="EW9" s="153"/>
      <c r="EX9" s="153"/>
      <c r="EY9" s="153"/>
      <c r="EZ9" s="153"/>
      <c r="FA9" s="153"/>
      <c r="FB9" s="153"/>
      <c r="FC9" s="153"/>
      <c r="FD9" s="153"/>
      <c r="FE9" s="153"/>
      <c r="FF9" s="153"/>
      <c r="FG9" s="153"/>
      <c r="FH9" s="153"/>
      <c r="FI9" s="153"/>
      <c r="FJ9" s="153"/>
      <c r="FK9" s="153"/>
      <c r="FL9" s="153"/>
      <c r="FM9" s="153"/>
      <c r="FN9" s="153"/>
      <c r="FO9" s="153"/>
      <c r="FP9" s="153"/>
      <c r="FQ9" s="153"/>
      <c r="FR9" s="153"/>
      <c r="FS9" s="153"/>
      <c r="FT9" s="153"/>
      <c r="FU9" s="153"/>
      <c r="FV9" s="153"/>
      <c r="FW9" s="153"/>
      <c r="FX9" s="153"/>
      <c r="FY9" s="153"/>
      <c r="FZ9" s="153"/>
      <c r="GA9" s="153"/>
      <c r="GB9" s="153"/>
      <c r="GC9" s="153"/>
      <c r="GD9" s="153"/>
      <c r="GE9" s="153"/>
      <c r="GF9" s="153"/>
      <c r="GG9" s="153"/>
      <c r="GH9" s="153"/>
      <c r="GI9" s="153"/>
      <c r="GJ9" s="153"/>
      <c r="GK9" s="153"/>
      <c r="GL9" s="153"/>
      <c r="GM9" s="153"/>
      <c r="GN9" s="153"/>
      <c r="GO9" s="153"/>
      <c r="GP9" s="153"/>
      <c r="GQ9" s="153"/>
      <c r="GR9" s="153"/>
      <c r="GS9" s="153"/>
      <c r="GT9" s="153"/>
      <c r="GU9" s="153"/>
      <c r="GV9" s="172"/>
      <c r="GW9" s="153"/>
      <c r="GX9" s="153"/>
      <c r="GY9" s="153"/>
      <c r="GZ9" s="153"/>
      <c r="HA9" s="153"/>
      <c r="HB9" s="153"/>
      <c r="HC9" s="153"/>
      <c r="HD9" s="153"/>
      <c r="HE9" s="153"/>
      <c r="HF9" s="153"/>
      <c r="HG9" s="153"/>
      <c r="HH9" s="153"/>
      <c r="HI9" s="153"/>
      <c r="HJ9" s="153"/>
      <c r="HK9" s="153"/>
      <c r="HL9" s="153"/>
      <c r="HM9" s="153"/>
      <c r="HN9" s="153"/>
      <c r="HO9" s="153"/>
      <c r="HP9" s="153"/>
      <c r="HQ9" s="153"/>
      <c r="HR9" s="153"/>
      <c r="HS9" s="153"/>
      <c r="HT9" s="153"/>
      <c r="HU9" s="153"/>
      <c r="HV9" s="153"/>
      <c r="HW9" s="153"/>
      <c r="HX9" s="153"/>
      <c r="HY9" s="153"/>
      <c r="HZ9" s="153"/>
      <c r="IA9" s="153"/>
      <c r="IB9" s="153"/>
      <c r="IC9" s="153"/>
      <c r="ID9" s="153"/>
      <c r="IE9" s="153"/>
      <c r="IF9" s="153"/>
      <c r="IG9" s="153"/>
      <c r="IH9" s="153"/>
      <c r="II9" s="153"/>
      <c r="IJ9" s="153"/>
      <c r="IK9" s="153"/>
      <c r="IL9" s="153"/>
      <c r="IM9" s="153"/>
      <c r="IN9" s="153"/>
      <c r="IO9" s="153"/>
      <c r="IP9" s="153"/>
      <c r="IQ9" s="153"/>
      <c r="IR9" s="153"/>
      <c r="IS9" s="153"/>
      <c r="IT9" s="153"/>
      <c r="IU9" s="153"/>
      <c r="IV9" s="153"/>
      <c r="IW9" s="153"/>
      <c r="IX9" s="153"/>
    </row>
    <row r="10" spans="1:258" s="194" customFormat="1" ht="13.5" thickBot="1">
      <c r="A10" s="181"/>
      <c r="B10" s="182">
        <v>1</v>
      </c>
      <c r="C10" s="183" t="s">
        <v>351</v>
      </c>
      <c r="D10" s="184" t="s">
        <v>352</v>
      </c>
      <c r="E10" s="185" t="s">
        <v>353</v>
      </c>
      <c r="F10" s="185" t="s">
        <v>350</v>
      </c>
      <c r="G10" s="186">
        <v>15980000</v>
      </c>
      <c r="H10" s="187"/>
      <c r="I10" s="187"/>
      <c r="J10" s="187"/>
      <c r="K10" s="188"/>
      <c r="L10" s="188"/>
      <c r="M10" s="188"/>
      <c r="N10" s="188"/>
      <c r="O10" s="188"/>
      <c r="P10" s="188"/>
      <c r="Q10" s="188"/>
      <c r="R10" s="188"/>
      <c r="S10" s="188"/>
      <c r="T10" s="188"/>
      <c r="U10" s="188"/>
      <c r="V10" s="188"/>
      <c r="W10" s="188"/>
      <c r="X10" s="188"/>
      <c r="Y10" s="188"/>
      <c r="Z10" s="188"/>
      <c r="AA10" s="188"/>
      <c r="AB10" s="188"/>
      <c r="AC10" s="188"/>
      <c r="AD10" s="188"/>
      <c r="AE10" s="189"/>
      <c r="AF10" s="190"/>
      <c r="AG10" s="190"/>
      <c r="AH10" s="190"/>
      <c r="AI10" s="191"/>
      <c r="AJ10" s="191"/>
      <c r="AK10" s="191"/>
      <c r="AL10" s="191"/>
      <c r="AM10" s="191"/>
      <c r="AN10" s="191"/>
      <c r="AO10" s="191"/>
      <c r="AP10" s="191"/>
      <c r="AQ10" s="191"/>
      <c r="AR10" s="191"/>
      <c r="AS10" s="191"/>
      <c r="AT10" s="191"/>
      <c r="AU10" s="189"/>
      <c r="AV10" s="189"/>
      <c r="AW10" s="189"/>
      <c r="AX10" s="189"/>
      <c r="AY10" s="190"/>
      <c r="AZ10" s="190"/>
      <c r="BA10" s="190"/>
      <c r="BB10" s="190"/>
      <c r="BC10" s="189"/>
      <c r="BD10" s="189"/>
      <c r="BE10" s="189"/>
      <c r="BF10" s="189"/>
      <c r="BG10" s="189"/>
      <c r="BH10" s="189"/>
      <c r="BI10" s="189"/>
      <c r="BJ10" s="189"/>
      <c r="BK10" s="189"/>
      <c r="BL10" s="189"/>
      <c r="BM10" s="189"/>
      <c r="BN10" s="189"/>
      <c r="BO10" s="189"/>
      <c r="BP10" s="189"/>
      <c r="BQ10" s="189"/>
      <c r="BR10" s="189"/>
      <c r="BS10" s="189"/>
      <c r="BT10" s="189"/>
      <c r="BU10" s="189"/>
      <c r="BV10" s="189"/>
      <c r="BW10" s="189"/>
      <c r="BX10" s="189"/>
      <c r="BY10" s="189"/>
      <c r="BZ10" s="189"/>
      <c r="CA10" s="189"/>
      <c r="CB10" s="189"/>
      <c r="CC10" s="189"/>
      <c r="CD10" s="189"/>
      <c r="CE10" s="189"/>
      <c r="CF10" s="189"/>
      <c r="CG10" s="189"/>
      <c r="CH10" s="189"/>
      <c r="CI10" s="189"/>
      <c r="CJ10" s="189"/>
      <c r="CK10" s="189"/>
      <c r="CL10" s="189"/>
      <c r="CM10" s="189"/>
      <c r="CN10" s="189"/>
      <c r="CO10" s="189"/>
      <c r="CP10" s="189"/>
      <c r="CQ10" s="189"/>
      <c r="CR10" s="189"/>
      <c r="CS10" s="189"/>
      <c r="CT10" s="189"/>
      <c r="CU10" s="189"/>
      <c r="CV10" s="189"/>
      <c r="CW10" s="189"/>
      <c r="CX10" s="189"/>
      <c r="CY10" s="189"/>
      <c r="CZ10" s="189"/>
      <c r="DA10" s="189"/>
      <c r="DB10" s="189"/>
      <c r="DC10" s="189"/>
      <c r="DD10" s="189"/>
      <c r="DE10" s="189"/>
      <c r="DF10" s="189"/>
      <c r="DG10" s="189"/>
      <c r="DH10" s="189"/>
      <c r="DI10" s="189"/>
      <c r="DJ10" s="189"/>
      <c r="DK10" s="189"/>
      <c r="DL10" s="189"/>
      <c r="DM10" s="189"/>
      <c r="DN10" s="189"/>
      <c r="DO10" s="189"/>
      <c r="DP10" s="189"/>
      <c r="DQ10" s="189"/>
      <c r="DR10" s="189"/>
      <c r="DS10" s="189"/>
      <c r="DT10" s="189"/>
      <c r="DU10" s="189"/>
      <c r="DV10" s="189"/>
      <c r="DW10" s="189"/>
      <c r="DX10" s="189"/>
      <c r="DY10" s="189"/>
      <c r="DZ10" s="189"/>
      <c r="EA10" s="189"/>
      <c r="EB10" s="189"/>
      <c r="EC10" s="189"/>
      <c r="ED10" s="189"/>
      <c r="EE10" s="189"/>
      <c r="EF10" s="189"/>
      <c r="EG10" s="189"/>
      <c r="EH10" s="189"/>
      <c r="EI10" s="189"/>
      <c r="EJ10" s="189"/>
      <c r="EK10" s="189"/>
      <c r="EL10" s="189"/>
      <c r="EM10" s="189"/>
      <c r="EN10" s="189"/>
      <c r="EO10" s="189"/>
      <c r="EP10" s="189"/>
      <c r="EQ10" s="189"/>
      <c r="ER10" s="189"/>
      <c r="ES10" s="189"/>
      <c r="ET10" s="189"/>
      <c r="EU10" s="189"/>
      <c r="EV10" s="189"/>
      <c r="EW10" s="189"/>
      <c r="EX10" s="189"/>
      <c r="EY10" s="189"/>
      <c r="EZ10" s="189"/>
      <c r="FA10" s="189"/>
      <c r="FB10" s="189"/>
      <c r="FC10" s="189"/>
      <c r="FD10" s="189"/>
      <c r="FE10" s="189"/>
      <c r="FF10" s="189"/>
      <c r="FG10" s="189"/>
      <c r="FH10" s="189"/>
      <c r="FI10" s="189"/>
      <c r="FJ10" s="189"/>
      <c r="FK10" s="189"/>
      <c r="FL10" s="189"/>
      <c r="FM10" s="189"/>
      <c r="FN10" s="189"/>
      <c r="FO10" s="189"/>
      <c r="FP10" s="189"/>
      <c r="FQ10" s="189"/>
      <c r="FR10" s="189"/>
      <c r="FS10" s="189"/>
      <c r="FT10" s="189"/>
      <c r="FU10" s="189"/>
      <c r="FV10" s="189"/>
      <c r="FW10" s="189"/>
      <c r="FX10" s="189"/>
      <c r="FY10" s="189"/>
      <c r="FZ10" s="189"/>
      <c r="GA10" s="189"/>
      <c r="GB10" s="189"/>
      <c r="GC10" s="189"/>
      <c r="GD10" s="189"/>
      <c r="GE10" s="189"/>
      <c r="GF10" s="189"/>
      <c r="GG10" s="189"/>
      <c r="GH10" s="189"/>
      <c r="GI10" s="189"/>
      <c r="GJ10" s="189"/>
      <c r="GK10" s="189"/>
      <c r="GL10" s="189"/>
      <c r="GM10" s="189"/>
      <c r="GN10" s="189"/>
      <c r="GO10" s="189"/>
      <c r="GP10" s="189"/>
      <c r="GQ10" s="189"/>
      <c r="GR10" s="189"/>
      <c r="GS10" s="189"/>
      <c r="GT10" s="189"/>
      <c r="GU10" s="188"/>
      <c r="GV10" s="188"/>
      <c r="GW10" s="189"/>
      <c r="GX10" s="189"/>
      <c r="GY10" s="189"/>
      <c r="GZ10" s="189"/>
      <c r="HA10" s="189"/>
      <c r="HB10" s="189"/>
      <c r="HC10" s="189"/>
      <c r="HD10" s="189"/>
      <c r="HE10" s="189"/>
      <c r="HF10" s="189"/>
      <c r="HG10" s="189"/>
      <c r="HH10" s="189"/>
      <c r="HI10" s="189"/>
      <c r="HJ10" s="189"/>
      <c r="HK10" s="189"/>
      <c r="HL10" s="189"/>
      <c r="HM10" s="189"/>
      <c r="HN10" s="189"/>
      <c r="HO10" s="189"/>
      <c r="HP10" s="189"/>
      <c r="HQ10" s="192"/>
      <c r="HR10" s="193"/>
      <c r="HS10" s="193"/>
      <c r="HT10" s="193"/>
      <c r="HU10" s="193"/>
      <c r="HV10" s="193"/>
      <c r="HW10" s="193"/>
      <c r="HX10" s="193"/>
      <c r="HY10" s="193"/>
      <c r="HZ10" s="193"/>
      <c r="IA10" s="193"/>
      <c r="IB10" s="193"/>
      <c r="IC10" s="193"/>
      <c r="ID10" s="193"/>
      <c r="IE10" s="193"/>
      <c r="IF10" s="193"/>
      <c r="IG10" s="193"/>
      <c r="IH10" s="193"/>
      <c r="II10" s="193"/>
      <c r="IJ10" s="193"/>
      <c r="IK10" s="193"/>
      <c r="IL10" s="193"/>
      <c r="IM10" s="193"/>
      <c r="IN10" s="193"/>
      <c r="IO10" s="193"/>
      <c r="IP10" s="193"/>
      <c r="IQ10" s="193"/>
      <c r="IR10" s="193"/>
      <c r="IS10" s="193"/>
      <c r="IT10" s="193"/>
      <c r="IU10" s="193"/>
      <c r="IV10" s="193"/>
      <c r="IW10" s="193"/>
      <c r="IX10" s="193"/>
    </row>
    <row r="11" spans="1:258" s="208" customFormat="1">
      <c r="A11" s="195" t="s">
        <v>354</v>
      </c>
      <c r="B11" s="196" t="s">
        <v>355</v>
      </c>
      <c r="C11" s="197" t="s">
        <v>276</v>
      </c>
      <c r="D11" s="198" t="s">
        <v>352</v>
      </c>
      <c r="E11" s="199" t="s">
        <v>353</v>
      </c>
      <c r="F11" s="199" t="s">
        <v>350</v>
      </c>
      <c r="G11" s="200">
        <v>2000000</v>
      </c>
      <c r="H11" s="201" t="s">
        <v>265</v>
      </c>
      <c r="I11" s="201" t="s">
        <v>356</v>
      </c>
      <c r="J11" s="201" t="s">
        <v>1116</v>
      </c>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3"/>
      <c r="AN11" s="203"/>
      <c r="AO11" s="203"/>
      <c r="AP11" s="203"/>
      <c r="AQ11" s="153"/>
      <c r="AR11" s="153"/>
      <c r="AS11" s="153"/>
      <c r="AT11" s="153"/>
      <c r="AU11" s="153"/>
      <c r="AV11" s="204"/>
      <c r="AW11" s="204"/>
      <c r="AX11" s="204"/>
      <c r="AY11" s="204"/>
      <c r="AZ11" s="204"/>
      <c r="BA11" s="204"/>
      <c r="BB11" s="204"/>
      <c r="BC11" s="205"/>
      <c r="BD11" s="205"/>
      <c r="BE11" s="205"/>
      <c r="BF11" s="205"/>
      <c r="BG11" s="2162"/>
      <c r="BH11" s="2162"/>
      <c r="BI11" s="2162"/>
      <c r="BJ11" s="2162"/>
      <c r="BK11" s="2162"/>
      <c r="BL11" s="2162"/>
      <c r="BM11" s="2162"/>
      <c r="BN11" s="2162"/>
      <c r="BO11" s="2162"/>
      <c r="BP11" s="2162"/>
      <c r="BQ11" s="2162"/>
      <c r="BR11" s="2162"/>
      <c r="BS11" s="2162"/>
      <c r="BT11" s="2162"/>
      <c r="BU11" s="2162"/>
      <c r="BV11" s="2162"/>
      <c r="BW11" s="2162"/>
      <c r="BX11" s="2162"/>
      <c r="BY11" s="2162"/>
      <c r="BZ11" s="2162"/>
      <c r="CA11" s="2162"/>
      <c r="CB11" s="2162"/>
      <c r="CC11" s="2162"/>
      <c r="CD11" s="2162"/>
      <c r="CE11" s="2162"/>
      <c r="CF11" s="2162"/>
      <c r="CG11" s="2162"/>
      <c r="CH11" s="2162"/>
      <c r="CI11" s="2162"/>
      <c r="CJ11" s="2162"/>
      <c r="CK11" s="2162"/>
      <c r="CL11" s="2162"/>
      <c r="CM11" s="2167"/>
      <c r="CN11" s="2167"/>
      <c r="CO11" s="2167"/>
      <c r="CP11" s="2167"/>
      <c r="CQ11" s="2162"/>
      <c r="CR11" s="2162"/>
      <c r="CS11" s="2162"/>
      <c r="CT11" s="2162"/>
      <c r="CU11" s="2162"/>
      <c r="CV11" s="2162"/>
      <c r="CW11" s="2162"/>
      <c r="CX11" s="2162"/>
      <c r="CY11" s="2162"/>
      <c r="CZ11" s="2162"/>
      <c r="DA11" s="2162"/>
      <c r="DB11" s="2162"/>
      <c r="DC11" s="2162"/>
      <c r="DD11" s="2162"/>
      <c r="DE11" s="2162"/>
      <c r="DF11" s="2162"/>
      <c r="DG11" s="2162"/>
      <c r="DH11" s="2162"/>
      <c r="DI11" s="2162"/>
      <c r="DJ11" s="2162"/>
      <c r="DK11" s="2162"/>
      <c r="DL11" s="2162"/>
      <c r="DM11" s="2162"/>
      <c r="DN11" s="2162"/>
      <c r="DO11" s="2162"/>
      <c r="DP11" s="2162"/>
      <c r="DQ11" s="2162"/>
      <c r="DR11" s="2162"/>
      <c r="DS11" s="2162"/>
      <c r="DT11" s="2162"/>
      <c r="DU11" s="2162"/>
      <c r="DV11" s="2162"/>
      <c r="DW11" s="2162"/>
      <c r="DX11" s="2162"/>
      <c r="DY11" s="2162"/>
      <c r="DZ11" s="2162"/>
      <c r="EA11" s="2162"/>
      <c r="EB11" s="2162"/>
      <c r="EC11" s="2162"/>
      <c r="ED11" s="2162"/>
      <c r="EE11" s="2162"/>
      <c r="EF11" s="2162"/>
      <c r="EG11" s="2162"/>
      <c r="EH11" s="2162"/>
      <c r="EI11" s="2162"/>
      <c r="EJ11" s="2162"/>
      <c r="EK11" s="2162"/>
      <c r="EL11" s="2162"/>
      <c r="EM11" s="2162"/>
      <c r="EN11" s="2162"/>
      <c r="EO11" s="2162"/>
      <c r="EP11" s="2162"/>
      <c r="EQ11" s="2162"/>
      <c r="ER11" s="2162"/>
      <c r="ES11" s="2162"/>
      <c r="ET11" s="2162"/>
      <c r="EU11" s="2162"/>
      <c r="EV11" s="2162"/>
      <c r="EW11" s="2162"/>
      <c r="EX11" s="2162"/>
      <c r="EY11" s="2162"/>
      <c r="EZ11" s="2162"/>
      <c r="FA11" s="2162"/>
      <c r="FB11" s="2162"/>
      <c r="FC11" s="2162"/>
      <c r="FD11" s="2162"/>
      <c r="FE11" s="2162"/>
      <c r="FF11" s="2162"/>
      <c r="FG11" s="2162"/>
      <c r="FH11" s="2162"/>
      <c r="FI11" s="2162"/>
      <c r="FJ11" s="2162"/>
      <c r="FK11" s="2162"/>
      <c r="FL11" s="2162"/>
      <c r="FM11" s="2162"/>
      <c r="FN11" s="2162"/>
      <c r="FO11" s="2162"/>
      <c r="FP11" s="2162"/>
      <c r="FQ11" s="2162"/>
      <c r="FR11" s="2162"/>
      <c r="FS11" s="2162"/>
      <c r="FT11" s="2162"/>
      <c r="FU11" s="2162"/>
      <c r="FV11" s="2162"/>
      <c r="FW11" s="2162"/>
      <c r="FX11" s="2162"/>
      <c r="FY11" s="2162"/>
      <c r="FZ11" s="2162"/>
      <c r="GA11" s="2162"/>
      <c r="GB11" s="2162"/>
      <c r="GC11" s="2162"/>
      <c r="GD11" s="2162"/>
      <c r="GE11" s="2162"/>
      <c r="GF11" s="2162"/>
      <c r="GG11" s="2162"/>
      <c r="GH11" s="2162"/>
      <c r="GI11" s="2162"/>
      <c r="GJ11" s="2162"/>
      <c r="GK11" s="2162"/>
      <c r="GL11" s="2162"/>
      <c r="GM11" s="2162"/>
      <c r="GN11" s="2162"/>
      <c r="GO11" s="2162"/>
      <c r="GP11" s="2162"/>
      <c r="GQ11" s="2162"/>
      <c r="GR11" s="2162"/>
      <c r="GS11" s="2162"/>
      <c r="GT11" s="2162"/>
      <c r="GU11" s="202"/>
      <c r="GV11" s="206"/>
      <c r="GW11" s="153"/>
      <c r="GX11" s="206"/>
      <c r="GY11" s="153"/>
      <c r="GZ11" s="153"/>
      <c r="HA11" s="2162"/>
      <c r="HB11" s="2162"/>
      <c r="HC11" s="2162"/>
      <c r="HD11" s="2162"/>
      <c r="HE11" s="2162"/>
      <c r="HF11" s="2162"/>
      <c r="HG11" s="2162"/>
      <c r="HH11" s="2162"/>
      <c r="HI11" s="2162"/>
      <c r="HJ11" s="2162"/>
      <c r="HK11" s="2162"/>
      <c r="HL11" s="2162"/>
      <c r="HM11" s="2162"/>
      <c r="HN11" s="2162"/>
      <c r="HO11" s="2162"/>
      <c r="HP11" s="2162"/>
      <c r="HQ11" s="2174"/>
      <c r="HR11" s="2173"/>
      <c r="HS11" s="2173"/>
      <c r="HT11" s="2173"/>
      <c r="HU11" s="2173"/>
      <c r="HV11" s="2173"/>
      <c r="HW11" s="2173"/>
      <c r="HX11" s="2173"/>
      <c r="HY11" s="2173"/>
      <c r="HZ11" s="2173"/>
      <c r="IA11" s="2173"/>
      <c r="IB11" s="2173"/>
      <c r="IC11" s="2173"/>
      <c r="ID11" s="2173"/>
      <c r="IE11" s="2173"/>
      <c r="IF11" s="2173"/>
      <c r="IG11" s="2173"/>
      <c r="IH11" s="2173"/>
      <c r="II11" s="2173"/>
      <c r="IJ11" s="2173"/>
      <c r="IK11" s="2173"/>
      <c r="IL11" s="2173"/>
      <c r="IM11" s="2173"/>
      <c r="IN11" s="2173"/>
      <c r="IO11" s="2173"/>
      <c r="IP11" s="2173"/>
      <c r="IQ11" s="2173"/>
      <c r="IR11" s="2173"/>
      <c r="IS11" s="2173"/>
      <c r="IT11" s="2173"/>
      <c r="IU11" s="2173"/>
      <c r="IV11" s="2173"/>
      <c r="IW11" s="207"/>
    </row>
    <row r="12" spans="1:258" s="217" customFormat="1">
      <c r="A12" s="209"/>
      <c r="B12" s="210">
        <v>1.1000000000000001</v>
      </c>
      <c r="C12" s="211" t="s">
        <v>357</v>
      </c>
      <c r="D12" s="212" t="s">
        <v>358</v>
      </c>
      <c r="E12" s="213" t="s">
        <v>353</v>
      </c>
      <c r="F12" s="213" t="s">
        <v>359</v>
      </c>
      <c r="G12" s="214">
        <v>2100000</v>
      </c>
      <c r="H12" s="201" t="s">
        <v>13</v>
      </c>
      <c r="I12" s="201" t="s">
        <v>356</v>
      </c>
      <c r="J12" s="201" t="s">
        <v>290</v>
      </c>
      <c r="K12" s="204"/>
      <c r="L12" s="204"/>
      <c r="M12" s="204"/>
      <c r="N12" s="204"/>
      <c r="O12" s="204"/>
      <c r="P12" s="204"/>
      <c r="Q12" s="204"/>
      <c r="R12" s="204"/>
      <c r="S12" s="205"/>
      <c r="T12" s="205"/>
      <c r="U12" s="205"/>
      <c r="V12" s="205"/>
      <c r="W12" s="205"/>
      <c r="X12" s="205"/>
      <c r="Y12" s="205"/>
      <c r="Z12" s="205"/>
      <c r="AA12" s="205"/>
      <c r="AB12" s="205"/>
      <c r="AC12" s="205"/>
      <c r="AD12" s="205"/>
      <c r="AE12" s="205"/>
      <c r="AF12" s="205"/>
      <c r="AG12" s="205"/>
      <c r="AH12" s="205"/>
      <c r="AI12" s="205"/>
      <c r="AJ12" s="205"/>
      <c r="AK12" s="205"/>
      <c r="AL12" s="205"/>
      <c r="AM12" s="205"/>
      <c r="AN12" s="205"/>
      <c r="AO12" s="205"/>
      <c r="AP12" s="205"/>
      <c r="AQ12" s="205"/>
      <c r="AR12" s="205"/>
      <c r="AS12" s="205"/>
      <c r="AT12" s="205"/>
      <c r="AU12" s="205"/>
      <c r="AV12" s="205"/>
      <c r="AW12" s="205"/>
      <c r="AX12" s="205"/>
      <c r="AY12" s="205"/>
      <c r="AZ12" s="205"/>
      <c r="BA12" s="205"/>
      <c r="BB12" s="205"/>
      <c r="BC12" s="205"/>
      <c r="BD12" s="205"/>
      <c r="BE12" s="205"/>
      <c r="BF12" s="205"/>
      <c r="BG12" s="2162"/>
      <c r="BH12" s="2162"/>
      <c r="BI12" s="2162"/>
      <c r="BJ12" s="2162"/>
      <c r="BK12" s="2162"/>
      <c r="BL12" s="2162"/>
      <c r="BM12" s="2162"/>
      <c r="BN12" s="2162"/>
      <c r="BO12" s="2162"/>
      <c r="BP12" s="2162"/>
      <c r="BQ12" s="2162"/>
      <c r="BR12" s="2162"/>
      <c r="BS12" s="2162"/>
      <c r="BT12" s="2162"/>
      <c r="BU12" s="2162"/>
      <c r="BV12" s="2162"/>
      <c r="BW12" s="2162"/>
      <c r="BX12" s="2162"/>
      <c r="BY12" s="2162"/>
      <c r="BZ12" s="2162"/>
      <c r="CA12" s="2162"/>
      <c r="CB12" s="2162"/>
      <c r="CC12" s="2162"/>
      <c r="CD12" s="2162"/>
      <c r="CE12" s="2162"/>
      <c r="CF12" s="2162"/>
      <c r="CG12" s="2162"/>
      <c r="CH12" s="2162"/>
      <c r="CI12" s="2162"/>
      <c r="CJ12" s="2162"/>
      <c r="CK12" s="2162"/>
      <c r="CL12" s="2162"/>
      <c r="CM12" s="2162"/>
      <c r="CN12" s="2162"/>
      <c r="CO12" s="2162"/>
      <c r="CP12" s="2162"/>
      <c r="CQ12" s="2162"/>
      <c r="CR12" s="2162"/>
      <c r="CS12" s="2162"/>
      <c r="CT12" s="2162"/>
      <c r="CU12" s="2162"/>
      <c r="CV12" s="2162"/>
      <c r="CW12" s="2162"/>
      <c r="CX12" s="2162"/>
      <c r="CY12" s="2162"/>
      <c r="CZ12" s="2162"/>
      <c r="DA12" s="2162"/>
      <c r="DB12" s="2162"/>
      <c r="DC12" s="2162"/>
      <c r="DD12" s="2162"/>
      <c r="DE12" s="2162"/>
      <c r="DF12" s="2162"/>
      <c r="DG12" s="2162"/>
      <c r="DH12" s="2162"/>
      <c r="DI12" s="2162"/>
      <c r="DJ12" s="2162"/>
      <c r="DK12" s="2162"/>
      <c r="DL12" s="2162"/>
      <c r="DM12" s="2162"/>
      <c r="DN12" s="2162"/>
      <c r="DO12" s="2162"/>
      <c r="DP12" s="2162"/>
      <c r="DQ12" s="2162"/>
      <c r="DR12" s="2162"/>
      <c r="DS12" s="2162"/>
      <c r="DT12" s="2162"/>
      <c r="DU12" s="2162"/>
      <c r="DV12" s="2162"/>
      <c r="DW12" s="205"/>
      <c r="DX12" s="205"/>
      <c r="DY12" s="205"/>
      <c r="DZ12" s="205"/>
      <c r="EA12" s="205"/>
      <c r="EB12" s="205"/>
      <c r="EC12" s="205"/>
      <c r="ED12" s="205"/>
      <c r="EE12" s="205"/>
      <c r="EF12" s="205"/>
      <c r="EG12" s="205"/>
      <c r="EH12" s="205"/>
      <c r="EI12" s="205"/>
      <c r="EJ12" s="205"/>
      <c r="EK12" s="205"/>
      <c r="EL12" s="205"/>
      <c r="EM12" s="205"/>
      <c r="EN12" s="205"/>
      <c r="EO12" s="205"/>
      <c r="EP12" s="205"/>
      <c r="EQ12" s="205"/>
      <c r="ER12" s="205"/>
      <c r="ES12" s="205"/>
      <c r="ET12" s="205"/>
      <c r="EU12" s="205"/>
      <c r="EV12" s="205"/>
      <c r="EW12" s="205"/>
      <c r="EX12" s="205"/>
      <c r="EY12" s="205"/>
      <c r="EZ12" s="205"/>
      <c r="FA12" s="205"/>
      <c r="FB12" s="205"/>
      <c r="FC12" s="205"/>
      <c r="FD12" s="205"/>
      <c r="FE12" s="205"/>
      <c r="FF12" s="205"/>
      <c r="FG12" s="205"/>
      <c r="FH12" s="205"/>
      <c r="FI12" s="205"/>
      <c r="FJ12" s="205"/>
      <c r="FK12" s="205"/>
      <c r="FL12" s="205"/>
      <c r="FM12" s="205"/>
      <c r="FN12" s="205"/>
      <c r="FO12" s="205"/>
      <c r="FP12" s="205"/>
      <c r="FQ12" s="205"/>
      <c r="FR12" s="205"/>
      <c r="FS12" s="205"/>
      <c r="FT12" s="205"/>
      <c r="FU12" s="205"/>
      <c r="FV12" s="205"/>
      <c r="FW12" s="205"/>
      <c r="FX12" s="205"/>
      <c r="FY12" s="205"/>
      <c r="FZ12" s="205"/>
      <c r="GA12" s="205"/>
      <c r="GB12" s="205"/>
      <c r="GC12" s="205"/>
      <c r="GD12" s="205"/>
      <c r="GE12" s="205"/>
      <c r="GF12" s="205"/>
      <c r="GG12" s="205"/>
      <c r="GH12" s="205"/>
      <c r="GI12" s="205"/>
      <c r="GJ12" s="205"/>
      <c r="GK12" s="205"/>
      <c r="GL12" s="205"/>
      <c r="GM12" s="205"/>
      <c r="GN12" s="205"/>
      <c r="GO12" s="205"/>
      <c r="GP12" s="205"/>
      <c r="GQ12" s="205"/>
      <c r="GR12" s="205"/>
      <c r="GS12" s="205"/>
      <c r="GT12" s="205"/>
      <c r="GU12" s="202"/>
      <c r="GV12" s="206"/>
      <c r="GW12" s="204"/>
      <c r="GX12" s="206"/>
      <c r="GY12" s="153"/>
      <c r="GZ12" s="153"/>
      <c r="HA12" s="153"/>
      <c r="HB12" s="153"/>
      <c r="HC12" s="153"/>
      <c r="HD12" s="2164"/>
      <c r="HE12" s="2164"/>
      <c r="HF12" s="2164"/>
      <c r="HG12" s="2164"/>
      <c r="HH12" s="2164"/>
      <c r="HI12" s="2164"/>
      <c r="HJ12" s="2164"/>
      <c r="HK12" s="2164"/>
      <c r="HL12" s="2164"/>
      <c r="HM12" s="2164"/>
      <c r="HN12" s="2164"/>
      <c r="HO12" s="2164"/>
      <c r="HP12" s="215"/>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row>
    <row r="13" spans="1:258" s="217" customFormat="1">
      <c r="A13" s="218"/>
      <c r="B13" s="210">
        <v>1.2</v>
      </c>
      <c r="C13" s="219" t="s">
        <v>360</v>
      </c>
      <c r="D13" s="220" t="s">
        <v>358</v>
      </c>
      <c r="E13" s="221" t="s">
        <v>353</v>
      </c>
      <c r="F13" s="221" t="s">
        <v>359</v>
      </c>
      <c r="G13" s="222">
        <v>2955000</v>
      </c>
      <c r="H13" s="201" t="s">
        <v>13</v>
      </c>
      <c r="I13" s="201" t="s">
        <v>356</v>
      </c>
      <c r="J13" s="201" t="s">
        <v>1434</v>
      </c>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3"/>
      <c r="AN13" s="203"/>
      <c r="AO13" s="203"/>
      <c r="AP13" s="203"/>
      <c r="AQ13" s="153"/>
      <c r="AR13" s="153"/>
      <c r="AS13" s="153"/>
      <c r="AT13" s="153"/>
      <c r="AU13" s="153"/>
      <c r="AV13" s="153"/>
      <c r="AW13" s="153"/>
      <c r="AX13" s="153"/>
      <c r="AY13" s="153"/>
      <c r="AZ13" s="153"/>
      <c r="BA13" s="153"/>
      <c r="BB13" s="153"/>
      <c r="BC13" s="153"/>
      <c r="BD13" s="153"/>
      <c r="BE13" s="153"/>
      <c r="BF13" s="153"/>
      <c r="BG13" s="2162"/>
      <c r="BH13" s="2162"/>
      <c r="BI13" s="2162"/>
      <c r="BJ13" s="2162"/>
      <c r="BK13" s="2162"/>
      <c r="BL13" s="2162"/>
      <c r="BM13" s="2162"/>
      <c r="BN13" s="2162"/>
      <c r="BO13" s="2162"/>
      <c r="BP13" s="2162"/>
      <c r="BQ13" s="2162"/>
      <c r="BR13" s="2162"/>
      <c r="BS13" s="2162"/>
      <c r="BT13" s="2162"/>
      <c r="BU13" s="2162"/>
      <c r="BV13" s="2162"/>
      <c r="BW13" s="2162"/>
      <c r="BX13" s="2162"/>
      <c r="BY13" s="2162"/>
      <c r="BZ13" s="2162"/>
      <c r="CA13" s="2162"/>
      <c r="CB13" s="2162"/>
      <c r="CC13" s="2162"/>
      <c r="CD13" s="2162"/>
      <c r="CE13" s="2162"/>
      <c r="CF13" s="2162"/>
      <c r="CG13" s="2162"/>
      <c r="CH13" s="2162"/>
      <c r="CI13" s="2162"/>
      <c r="CJ13" s="2162"/>
      <c r="CK13" s="2162"/>
      <c r="CL13" s="2162"/>
      <c r="CM13" s="2162"/>
      <c r="CN13" s="2162"/>
      <c r="CO13" s="2162"/>
      <c r="CP13" s="2162"/>
      <c r="CQ13" s="2162"/>
      <c r="CR13" s="2162"/>
      <c r="CS13" s="2162"/>
      <c r="CT13" s="2162"/>
      <c r="CU13" s="2162"/>
      <c r="CV13" s="2162"/>
      <c r="CW13" s="2162"/>
      <c r="CX13" s="2162"/>
      <c r="CY13" s="2162"/>
      <c r="CZ13" s="2162"/>
      <c r="DA13" s="2162"/>
      <c r="DB13" s="2162"/>
      <c r="DC13" s="2162"/>
      <c r="DD13" s="2162"/>
      <c r="DE13" s="2162"/>
      <c r="DF13" s="2162"/>
      <c r="DG13" s="2162"/>
      <c r="DH13" s="2162"/>
      <c r="DI13" s="2162"/>
      <c r="DJ13" s="2162"/>
      <c r="DK13" s="2162"/>
      <c r="DL13" s="2162"/>
      <c r="DM13" s="2162"/>
      <c r="DN13" s="2162"/>
      <c r="DO13" s="2162"/>
      <c r="DP13" s="2162"/>
      <c r="DQ13" s="2162"/>
      <c r="DR13" s="2162"/>
      <c r="DS13" s="2162"/>
      <c r="DT13" s="2162"/>
      <c r="DU13" s="2162"/>
      <c r="DV13" s="2162"/>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3"/>
      <c r="FL13" s="153"/>
      <c r="FM13" s="153"/>
      <c r="FN13" s="153"/>
      <c r="FO13" s="153"/>
      <c r="FP13" s="153"/>
      <c r="FQ13" s="153"/>
      <c r="FR13" s="153"/>
      <c r="FS13" s="153"/>
      <c r="FT13" s="153"/>
      <c r="FU13" s="153"/>
      <c r="FV13" s="153"/>
      <c r="FW13" s="153"/>
      <c r="FX13" s="153"/>
      <c r="FY13" s="153"/>
      <c r="FZ13" s="153"/>
      <c r="GA13" s="153"/>
      <c r="GB13" s="153"/>
      <c r="GC13" s="153"/>
      <c r="GD13" s="153"/>
      <c r="GE13" s="153"/>
      <c r="GF13" s="153"/>
      <c r="GG13" s="153"/>
      <c r="GH13" s="153"/>
      <c r="GI13" s="153"/>
      <c r="GJ13" s="153"/>
      <c r="GK13" s="153"/>
      <c r="GL13" s="153"/>
      <c r="GM13" s="153"/>
      <c r="GN13" s="153"/>
      <c r="GO13" s="153"/>
      <c r="GP13" s="153"/>
      <c r="GQ13" s="153"/>
      <c r="GR13" s="153"/>
      <c r="GS13" s="153"/>
      <c r="GT13" s="153"/>
      <c r="GU13" s="202"/>
      <c r="GV13" s="223"/>
      <c r="GW13" s="153"/>
      <c r="GX13" s="223"/>
      <c r="GY13" s="153"/>
      <c r="GZ13" s="153"/>
      <c r="HA13" s="153"/>
      <c r="HB13" s="153"/>
      <c r="HC13" s="153"/>
      <c r="HD13" s="153"/>
      <c r="HE13" s="153"/>
      <c r="HF13" s="153"/>
      <c r="HG13" s="153"/>
      <c r="HH13" s="153"/>
      <c r="HI13" s="153"/>
      <c r="HJ13" s="153"/>
      <c r="HK13" s="153"/>
      <c r="HL13" s="153"/>
      <c r="HM13" s="153"/>
      <c r="HN13" s="153"/>
      <c r="HO13" s="153"/>
      <c r="HP13" s="153"/>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c r="IM13" s="216"/>
      <c r="IN13" s="216"/>
      <c r="IO13" s="216"/>
      <c r="IP13" s="216"/>
      <c r="IQ13" s="216"/>
      <c r="IR13" s="216"/>
      <c r="IS13" s="216"/>
      <c r="IT13" s="216"/>
      <c r="IU13" s="216"/>
      <c r="IV13" s="216"/>
      <c r="IW13" s="216"/>
      <c r="IX13" s="216"/>
    </row>
    <row r="14" spans="1:258" s="217" customFormat="1">
      <c r="A14" s="218"/>
      <c r="B14" s="210">
        <v>1.3</v>
      </c>
      <c r="C14" s="219" t="s">
        <v>361</v>
      </c>
      <c r="D14" s="220" t="s">
        <v>358</v>
      </c>
      <c r="E14" s="221" t="s">
        <v>353</v>
      </c>
      <c r="F14" s="221" t="s">
        <v>359</v>
      </c>
      <c r="G14" s="224">
        <v>3300000</v>
      </c>
      <c r="H14" s="201" t="s">
        <v>13</v>
      </c>
      <c r="I14" s="201" t="s">
        <v>356</v>
      </c>
      <c r="J14" s="201" t="s">
        <v>1435</v>
      </c>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3"/>
      <c r="AN14" s="203"/>
      <c r="AO14" s="203"/>
      <c r="AP14" s="203"/>
      <c r="AQ14" s="153"/>
      <c r="AR14" s="153"/>
      <c r="AS14" s="153"/>
      <c r="AT14" s="153"/>
      <c r="AU14" s="153"/>
      <c r="AV14" s="153"/>
      <c r="AW14" s="153"/>
      <c r="AX14" s="153"/>
      <c r="AY14" s="153"/>
      <c r="AZ14" s="153"/>
      <c r="BA14" s="153"/>
      <c r="BB14" s="153"/>
      <c r="BC14" s="153"/>
      <c r="BD14" s="153"/>
      <c r="BE14" s="153"/>
      <c r="BF14" s="153"/>
      <c r="BG14" s="2162"/>
      <c r="BH14" s="2162"/>
      <c r="BI14" s="2162"/>
      <c r="BJ14" s="2162"/>
      <c r="BK14" s="2162"/>
      <c r="BL14" s="2162"/>
      <c r="BM14" s="2162"/>
      <c r="BN14" s="2162"/>
      <c r="BO14" s="2162"/>
      <c r="BP14" s="2162"/>
      <c r="BQ14" s="2162"/>
      <c r="BR14" s="2162"/>
      <c r="BS14" s="2162"/>
      <c r="BT14" s="2162"/>
      <c r="BU14" s="2162"/>
      <c r="BV14" s="2162"/>
      <c r="BW14" s="2162"/>
      <c r="BX14" s="2162"/>
      <c r="BY14" s="2162"/>
      <c r="BZ14" s="2162"/>
      <c r="CA14" s="2162"/>
      <c r="CB14" s="2162"/>
      <c r="CC14" s="2162"/>
      <c r="CD14" s="2162"/>
      <c r="CE14" s="2164"/>
      <c r="CF14" s="2162"/>
      <c r="CG14" s="2162"/>
      <c r="CH14" s="2162"/>
      <c r="CI14" s="2162"/>
      <c r="CJ14" s="2162"/>
      <c r="CK14" s="2162"/>
      <c r="CL14" s="2162"/>
      <c r="CM14" s="2162"/>
      <c r="CN14" s="2162"/>
      <c r="CO14" s="2162"/>
      <c r="CP14" s="2162"/>
      <c r="CQ14" s="2162"/>
      <c r="CR14" s="2162"/>
      <c r="CS14" s="2162"/>
      <c r="CT14" s="2162"/>
      <c r="CU14" s="2162"/>
      <c r="CV14" s="2162"/>
      <c r="CW14" s="2162"/>
      <c r="CX14" s="2162"/>
      <c r="CY14" s="2162"/>
      <c r="CZ14" s="2162"/>
      <c r="DA14" s="2162"/>
      <c r="DB14" s="2162"/>
      <c r="DC14" s="2162"/>
      <c r="DD14" s="2162"/>
      <c r="DE14" s="2162"/>
      <c r="DF14" s="2162"/>
      <c r="DG14" s="2162"/>
      <c r="DH14" s="2162"/>
      <c r="DI14" s="2162"/>
      <c r="DJ14" s="2162"/>
      <c r="DK14" s="2162"/>
      <c r="DL14" s="2162"/>
      <c r="DM14" s="2162"/>
      <c r="DN14" s="2162"/>
      <c r="DO14" s="2162"/>
      <c r="DP14" s="2162"/>
      <c r="DQ14" s="2162"/>
      <c r="DR14" s="2162"/>
      <c r="DS14" s="2162"/>
      <c r="DT14" s="2162"/>
      <c r="DU14" s="2162"/>
      <c r="DV14" s="2162"/>
      <c r="DW14" s="153"/>
      <c r="DX14" s="153"/>
      <c r="DY14" s="153"/>
      <c r="DZ14" s="153"/>
      <c r="EA14" s="153"/>
      <c r="EB14" s="153"/>
      <c r="EC14" s="153"/>
      <c r="ED14" s="153"/>
      <c r="EE14" s="153"/>
      <c r="EF14" s="153"/>
      <c r="EG14" s="153"/>
      <c r="EH14" s="153"/>
      <c r="EI14" s="153"/>
      <c r="EJ14" s="153"/>
      <c r="EK14" s="153"/>
      <c r="EL14" s="153"/>
      <c r="EM14" s="153"/>
      <c r="EN14" s="153"/>
      <c r="EO14" s="153"/>
      <c r="EP14" s="153"/>
      <c r="EQ14" s="153"/>
      <c r="ER14" s="153"/>
      <c r="ES14" s="153"/>
      <c r="ET14" s="153"/>
      <c r="EU14" s="153"/>
      <c r="EV14" s="153"/>
      <c r="EW14" s="153"/>
      <c r="EX14" s="153"/>
      <c r="EY14" s="153"/>
      <c r="EZ14" s="153"/>
      <c r="FA14" s="153"/>
      <c r="FB14" s="153"/>
      <c r="FC14" s="153"/>
      <c r="FD14" s="153"/>
      <c r="FE14" s="153"/>
      <c r="FF14" s="153"/>
      <c r="FG14" s="153"/>
      <c r="FH14" s="153"/>
      <c r="FI14" s="153"/>
      <c r="FJ14" s="153"/>
      <c r="FK14" s="153"/>
      <c r="FL14" s="153"/>
      <c r="FM14" s="153"/>
      <c r="FN14" s="153"/>
      <c r="FO14" s="153"/>
      <c r="FP14" s="153"/>
      <c r="FQ14" s="153"/>
      <c r="FR14" s="153"/>
      <c r="FS14" s="153"/>
      <c r="FT14" s="153"/>
      <c r="FU14" s="153"/>
      <c r="FV14" s="153"/>
      <c r="FW14" s="153"/>
      <c r="FX14" s="153"/>
      <c r="FY14" s="153"/>
      <c r="FZ14" s="153"/>
      <c r="GA14" s="153"/>
      <c r="GB14" s="153"/>
      <c r="GC14" s="153"/>
      <c r="GD14" s="153"/>
      <c r="GE14" s="153"/>
      <c r="GF14" s="153"/>
      <c r="GG14" s="153"/>
      <c r="GH14" s="153"/>
      <c r="GI14" s="153"/>
      <c r="GJ14" s="153"/>
      <c r="GK14" s="153"/>
      <c r="GL14" s="153"/>
      <c r="GM14" s="153"/>
      <c r="GN14" s="153"/>
      <c r="GO14" s="153"/>
      <c r="GP14" s="153"/>
      <c r="GQ14" s="153"/>
      <c r="GR14" s="153"/>
      <c r="GS14" s="153"/>
      <c r="GT14" s="153"/>
      <c r="GU14" s="202"/>
      <c r="GV14" s="223"/>
      <c r="GW14" s="153"/>
      <c r="GX14" s="223"/>
      <c r="GY14" s="153"/>
      <c r="GZ14" s="153"/>
      <c r="HA14" s="153"/>
      <c r="HB14" s="153"/>
      <c r="HC14" s="153"/>
      <c r="HD14" s="153"/>
      <c r="HE14" s="153"/>
      <c r="HF14" s="153"/>
      <c r="HG14" s="153"/>
      <c r="HH14" s="153"/>
      <c r="HI14" s="153"/>
      <c r="HJ14" s="153"/>
      <c r="HK14" s="153"/>
      <c r="HL14" s="153"/>
      <c r="HM14" s="153"/>
      <c r="HN14" s="153"/>
      <c r="HO14" s="153"/>
      <c r="HP14" s="153"/>
      <c r="HQ14" s="216"/>
      <c r="HR14" s="216"/>
      <c r="HS14" s="216"/>
      <c r="HT14" s="216"/>
      <c r="HU14" s="216"/>
      <c r="HV14" s="216"/>
      <c r="HW14" s="216"/>
      <c r="HX14" s="216"/>
      <c r="HY14" s="216"/>
      <c r="HZ14" s="216"/>
      <c r="IA14" s="216"/>
      <c r="IB14" s="216"/>
      <c r="IC14" s="216"/>
      <c r="ID14" s="216"/>
      <c r="IE14" s="216"/>
      <c r="IF14" s="216"/>
      <c r="IG14" s="216"/>
      <c r="IH14" s="216"/>
      <c r="II14" s="216"/>
      <c r="IJ14" s="216"/>
      <c r="IK14" s="216"/>
      <c r="IL14" s="216"/>
      <c r="IM14" s="216"/>
      <c r="IN14" s="216"/>
      <c r="IO14" s="216"/>
      <c r="IP14" s="216"/>
      <c r="IQ14" s="216"/>
      <c r="IR14" s="216"/>
      <c r="IS14" s="216"/>
      <c r="IT14" s="216"/>
      <c r="IU14" s="216"/>
      <c r="IV14" s="216"/>
      <c r="IW14" s="216"/>
      <c r="IX14" s="216"/>
    </row>
    <row r="15" spans="1:258" s="217" customFormat="1">
      <c r="A15" s="218"/>
      <c r="B15" s="210">
        <v>1.4</v>
      </c>
      <c r="C15" s="219" t="s">
        <v>362</v>
      </c>
      <c r="D15" s="220" t="s">
        <v>358</v>
      </c>
      <c r="E15" s="221" t="s">
        <v>353</v>
      </c>
      <c r="F15" s="221" t="s">
        <v>359</v>
      </c>
      <c r="G15" s="222">
        <v>2970000</v>
      </c>
      <c r="H15" s="201" t="s">
        <v>13</v>
      </c>
      <c r="I15" s="201" t="s">
        <v>356</v>
      </c>
      <c r="J15" s="201" t="s">
        <v>1436</v>
      </c>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3"/>
      <c r="AN15" s="203"/>
      <c r="AO15" s="203"/>
      <c r="AP15" s="203"/>
      <c r="AQ15" s="153"/>
      <c r="AR15" s="153"/>
      <c r="AS15" s="153"/>
      <c r="AT15" s="153"/>
      <c r="AU15" s="153"/>
      <c r="AV15" s="153"/>
      <c r="AW15" s="153"/>
      <c r="AX15" s="153"/>
      <c r="AY15" s="153"/>
      <c r="AZ15" s="153"/>
      <c r="BA15" s="153"/>
      <c r="BB15" s="153"/>
      <c r="BC15" s="153"/>
      <c r="BD15" s="153"/>
      <c r="BE15" s="153"/>
      <c r="BF15" s="153"/>
      <c r="BG15" s="2162"/>
      <c r="BH15" s="2162"/>
      <c r="BI15" s="2162"/>
      <c r="BJ15" s="2162"/>
      <c r="BK15" s="2162"/>
      <c r="BL15" s="2162"/>
      <c r="BM15" s="2162"/>
      <c r="BN15" s="2162"/>
      <c r="BO15" s="2162"/>
      <c r="BP15" s="2162"/>
      <c r="BQ15" s="2162"/>
      <c r="BR15" s="2162"/>
      <c r="BS15" s="2162"/>
      <c r="BT15" s="2162"/>
      <c r="BU15" s="2162"/>
      <c r="BV15" s="2162"/>
      <c r="BW15" s="2162"/>
      <c r="BX15" s="2162"/>
      <c r="BY15" s="2162"/>
      <c r="BZ15" s="2162"/>
      <c r="CA15" s="2162"/>
      <c r="CB15" s="2162"/>
      <c r="CC15" s="2162"/>
      <c r="CD15" s="2162"/>
      <c r="CE15" s="2162"/>
      <c r="CF15" s="2162"/>
      <c r="CG15" s="2162"/>
      <c r="CH15" s="2162"/>
      <c r="CI15" s="2162"/>
      <c r="CJ15" s="2162"/>
      <c r="CK15" s="2162"/>
      <c r="CL15" s="2162"/>
      <c r="CM15" s="2162"/>
      <c r="CN15" s="2162"/>
      <c r="CO15" s="2162"/>
      <c r="CP15" s="2162"/>
      <c r="CQ15" s="2162"/>
      <c r="CR15" s="2162"/>
      <c r="CS15" s="2162"/>
      <c r="CT15" s="2162"/>
      <c r="CU15" s="2162"/>
      <c r="CV15" s="2162"/>
      <c r="CW15" s="2162"/>
      <c r="CX15" s="2162"/>
      <c r="CY15" s="2162"/>
      <c r="CZ15" s="2162"/>
      <c r="DA15" s="2162"/>
      <c r="DB15" s="2162"/>
      <c r="DC15" s="2162"/>
      <c r="DD15" s="2162"/>
      <c r="DE15" s="2162"/>
      <c r="DF15" s="2162"/>
      <c r="DG15" s="2162"/>
      <c r="DH15" s="2162"/>
      <c r="DI15" s="2162"/>
      <c r="DJ15" s="2162"/>
      <c r="DK15" s="2162"/>
      <c r="DL15" s="2162"/>
      <c r="DM15" s="2162"/>
      <c r="DN15" s="2162"/>
      <c r="DO15" s="2162"/>
      <c r="DP15" s="2162"/>
      <c r="DQ15" s="2162"/>
      <c r="DR15" s="2162"/>
      <c r="DS15" s="2162"/>
      <c r="DT15" s="2162"/>
      <c r="DU15" s="2162"/>
      <c r="DV15" s="2162"/>
      <c r="DW15" s="153"/>
      <c r="DX15" s="153"/>
      <c r="DY15" s="153"/>
      <c r="DZ15" s="153"/>
      <c r="EA15" s="153"/>
      <c r="EB15" s="153"/>
      <c r="EC15" s="153"/>
      <c r="ED15" s="153"/>
      <c r="EE15" s="153"/>
      <c r="EF15" s="153"/>
      <c r="EG15" s="153"/>
      <c r="EH15" s="153"/>
      <c r="EI15" s="153"/>
      <c r="EJ15" s="153"/>
      <c r="EK15" s="153"/>
      <c r="EL15" s="153"/>
      <c r="EM15" s="153"/>
      <c r="EN15" s="153"/>
      <c r="EO15" s="153"/>
      <c r="EP15" s="153"/>
      <c r="EQ15" s="153"/>
      <c r="ER15" s="153"/>
      <c r="ES15" s="153"/>
      <c r="ET15" s="153"/>
      <c r="EU15" s="153"/>
      <c r="EV15" s="153"/>
      <c r="EW15" s="153"/>
      <c r="EX15" s="153"/>
      <c r="EY15" s="153"/>
      <c r="EZ15" s="153"/>
      <c r="FA15" s="153"/>
      <c r="FB15" s="153"/>
      <c r="FC15" s="153"/>
      <c r="FD15" s="153"/>
      <c r="FE15" s="153"/>
      <c r="FF15" s="153"/>
      <c r="FG15" s="153"/>
      <c r="FH15" s="153"/>
      <c r="FI15" s="153"/>
      <c r="FJ15" s="153"/>
      <c r="FK15" s="153"/>
      <c r="FL15" s="153"/>
      <c r="FM15" s="153"/>
      <c r="FN15" s="153"/>
      <c r="FO15" s="153"/>
      <c r="FP15" s="153"/>
      <c r="FQ15" s="153"/>
      <c r="FR15" s="153"/>
      <c r="FS15" s="153"/>
      <c r="FT15" s="153"/>
      <c r="FU15" s="153"/>
      <c r="FV15" s="153"/>
      <c r="FW15" s="153"/>
      <c r="FX15" s="153"/>
      <c r="FY15" s="153"/>
      <c r="FZ15" s="153"/>
      <c r="GA15" s="153"/>
      <c r="GB15" s="153"/>
      <c r="GC15" s="153"/>
      <c r="GD15" s="153"/>
      <c r="GE15" s="153"/>
      <c r="GF15" s="153"/>
      <c r="GG15" s="153"/>
      <c r="GH15" s="153"/>
      <c r="GI15" s="153"/>
      <c r="GJ15" s="153"/>
      <c r="GK15" s="153"/>
      <c r="GL15" s="153"/>
      <c r="GM15" s="153"/>
      <c r="GN15" s="153"/>
      <c r="GO15" s="153"/>
      <c r="GP15" s="153"/>
      <c r="GQ15" s="153"/>
      <c r="GR15" s="153"/>
      <c r="GS15" s="153"/>
      <c r="GT15" s="153"/>
      <c r="GU15" s="202"/>
      <c r="GV15" s="223"/>
      <c r="GW15" s="153"/>
      <c r="GX15" s="223"/>
      <c r="GY15" s="153"/>
      <c r="GZ15" s="153"/>
      <c r="HA15" s="153"/>
      <c r="HB15" s="153"/>
      <c r="HC15" s="153"/>
      <c r="HD15" s="153"/>
      <c r="HE15" s="153"/>
      <c r="HF15" s="153"/>
      <c r="HG15" s="153"/>
      <c r="HH15" s="153"/>
      <c r="HI15" s="153"/>
      <c r="HJ15" s="153"/>
      <c r="HK15" s="153"/>
      <c r="HL15" s="153"/>
      <c r="HM15" s="153"/>
      <c r="HN15" s="153"/>
      <c r="HO15" s="153"/>
      <c r="HP15" s="153"/>
      <c r="HQ15" s="216"/>
      <c r="HR15" s="216"/>
      <c r="HS15" s="216"/>
      <c r="HT15" s="216"/>
      <c r="HU15" s="216"/>
      <c r="HV15" s="216"/>
      <c r="HW15" s="216"/>
      <c r="HX15" s="216"/>
      <c r="HY15" s="216"/>
      <c r="HZ15" s="216"/>
      <c r="IA15" s="216"/>
      <c r="IB15" s="216"/>
      <c r="IC15" s="216"/>
      <c r="ID15" s="216"/>
      <c r="IE15" s="216"/>
      <c r="IF15" s="216"/>
      <c r="IG15" s="216"/>
      <c r="IH15" s="216"/>
      <c r="II15" s="216"/>
      <c r="IJ15" s="216"/>
      <c r="IK15" s="216"/>
      <c r="IL15" s="216"/>
      <c r="IM15" s="216"/>
      <c r="IN15" s="216"/>
      <c r="IO15" s="216"/>
      <c r="IP15" s="216"/>
      <c r="IQ15" s="216"/>
      <c r="IR15" s="216"/>
      <c r="IS15" s="216"/>
      <c r="IT15" s="216"/>
      <c r="IU15" s="216"/>
      <c r="IV15" s="216"/>
      <c r="IW15" s="216"/>
      <c r="IX15" s="216"/>
    </row>
    <row r="16" spans="1:258" s="217" customFormat="1" ht="13.5" thickBot="1">
      <c r="A16" s="225"/>
      <c r="B16" s="226">
        <v>1.5</v>
      </c>
      <c r="C16" s="227" t="s">
        <v>363</v>
      </c>
      <c r="D16" s="228" t="s">
        <v>358</v>
      </c>
      <c r="E16" s="229" t="s">
        <v>353</v>
      </c>
      <c r="F16" s="229" t="s">
        <v>359</v>
      </c>
      <c r="G16" s="230">
        <v>2655000</v>
      </c>
      <c r="H16" s="201" t="s">
        <v>13</v>
      </c>
      <c r="I16" s="201" t="s">
        <v>356</v>
      </c>
      <c r="J16" s="201" t="s">
        <v>1437</v>
      </c>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3"/>
      <c r="AN16" s="203"/>
      <c r="AO16" s="203"/>
      <c r="AP16" s="203"/>
      <c r="AQ16" s="153"/>
      <c r="AR16" s="153"/>
      <c r="AS16" s="153"/>
      <c r="AT16" s="153"/>
      <c r="AU16" s="153"/>
      <c r="AV16" s="153"/>
      <c r="AW16" s="153"/>
      <c r="AX16" s="153"/>
      <c r="AY16" s="153"/>
      <c r="AZ16" s="153"/>
      <c r="BA16" s="153"/>
      <c r="BB16" s="153"/>
      <c r="BC16" s="153"/>
      <c r="BD16" s="153"/>
      <c r="BE16" s="153"/>
      <c r="BF16" s="153"/>
      <c r="BG16" s="2162"/>
      <c r="BH16" s="2162"/>
      <c r="BI16" s="2162"/>
      <c r="BJ16" s="2162"/>
      <c r="BK16" s="2162"/>
      <c r="BL16" s="2162"/>
      <c r="BM16" s="2162"/>
      <c r="BN16" s="2162"/>
      <c r="BO16" s="2162"/>
      <c r="BP16" s="2162"/>
      <c r="BQ16" s="2162"/>
      <c r="BR16" s="2162"/>
      <c r="BS16" s="2162"/>
      <c r="BT16" s="2162"/>
      <c r="BU16" s="2162"/>
      <c r="BV16" s="2162"/>
      <c r="BW16" s="2162"/>
      <c r="BX16" s="2162"/>
      <c r="BY16" s="2162"/>
      <c r="BZ16" s="2162"/>
      <c r="CA16" s="2162"/>
      <c r="CB16" s="2162"/>
      <c r="CC16" s="2162"/>
      <c r="CD16" s="2162"/>
      <c r="CE16" s="2162"/>
      <c r="CF16" s="2162"/>
      <c r="CG16" s="2162"/>
      <c r="CH16" s="2162"/>
      <c r="CI16" s="2162"/>
      <c r="CJ16" s="2162"/>
      <c r="CK16" s="2162"/>
      <c r="CL16" s="2162"/>
      <c r="CM16" s="2162"/>
      <c r="CN16" s="2162"/>
      <c r="CO16" s="2162"/>
      <c r="CP16" s="2162"/>
      <c r="CQ16" s="2162"/>
      <c r="CR16" s="2162"/>
      <c r="CS16" s="2162"/>
      <c r="CT16" s="2162"/>
      <c r="CU16" s="2162"/>
      <c r="CV16" s="2162"/>
      <c r="CW16" s="2162"/>
      <c r="CX16" s="2162"/>
      <c r="CY16" s="2162"/>
      <c r="CZ16" s="2162"/>
      <c r="DA16" s="2162"/>
      <c r="DB16" s="2162"/>
      <c r="DC16" s="2162"/>
      <c r="DD16" s="2162"/>
      <c r="DE16" s="2162"/>
      <c r="DF16" s="2162"/>
      <c r="DG16" s="2162"/>
      <c r="DH16" s="2162"/>
      <c r="DI16" s="2162"/>
      <c r="DJ16" s="2162"/>
      <c r="DK16" s="2162"/>
      <c r="DL16" s="2162"/>
      <c r="DM16" s="2162"/>
      <c r="DN16" s="2162"/>
      <c r="DO16" s="2162"/>
      <c r="DP16" s="2162"/>
      <c r="DQ16" s="2162"/>
      <c r="DR16" s="2162"/>
      <c r="DS16" s="2162"/>
      <c r="DT16" s="2162"/>
      <c r="DU16" s="2162"/>
      <c r="DV16" s="2162"/>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202"/>
      <c r="GV16" s="223"/>
      <c r="GW16" s="153"/>
      <c r="GX16" s="223"/>
      <c r="GY16" s="153"/>
      <c r="GZ16" s="153"/>
      <c r="HA16" s="153"/>
      <c r="HB16" s="153"/>
      <c r="HC16" s="153"/>
      <c r="HD16" s="153"/>
      <c r="HE16" s="153"/>
      <c r="HF16" s="153"/>
      <c r="HG16" s="153"/>
      <c r="HH16" s="153"/>
      <c r="HI16" s="153"/>
      <c r="HJ16" s="153"/>
      <c r="HK16" s="153"/>
      <c r="HL16" s="153"/>
      <c r="HM16" s="153"/>
      <c r="HN16" s="153"/>
      <c r="HO16" s="153"/>
      <c r="HP16" s="153"/>
      <c r="HQ16" s="216"/>
      <c r="HR16" s="216"/>
      <c r="HS16" s="216"/>
      <c r="HT16" s="216"/>
      <c r="HU16" s="216"/>
      <c r="HV16" s="216"/>
      <c r="HW16" s="216"/>
      <c r="HX16" s="216"/>
      <c r="HY16" s="216"/>
      <c r="HZ16" s="216"/>
      <c r="IA16" s="216"/>
      <c r="IB16" s="216"/>
      <c r="IC16" s="216"/>
      <c r="ID16" s="216"/>
      <c r="IE16" s="216"/>
      <c r="IF16" s="216"/>
      <c r="IG16" s="216"/>
      <c r="IH16" s="216"/>
      <c r="II16" s="216"/>
      <c r="IJ16" s="216"/>
      <c r="IK16" s="216"/>
      <c r="IL16" s="216"/>
      <c r="IM16" s="216"/>
      <c r="IN16" s="216"/>
      <c r="IO16" s="216"/>
      <c r="IP16" s="216"/>
      <c r="IQ16" s="216"/>
      <c r="IR16" s="216"/>
      <c r="IS16" s="216"/>
      <c r="IT16" s="216"/>
      <c r="IU16" s="216"/>
      <c r="IV16" s="216"/>
      <c r="IW16" s="216"/>
      <c r="IX16" s="216"/>
    </row>
    <row r="17" spans="1:259" s="235" customFormat="1" ht="13.5" thickBot="1">
      <c r="A17" s="181"/>
      <c r="B17" s="182">
        <v>2</v>
      </c>
      <c r="C17" s="183" t="s">
        <v>364</v>
      </c>
      <c r="D17" s="184" t="s">
        <v>365</v>
      </c>
      <c r="E17" s="184" t="s">
        <v>353</v>
      </c>
      <c r="F17" s="184" t="s">
        <v>350</v>
      </c>
      <c r="G17" s="186">
        <v>3500000</v>
      </c>
      <c r="H17" s="187"/>
      <c r="I17" s="187"/>
      <c r="J17" s="187"/>
      <c r="K17" s="231"/>
      <c r="L17" s="231"/>
      <c r="M17" s="231"/>
      <c r="N17" s="231"/>
      <c r="O17" s="231"/>
      <c r="P17" s="231"/>
      <c r="Q17" s="231"/>
      <c r="R17" s="232"/>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2"/>
      <c r="BD17" s="231"/>
      <c r="BE17" s="231"/>
      <c r="BF17" s="231"/>
      <c r="BG17" s="2172"/>
      <c r="BH17" s="2172"/>
      <c r="BI17" s="2172"/>
      <c r="BJ17" s="2172"/>
      <c r="BK17" s="2172"/>
      <c r="BL17" s="2172"/>
      <c r="BM17" s="2172"/>
      <c r="BN17" s="2172"/>
      <c r="BO17" s="2172"/>
      <c r="BP17" s="2172"/>
      <c r="BQ17" s="2172"/>
      <c r="BR17" s="2172"/>
      <c r="BS17" s="2172"/>
      <c r="BT17" s="2172"/>
      <c r="BU17" s="2172"/>
      <c r="BV17" s="2172"/>
      <c r="BW17" s="2172"/>
      <c r="BX17" s="2172"/>
      <c r="BY17" s="2172"/>
      <c r="BZ17" s="2172"/>
      <c r="CA17" s="2172"/>
      <c r="CB17" s="2172"/>
      <c r="CC17" s="2172"/>
      <c r="CD17" s="2172"/>
      <c r="CE17" s="2172"/>
      <c r="CF17" s="2172"/>
      <c r="CG17" s="2172"/>
      <c r="CH17" s="2172"/>
      <c r="CI17" s="2172"/>
      <c r="CJ17" s="2172"/>
      <c r="CK17" s="2172"/>
      <c r="CL17" s="2172"/>
      <c r="CM17" s="2172"/>
      <c r="CN17" s="2172"/>
      <c r="CO17" s="2172"/>
      <c r="CP17" s="2172"/>
      <c r="CQ17" s="2172"/>
      <c r="CR17" s="2172"/>
      <c r="CS17" s="2172"/>
      <c r="CT17" s="2172"/>
      <c r="CU17" s="2172"/>
      <c r="CV17" s="2172"/>
      <c r="CW17" s="2172"/>
      <c r="CX17" s="2172"/>
      <c r="CY17" s="2172"/>
      <c r="CZ17" s="2172"/>
      <c r="DA17" s="2172"/>
      <c r="DB17" s="2172"/>
      <c r="DC17" s="2172"/>
      <c r="DD17" s="2172"/>
      <c r="DE17" s="2172"/>
      <c r="DF17" s="2172"/>
      <c r="DG17" s="2172"/>
      <c r="DH17" s="2172"/>
      <c r="DI17" s="2172"/>
      <c r="DJ17" s="2172"/>
      <c r="DK17" s="2172"/>
      <c r="DL17" s="2172"/>
      <c r="DM17" s="2172"/>
      <c r="DN17" s="2172"/>
      <c r="DO17" s="2172"/>
      <c r="DP17" s="2172"/>
      <c r="DQ17" s="2172"/>
      <c r="DR17" s="2172"/>
      <c r="DS17" s="2172"/>
      <c r="DT17" s="2172"/>
      <c r="DU17" s="2172"/>
      <c r="DV17" s="2172"/>
      <c r="DW17" s="2172"/>
      <c r="DX17" s="2172"/>
      <c r="DY17" s="2172"/>
      <c r="DZ17" s="2172"/>
      <c r="EA17" s="2172"/>
      <c r="EB17" s="2172"/>
      <c r="EC17" s="2172"/>
      <c r="ED17" s="2172"/>
      <c r="EE17" s="2172"/>
      <c r="EF17" s="2172"/>
      <c r="EG17" s="2172"/>
      <c r="EH17" s="2172"/>
      <c r="EI17" s="2172"/>
      <c r="EJ17" s="2172"/>
      <c r="EK17" s="2172"/>
      <c r="EL17" s="2172"/>
      <c r="EM17" s="2172"/>
      <c r="EN17" s="2172"/>
      <c r="EO17" s="2172"/>
      <c r="EP17" s="2172"/>
      <c r="EQ17" s="2172"/>
      <c r="ER17" s="2172"/>
      <c r="ES17" s="2172"/>
      <c r="ET17" s="2172"/>
      <c r="EU17" s="2172"/>
      <c r="EV17" s="2172"/>
      <c r="EW17" s="2172"/>
      <c r="EX17" s="2172"/>
      <c r="EY17" s="2172"/>
      <c r="EZ17" s="2172"/>
      <c r="FA17" s="2172"/>
      <c r="FB17" s="2172"/>
      <c r="FC17" s="2172"/>
      <c r="FD17" s="2172"/>
      <c r="FE17" s="2172"/>
      <c r="FF17" s="2172"/>
      <c r="FG17" s="2172"/>
      <c r="FH17" s="2172"/>
      <c r="FI17" s="2172"/>
      <c r="FJ17" s="2172"/>
      <c r="FK17" s="2172"/>
      <c r="FL17" s="2172"/>
      <c r="FM17" s="2172"/>
      <c r="FN17" s="2172"/>
      <c r="FO17" s="2172"/>
      <c r="FP17" s="2172"/>
      <c r="FQ17" s="2172"/>
      <c r="FR17" s="2172"/>
      <c r="FS17" s="2172"/>
      <c r="FT17" s="2172"/>
      <c r="FU17" s="2172"/>
      <c r="FV17" s="2172"/>
      <c r="FW17" s="2172"/>
      <c r="FX17" s="2172"/>
      <c r="FY17" s="2172"/>
      <c r="FZ17" s="2172"/>
      <c r="GA17" s="2172"/>
      <c r="GB17" s="2172"/>
      <c r="GC17" s="2172"/>
      <c r="GD17" s="2172"/>
      <c r="GE17" s="2172"/>
      <c r="GF17" s="2172"/>
      <c r="GG17" s="2172"/>
      <c r="GH17" s="2172"/>
      <c r="GI17" s="2172"/>
      <c r="GJ17" s="2172"/>
      <c r="GK17" s="2172"/>
      <c r="GL17" s="2172"/>
      <c r="GM17" s="2172"/>
      <c r="GN17" s="2172"/>
      <c r="GO17" s="2172"/>
      <c r="GP17" s="2172"/>
      <c r="GQ17" s="2172"/>
      <c r="GR17" s="2172"/>
      <c r="GS17" s="2172"/>
      <c r="GT17" s="2172"/>
      <c r="GU17" s="231"/>
      <c r="GV17" s="233"/>
      <c r="GW17" s="231"/>
      <c r="GX17" s="233"/>
      <c r="GY17" s="231"/>
      <c r="GZ17" s="231"/>
      <c r="HA17" s="231"/>
      <c r="HB17" s="231"/>
      <c r="HC17" s="231"/>
      <c r="HD17" s="231"/>
      <c r="HE17" s="231"/>
      <c r="HF17" s="231"/>
      <c r="HG17" s="231"/>
      <c r="HH17" s="231"/>
      <c r="HI17" s="231"/>
      <c r="HJ17" s="231"/>
      <c r="HK17" s="231"/>
      <c r="HL17" s="231"/>
      <c r="HM17" s="231"/>
      <c r="HN17" s="231"/>
      <c r="HO17" s="231"/>
      <c r="HP17" s="231"/>
      <c r="HQ17" s="234"/>
    </row>
    <row r="18" spans="1:259" s="238" customFormat="1">
      <c r="A18" s="209"/>
      <c r="B18" s="236">
        <v>2.1</v>
      </c>
      <c r="C18" s="237" t="s">
        <v>366</v>
      </c>
      <c r="G18" s="239"/>
      <c r="H18" s="201" t="s">
        <v>13</v>
      </c>
      <c r="I18" s="201" t="s">
        <v>356</v>
      </c>
      <c r="J18" s="201" t="s">
        <v>1213</v>
      </c>
      <c r="K18" s="172"/>
      <c r="L18" s="172"/>
      <c r="M18" s="172"/>
      <c r="N18" s="172"/>
      <c r="O18" s="172"/>
      <c r="P18" s="172"/>
      <c r="Q18" s="172"/>
      <c r="R18" s="240"/>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c r="AZ18" s="206"/>
      <c r="BA18" s="206"/>
      <c r="BB18" s="206"/>
      <c r="BC18" s="240"/>
      <c r="BD18" s="172"/>
      <c r="BE18" s="172"/>
      <c r="BF18" s="172"/>
      <c r="BG18" s="241"/>
      <c r="BH18" s="241"/>
      <c r="BI18" s="241"/>
      <c r="BJ18" s="241"/>
      <c r="BK18" s="241"/>
      <c r="BL18" s="241"/>
      <c r="BM18" s="241"/>
      <c r="BN18" s="241"/>
      <c r="BO18" s="241"/>
      <c r="BP18" s="241"/>
      <c r="BQ18" s="241"/>
      <c r="BR18" s="241"/>
      <c r="BS18" s="241"/>
      <c r="BT18" s="241"/>
      <c r="BU18" s="241"/>
      <c r="BV18" s="241"/>
      <c r="BW18" s="241"/>
      <c r="BX18" s="241"/>
      <c r="BY18" s="241"/>
      <c r="BZ18" s="241"/>
      <c r="CA18" s="241"/>
      <c r="CB18" s="241"/>
      <c r="CC18" s="241"/>
      <c r="CD18" s="241"/>
      <c r="CE18" s="241"/>
      <c r="CF18" s="241"/>
      <c r="CG18" s="241"/>
      <c r="CH18" s="241"/>
      <c r="CI18" s="241"/>
      <c r="CJ18" s="241"/>
      <c r="CK18" s="241"/>
      <c r="CL18" s="241"/>
      <c r="CM18" s="241"/>
      <c r="CN18" s="241"/>
      <c r="CO18" s="241"/>
      <c r="CP18" s="241"/>
      <c r="CQ18" s="241"/>
      <c r="CR18" s="241"/>
      <c r="CS18" s="241"/>
      <c r="CT18" s="241"/>
      <c r="CU18" s="241"/>
      <c r="CV18" s="241"/>
      <c r="CW18" s="241"/>
      <c r="CX18" s="241"/>
      <c r="CY18" s="241"/>
      <c r="CZ18" s="241"/>
      <c r="DA18" s="241"/>
      <c r="DB18" s="241"/>
      <c r="DC18" s="241"/>
      <c r="DD18" s="241"/>
      <c r="DE18" s="241"/>
      <c r="DF18" s="241"/>
      <c r="DG18" s="241"/>
      <c r="DH18" s="241"/>
      <c r="DI18" s="241"/>
      <c r="DJ18" s="241"/>
      <c r="DK18" s="241"/>
      <c r="DL18" s="241"/>
      <c r="DM18" s="241"/>
      <c r="DN18" s="241"/>
      <c r="DO18" s="241"/>
      <c r="DP18" s="241"/>
      <c r="DQ18" s="241"/>
      <c r="DR18" s="241"/>
      <c r="DS18" s="241"/>
      <c r="DT18" s="241"/>
      <c r="DU18" s="241"/>
      <c r="DV18" s="241"/>
      <c r="DW18" s="241"/>
      <c r="DX18" s="241"/>
      <c r="DY18" s="241"/>
      <c r="DZ18" s="241"/>
      <c r="EA18" s="241"/>
      <c r="EB18" s="241"/>
      <c r="EC18" s="241"/>
      <c r="ED18" s="241"/>
      <c r="EE18" s="241"/>
      <c r="EF18" s="241"/>
      <c r="EG18" s="241"/>
      <c r="EH18" s="241"/>
      <c r="EI18" s="241"/>
      <c r="EJ18" s="241"/>
      <c r="EK18" s="241"/>
      <c r="EL18" s="241"/>
      <c r="EM18" s="241"/>
      <c r="EN18" s="241"/>
      <c r="EO18" s="241"/>
      <c r="EP18" s="241"/>
      <c r="EQ18" s="241"/>
      <c r="ER18" s="241"/>
      <c r="ES18" s="241"/>
      <c r="ET18" s="241"/>
      <c r="EU18" s="241"/>
      <c r="EV18" s="241"/>
      <c r="EW18" s="241"/>
      <c r="EX18" s="241"/>
      <c r="EY18" s="241"/>
      <c r="EZ18" s="241"/>
      <c r="FA18" s="241"/>
      <c r="FB18" s="241"/>
      <c r="FC18" s="241"/>
      <c r="FD18" s="241"/>
      <c r="FE18" s="241"/>
      <c r="FF18" s="241"/>
      <c r="FG18" s="241"/>
      <c r="FH18" s="241"/>
      <c r="FI18" s="241"/>
      <c r="FJ18" s="241"/>
      <c r="FK18" s="241"/>
      <c r="FL18" s="241"/>
      <c r="FM18" s="241"/>
      <c r="FN18" s="241"/>
      <c r="FO18" s="241"/>
      <c r="FP18" s="241"/>
      <c r="FQ18" s="241"/>
      <c r="FR18" s="241"/>
      <c r="FS18" s="241"/>
      <c r="FT18" s="241"/>
      <c r="FU18" s="241"/>
      <c r="FV18" s="241"/>
      <c r="FW18" s="241"/>
      <c r="FX18" s="241"/>
      <c r="FY18" s="241"/>
      <c r="FZ18" s="241"/>
      <c r="GA18" s="241"/>
      <c r="GB18" s="241"/>
      <c r="GC18" s="241"/>
      <c r="GD18" s="241"/>
      <c r="GE18" s="241"/>
      <c r="GF18" s="241"/>
      <c r="GG18" s="241"/>
      <c r="GH18" s="241"/>
      <c r="GI18" s="241"/>
      <c r="GJ18" s="241"/>
      <c r="GK18" s="241"/>
      <c r="GL18" s="241"/>
      <c r="GM18" s="241"/>
      <c r="GN18" s="241"/>
      <c r="GO18" s="241"/>
      <c r="GP18" s="241"/>
      <c r="GQ18" s="241"/>
      <c r="GR18" s="241"/>
      <c r="GS18" s="241"/>
      <c r="GT18" s="241"/>
      <c r="GU18" s="172"/>
      <c r="GV18" s="206"/>
      <c r="GW18" s="172"/>
      <c r="GX18" s="206"/>
      <c r="GY18" s="172"/>
      <c r="GZ18" s="172"/>
      <c r="HA18" s="172"/>
      <c r="HB18" s="172"/>
      <c r="HC18" s="172"/>
      <c r="HD18" s="172"/>
      <c r="HE18" s="172"/>
      <c r="HF18" s="172"/>
      <c r="HG18" s="172"/>
      <c r="HH18" s="172"/>
      <c r="HI18" s="172"/>
      <c r="HJ18" s="172"/>
      <c r="HK18" s="172"/>
      <c r="HL18" s="172"/>
      <c r="HM18" s="172"/>
      <c r="HN18" s="172"/>
      <c r="HO18" s="172"/>
      <c r="HP18" s="172"/>
      <c r="HQ18" s="242"/>
      <c r="HR18" s="242"/>
      <c r="HS18" s="242"/>
      <c r="HT18" s="242"/>
      <c r="HU18" s="242"/>
      <c r="HV18" s="242"/>
      <c r="HW18" s="242"/>
      <c r="HX18" s="242"/>
      <c r="HY18" s="242"/>
      <c r="HZ18" s="242"/>
      <c r="IA18" s="242"/>
      <c r="IB18" s="242"/>
      <c r="IC18" s="242"/>
      <c r="ID18" s="242"/>
      <c r="IE18" s="242"/>
      <c r="IF18" s="242"/>
      <c r="IG18" s="242"/>
      <c r="IH18" s="242"/>
      <c r="II18" s="242"/>
      <c r="IJ18" s="242"/>
      <c r="IK18" s="242"/>
      <c r="IL18" s="242"/>
      <c r="IM18" s="242"/>
      <c r="IN18" s="242"/>
      <c r="IO18" s="242"/>
      <c r="IP18" s="242"/>
      <c r="IQ18" s="242"/>
      <c r="IR18" s="242"/>
      <c r="IS18" s="242"/>
      <c r="IT18" s="242"/>
      <c r="IU18" s="242"/>
      <c r="IV18" s="242"/>
      <c r="IW18" s="242"/>
      <c r="IX18" s="242"/>
      <c r="IY18" s="243"/>
    </row>
    <row r="19" spans="1:259" s="198" customFormat="1">
      <c r="A19" s="244"/>
      <c r="B19" s="245" t="s">
        <v>282</v>
      </c>
      <c r="C19" s="246" t="s">
        <v>367</v>
      </c>
      <c r="D19" s="247"/>
      <c r="E19" s="247"/>
      <c r="F19" s="247"/>
      <c r="G19" s="248"/>
      <c r="H19" s="249"/>
      <c r="I19" s="249"/>
      <c r="J19" s="249"/>
      <c r="K19" s="250"/>
      <c r="L19" s="250"/>
      <c r="M19" s="250"/>
      <c r="N19" s="250"/>
      <c r="O19" s="250"/>
      <c r="P19" s="250"/>
      <c r="Q19" s="250"/>
      <c r="R19" s="251"/>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51"/>
      <c r="BD19" s="250"/>
      <c r="BE19" s="250"/>
      <c r="BF19" s="250"/>
      <c r="BG19" s="252"/>
      <c r="BH19" s="252"/>
      <c r="BI19" s="252"/>
      <c r="BJ19" s="252"/>
      <c r="BK19" s="252"/>
      <c r="BL19" s="252"/>
      <c r="BM19" s="252"/>
      <c r="BN19" s="252"/>
      <c r="BO19" s="252"/>
      <c r="BP19" s="252"/>
      <c r="BQ19" s="252"/>
      <c r="BR19" s="252"/>
      <c r="BS19" s="252"/>
      <c r="BT19" s="252"/>
      <c r="BU19" s="252"/>
      <c r="BV19" s="252"/>
      <c r="BW19" s="252"/>
      <c r="BX19" s="252"/>
      <c r="BY19" s="252"/>
      <c r="BZ19" s="252"/>
      <c r="CA19" s="252"/>
      <c r="CB19" s="252"/>
      <c r="CC19" s="252"/>
      <c r="CD19" s="252"/>
      <c r="CE19" s="252"/>
      <c r="CF19" s="252"/>
      <c r="CG19" s="252"/>
      <c r="CH19" s="252"/>
      <c r="CI19" s="252"/>
      <c r="CJ19" s="252"/>
      <c r="CK19" s="252"/>
      <c r="CL19" s="252"/>
      <c r="CM19" s="252"/>
      <c r="CN19" s="252"/>
      <c r="CO19" s="252"/>
      <c r="CP19" s="252"/>
      <c r="CQ19" s="252"/>
      <c r="CR19" s="252"/>
      <c r="CS19" s="252"/>
      <c r="CT19" s="252"/>
      <c r="CU19" s="252"/>
      <c r="CV19" s="252"/>
      <c r="CW19" s="252"/>
      <c r="CX19" s="252"/>
      <c r="CY19" s="252"/>
      <c r="CZ19" s="252"/>
      <c r="DA19" s="252"/>
      <c r="DB19" s="252"/>
      <c r="DC19" s="252"/>
      <c r="DD19" s="252"/>
      <c r="DE19" s="252"/>
      <c r="DF19" s="252"/>
      <c r="DG19" s="252"/>
      <c r="DH19" s="252"/>
      <c r="DI19" s="252"/>
      <c r="DJ19" s="252"/>
      <c r="DK19" s="252"/>
      <c r="DL19" s="252"/>
      <c r="DM19" s="252"/>
      <c r="DN19" s="252"/>
      <c r="DO19" s="252"/>
      <c r="DP19" s="252"/>
      <c r="DQ19" s="252"/>
      <c r="DR19" s="252"/>
      <c r="DS19" s="252"/>
      <c r="DT19" s="252"/>
      <c r="DU19" s="252"/>
      <c r="DV19" s="252"/>
      <c r="DW19" s="252"/>
      <c r="DX19" s="252"/>
      <c r="DY19" s="252"/>
      <c r="DZ19" s="252"/>
      <c r="EA19" s="252"/>
      <c r="EB19" s="252"/>
      <c r="EC19" s="252"/>
      <c r="ED19" s="252"/>
      <c r="EE19" s="252"/>
      <c r="EF19" s="252"/>
      <c r="EG19" s="252"/>
      <c r="EH19" s="252"/>
      <c r="EI19" s="252"/>
      <c r="EJ19" s="252"/>
      <c r="EK19" s="252"/>
      <c r="EL19" s="252"/>
      <c r="EM19" s="252"/>
      <c r="EN19" s="252"/>
      <c r="EO19" s="252"/>
      <c r="EP19" s="252"/>
      <c r="EQ19" s="252"/>
      <c r="ER19" s="252"/>
      <c r="ES19" s="252"/>
      <c r="ET19" s="252"/>
      <c r="EU19" s="252"/>
      <c r="EV19" s="252"/>
      <c r="EW19" s="252"/>
      <c r="EX19" s="252"/>
      <c r="EY19" s="252"/>
      <c r="EZ19" s="252"/>
      <c r="FA19" s="252"/>
      <c r="FB19" s="252"/>
      <c r="FC19" s="252"/>
      <c r="FD19" s="252"/>
      <c r="FE19" s="252"/>
      <c r="FF19" s="252"/>
      <c r="FG19" s="252"/>
      <c r="FH19" s="252"/>
      <c r="FI19" s="252"/>
      <c r="FJ19" s="252"/>
      <c r="FK19" s="252"/>
      <c r="FL19" s="252"/>
      <c r="FM19" s="252"/>
      <c r="FN19" s="252"/>
      <c r="FO19" s="252"/>
      <c r="FP19" s="252"/>
      <c r="FQ19" s="252"/>
      <c r="FR19" s="252"/>
      <c r="FS19" s="252"/>
      <c r="FT19" s="252"/>
      <c r="FU19" s="252"/>
      <c r="FV19" s="252"/>
      <c r="FW19" s="252"/>
      <c r="FX19" s="252"/>
      <c r="FY19" s="252"/>
      <c r="FZ19" s="252"/>
      <c r="GA19" s="252"/>
      <c r="GB19" s="252"/>
      <c r="GC19" s="252"/>
      <c r="GD19" s="252"/>
      <c r="GE19" s="252"/>
      <c r="GF19" s="252"/>
      <c r="GG19" s="252"/>
      <c r="GH19" s="252"/>
      <c r="GI19" s="252"/>
      <c r="GJ19" s="252"/>
      <c r="GK19" s="252"/>
      <c r="GL19" s="252"/>
      <c r="GM19" s="252"/>
      <c r="GN19" s="252"/>
      <c r="GO19" s="252"/>
      <c r="GP19" s="252"/>
      <c r="GQ19" s="252"/>
      <c r="GR19" s="252"/>
      <c r="GS19" s="252"/>
      <c r="GT19" s="252"/>
      <c r="GU19" s="250"/>
      <c r="GV19" s="223"/>
      <c r="GW19" s="250"/>
      <c r="GX19" s="223"/>
      <c r="GY19" s="250"/>
      <c r="GZ19" s="250"/>
      <c r="HA19" s="250"/>
      <c r="HB19" s="250"/>
      <c r="HC19" s="250"/>
      <c r="HD19" s="250"/>
      <c r="HE19" s="250"/>
      <c r="HF19" s="250"/>
      <c r="HG19" s="250"/>
      <c r="HH19" s="250"/>
      <c r="HI19" s="250"/>
      <c r="HJ19" s="250"/>
      <c r="HK19" s="250"/>
      <c r="HL19" s="250"/>
      <c r="HM19" s="250"/>
      <c r="HN19" s="250"/>
      <c r="HO19" s="250"/>
      <c r="HP19" s="250"/>
      <c r="HQ19" s="250"/>
      <c r="HR19" s="250"/>
      <c r="HS19" s="250"/>
      <c r="HT19" s="250"/>
      <c r="HU19" s="250"/>
      <c r="HV19" s="250"/>
      <c r="HW19" s="250"/>
      <c r="HX19" s="250"/>
      <c r="HY19" s="250"/>
      <c r="HZ19" s="250"/>
      <c r="IA19" s="250"/>
      <c r="IB19" s="250"/>
      <c r="IC19" s="250"/>
      <c r="ID19" s="250"/>
      <c r="IE19" s="250"/>
      <c r="IF19" s="250"/>
      <c r="IG19" s="250"/>
      <c r="IH19" s="250"/>
      <c r="II19" s="250"/>
      <c r="IJ19" s="250"/>
      <c r="IK19" s="250"/>
      <c r="IL19" s="250"/>
      <c r="IM19" s="250"/>
      <c r="IN19" s="250"/>
      <c r="IO19" s="250"/>
      <c r="IP19" s="250"/>
      <c r="IQ19" s="250"/>
      <c r="IR19" s="250"/>
      <c r="IS19" s="250"/>
      <c r="IT19" s="250"/>
      <c r="IU19" s="250"/>
      <c r="IV19" s="250"/>
      <c r="IW19" s="250"/>
      <c r="IX19" s="250"/>
      <c r="IY19" s="253"/>
    </row>
    <row r="20" spans="1:259" s="198" customFormat="1">
      <c r="A20" s="244"/>
      <c r="B20" s="245" t="s">
        <v>283</v>
      </c>
      <c r="C20" s="197" t="s">
        <v>368</v>
      </c>
      <c r="D20" s="247"/>
      <c r="E20" s="247"/>
      <c r="F20" s="247"/>
      <c r="G20" s="248"/>
      <c r="H20" s="249"/>
      <c r="I20" s="249"/>
      <c r="J20" s="249"/>
      <c r="K20" s="250"/>
      <c r="L20" s="250"/>
      <c r="M20" s="250"/>
      <c r="N20" s="250"/>
      <c r="O20" s="250"/>
      <c r="P20" s="250"/>
      <c r="Q20" s="250"/>
      <c r="R20" s="251"/>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51"/>
      <c r="BD20" s="250"/>
      <c r="BE20" s="250"/>
      <c r="BF20" s="250"/>
      <c r="BG20" s="252"/>
      <c r="BH20" s="252"/>
      <c r="BI20" s="252"/>
      <c r="BJ20" s="252"/>
      <c r="BK20" s="252"/>
      <c r="BL20" s="252"/>
      <c r="BM20" s="252"/>
      <c r="BN20" s="252"/>
      <c r="BO20" s="252"/>
      <c r="BP20" s="252"/>
      <c r="BQ20" s="252"/>
      <c r="BR20" s="252"/>
      <c r="BS20" s="252"/>
      <c r="BT20" s="252"/>
      <c r="BU20" s="252"/>
      <c r="BV20" s="252"/>
      <c r="BW20" s="252"/>
      <c r="BX20" s="252"/>
      <c r="BY20" s="252"/>
      <c r="BZ20" s="252"/>
      <c r="CA20" s="252"/>
      <c r="CB20" s="252"/>
      <c r="CC20" s="252"/>
      <c r="CD20" s="252"/>
      <c r="CE20" s="252"/>
      <c r="CF20" s="252"/>
      <c r="CG20" s="252"/>
      <c r="CH20" s="252"/>
      <c r="CI20" s="252"/>
      <c r="CJ20" s="252"/>
      <c r="CK20" s="252"/>
      <c r="CL20" s="252"/>
      <c r="CM20" s="252"/>
      <c r="CN20" s="252"/>
      <c r="CO20" s="252"/>
      <c r="CP20" s="252"/>
      <c r="CQ20" s="252"/>
      <c r="CR20" s="252"/>
      <c r="CS20" s="252"/>
      <c r="CT20" s="252"/>
      <c r="CU20" s="252"/>
      <c r="CV20" s="252"/>
      <c r="CW20" s="252"/>
      <c r="CX20" s="252"/>
      <c r="CY20" s="252"/>
      <c r="CZ20" s="252"/>
      <c r="DA20" s="252"/>
      <c r="DB20" s="252"/>
      <c r="DC20" s="252"/>
      <c r="DD20" s="252"/>
      <c r="DE20" s="252"/>
      <c r="DF20" s="252"/>
      <c r="DG20" s="252"/>
      <c r="DH20" s="252"/>
      <c r="DI20" s="252"/>
      <c r="DJ20" s="252"/>
      <c r="DK20" s="252"/>
      <c r="DL20" s="252"/>
      <c r="DM20" s="252"/>
      <c r="DN20" s="252"/>
      <c r="DO20" s="252"/>
      <c r="DP20" s="252"/>
      <c r="DQ20" s="252"/>
      <c r="DR20" s="252"/>
      <c r="DS20" s="252"/>
      <c r="DT20" s="252"/>
      <c r="DU20" s="252"/>
      <c r="DV20" s="252"/>
      <c r="DW20" s="252"/>
      <c r="DX20" s="252"/>
      <c r="DY20" s="252"/>
      <c r="DZ20" s="252"/>
      <c r="EA20" s="252"/>
      <c r="EB20" s="252"/>
      <c r="EC20" s="252"/>
      <c r="ED20" s="252"/>
      <c r="EE20" s="252"/>
      <c r="EF20" s="252"/>
      <c r="EG20" s="252"/>
      <c r="EH20" s="252"/>
      <c r="EI20" s="252"/>
      <c r="EJ20" s="252"/>
      <c r="EK20" s="252"/>
      <c r="EL20" s="252"/>
      <c r="EM20" s="252"/>
      <c r="EN20" s="252"/>
      <c r="EO20" s="252"/>
      <c r="EP20" s="252"/>
      <c r="EQ20" s="252"/>
      <c r="ER20" s="252"/>
      <c r="ES20" s="252"/>
      <c r="ET20" s="252"/>
      <c r="EU20" s="252"/>
      <c r="EV20" s="252"/>
      <c r="EW20" s="252"/>
      <c r="EX20" s="252"/>
      <c r="EY20" s="252"/>
      <c r="EZ20" s="252"/>
      <c r="FA20" s="252"/>
      <c r="FB20" s="252"/>
      <c r="FC20" s="252"/>
      <c r="FD20" s="252"/>
      <c r="FE20" s="252"/>
      <c r="FF20" s="252"/>
      <c r="FG20" s="252"/>
      <c r="FH20" s="252"/>
      <c r="FI20" s="252"/>
      <c r="FJ20" s="252"/>
      <c r="FK20" s="252"/>
      <c r="FL20" s="252"/>
      <c r="FM20" s="252"/>
      <c r="FN20" s="252"/>
      <c r="FO20" s="252"/>
      <c r="FP20" s="252"/>
      <c r="FQ20" s="252"/>
      <c r="FR20" s="252"/>
      <c r="FS20" s="252"/>
      <c r="FT20" s="252"/>
      <c r="FU20" s="252"/>
      <c r="FV20" s="252"/>
      <c r="FW20" s="252"/>
      <c r="FX20" s="252"/>
      <c r="FY20" s="252"/>
      <c r="FZ20" s="252"/>
      <c r="GA20" s="252"/>
      <c r="GB20" s="252"/>
      <c r="GC20" s="252"/>
      <c r="GD20" s="252"/>
      <c r="GE20" s="252"/>
      <c r="GF20" s="252"/>
      <c r="GG20" s="252"/>
      <c r="GH20" s="252"/>
      <c r="GI20" s="252"/>
      <c r="GJ20" s="252"/>
      <c r="GK20" s="252"/>
      <c r="GL20" s="252"/>
      <c r="GM20" s="252"/>
      <c r="GN20" s="252"/>
      <c r="GO20" s="252"/>
      <c r="GP20" s="252"/>
      <c r="GQ20" s="252"/>
      <c r="GR20" s="252"/>
      <c r="GS20" s="252"/>
      <c r="GT20" s="252"/>
      <c r="GU20" s="250"/>
      <c r="GV20" s="223"/>
      <c r="GW20" s="250"/>
      <c r="GX20" s="223"/>
      <c r="GY20" s="250"/>
      <c r="GZ20" s="250"/>
      <c r="HA20" s="250"/>
      <c r="HB20" s="250"/>
      <c r="HC20" s="250"/>
      <c r="HD20" s="250"/>
      <c r="HE20" s="250"/>
      <c r="HF20" s="250"/>
      <c r="HG20" s="250"/>
      <c r="HH20" s="250"/>
      <c r="HI20" s="250"/>
      <c r="HJ20" s="250"/>
      <c r="HK20" s="250"/>
      <c r="HL20" s="250"/>
      <c r="HM20" s="250"/>
      <c r="HN20" s="250"/>
      <c r="HO20" s="250"/>
      <c r="HP20" s="250"/>
      <c r="HQ20" s="250"/>
      <c r="HR20" s="250"/>
      <c r="HS20" s="250"/>
      <c r="HT20" s="250"/>
      <c r="HU20" s="250"/>
      <c r="HV20" s="250"/>
      <c r="HW20" s="250"/>
      <c r="HX20" s="250"/>
      <c r="HY20" s="250"/>
      <c r="HZ20" s="250"/>
      <c r="IA20" s="250"/>
      <c r="IB20" s="250"/>
      <c r="IC20" s="250"/>
      <c r="ID20" s="250"/>
      <c r="IE20" s="250"/>
      <c r="IF20" s="250"/>
      <c r="IG20" s="250"/>
      <c r="IH20" s="250"/>
      <c r="II20" s="250"/>
      <c r="IJ20" s="250"/>
      <c r="IK20" s="250"/>
      <c r="IL20" s="250"/>
      <c r="IM20" s="250"/>
      <c r="IN20" s="250"/>
      <c r="IO20" s="250"/>
      <c r="IP20" s="250"/>
      <c r="IQ20" s="250"/>
      <c r="IR20" s="250"/>
      <c r="IS20" s="250"/>
      <c r="IT20" s="250"/>
      <c r="IU20" s="250"/>
      <c r="IV20" s="250"/>
      <c r="IW20" s="250"/>
      <c r="IX20" s="250"/>
      <c r="IY20" s="253"/>
    </row>
    <row r="21" spans="1:259" s="258" customFormat="1">
      <c r="A21" s="254"/>
      <c r="B21" s="236">
        <v>2.2000000000000002</v>
      </c>
      <c r="C21" s="237" t="s">
        <v>369</v>
      </c>
      <c r="D21" s="255"/>
      <c r="E21" s="255"/>
      <c r="F21" s="255"/>
      <c r="G21" s="256"/>
      <c r="H21" s="201"/>
      <c r="I21" s="201" t="s">
        <v>356</v>
      </c>
      <c r="J21" s="201" t="s">
        <v>1214</v>
      </c>
      <c r="K21" s="172"/>
      <c r="L21" s="172"/>
      <c r="M21" s="172"/>
      <c r="N21" s="172"/>
      <c r="O21" s="172"/>
      <c r="P21" s="172"/>
      <c r="Q21" s="172"/>
      <c r="R21" s="240"/>
      <c r="S21" s="206"/>
      <c r="T21" s="206"/>
      <c r="U21" s="206"/>
      <c r="V21" s="206"/>
      <c r="W21" s="206"/>
      <c r="X21" s="206"/>
      <c r="Y21" s="206"/>
      <c r="Z21" s="206"/>
      <c r="AA21" s="206"/>
      <c r="AB21" s="206"/>
      <c r="AC21" s="206"/>
      <c r="AD21" s="206"/>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40"/>
      <c r="BD21" s="172"/>
      <c r="BE21" s="172"/>
      <c r="BF21" s="172"/>
      <c r="BG21" s="241"/>
      <c r="BH21" s="241"/>
      <c r="BI21" s="241"/>
      <c r="BJ21" s="241"/>
      <c r="BK21" s="241"/>
      <c r="BL21" s="241"/>
      <c r="BM21" s="241"/>
      <c r="BN21" s="241"/>
      <c r="BO21" s="241"/>
      <c r="BP21" s="241"/>
      <c r="BQ21" s="241"/>
      <c r="BR21" s="241"/>
      <c r="BS21" s="241"/>
      <c r="BT21" s="241"/>
      <c r="BU21" s="241"/>
      <c r="BV21" s="241"/>
      <c r="BW21" s="241"/>
      <c r="BX21" s="241"/>
      <c r="BY21" s="241"/>
      <c r="BZ21" s="241"/>
      <c r="CA21" s="241"/>
      <c r="CB21" s="241"/>
      <c r="CC21" s="241"/>
      <c r="CD21" s="241"/>
      <c r="CE21" s="241"/>
      <c r="CF21" s="241"/>
      <c r="CG21" s="241"/>
      <c r="CH21" s="241"/>
      <c r="CI21" s="241"/>
      <c r="CJ21" s="241"/>
      <c r="CK21" s="241"/>
      <c r="CL21" s="241"/>
      <c r="CM21" s="241"/>
      <c r="CN21" s="241"/>
      <c r="CO21" s="241"/>
      <c r="CP21" s="241"/>
      <c r="CQ21" s="241"/>
      <c r="CR21" s="241"/>
      <c r="CS21" s="241"/>
      <c r="CT21" s="241"/>
      <c r="CU21" s="241"/>
      <c r="CV21" s="241"/>
      <c r="CW21" s="241"/>
      <c r="CX21" s="241"/>
      <c r="CY21" s="241"/>
      <c r="CZ21" s="241"/>
      <c r="DA21" s="241"/>
      <c r="DB21" s="241"/>
      <c r="DC21" s="241"/>
      <c r="DD21" s="241"/>
      <c r="DE21" s="241"/>
      <c r="DF21" s="241"/>
      <c r="DG21" s="241"/>
      <c r="DH21" s="241"/>
      <c r="DI21" s="241"/>
      <c r="DJ21" s="241"/>
      <c r="DK21" s="241"/>
      <c r="DL21" s="241"/>
      <c r="DM21" s="241"/>
      <c r="DN21" s="241"/>
      <c r="DO21" s="241"/>
      <c r="DP21" s="241"/>
      <c r="DQ21" s="241"/>
      <c r="DR21" s="241"/>
      <c r="DS21" s="241"/>
      <c r="DT21" s="241"/>
      <c r="DU21" s="241"/>
      <c r="DV21" s="241"/>
      <c r="DW21" s="241"/>
      <c r="DX21" s="241"/>
      <c r="DY21" s="241"/>
      <c r="DZ21" s="241"/>
      <c r="EA21" s="241"/>
      <c r="EB21" s="241"/>
      <c r="EC21" s="241"/>
      <c r="ED21" s="241"/>
      <c r="EE21" s="241"/>
      <c r="EF21" s="241"/>
      <c r="EG21" s="241"/>
      <c r="EH21" s="241"/>
      <c r="EI21" s="241"/>
      <c r="EJ21" s="241"/>
      <c r="EK21" s="241"/>
      <c r="EL21" s="241"/>
      <c r="EM21" s="241"/>
      <c r="EN21" s="241"/>
      <c r="EO21" s="241"/>
      <c r="EP21" s="241"/>
      <c r="EQ21" s="241"/>
      <c r="ER21" s="241"/>
      <c r="ES21" s="241"/>
      <c r="ET21" s="241"/>
      <c r="EU21" s="241"/>
      <c r="EV21" s="241"/>
      <c r="EW21" s="241"/>
      <c r="EX21" s="241"/>
      <c r="EY21" s="241"/>
      <c r="EZ21" s="241"/>
      <c r="FA21" s="241"/>
      <c r="FB21" s="241"/>
      <c r="FC21" s="241"/>
      <c r="FD21" s="241"/>
      <c r="FE21" s="241"/>
      <c r="FF21" s="241"/>
      <c r="FG21" s="241"/>
      <c r="FH21" s="241"/>
      <c r="FI21" s="241"/>
      <c r="FJ21" s="241"/>
      <c r="FK21" s="241"/>
      <c r="FL21" s="241"/>
      <c r="FM21" s="241"/>
      <c r="FN21" s="241"/>
      <c r="FO21" s="241"/>
      <c r="FP21" s="241"/>
      <c r="FQ21" s="241"/>
      <c r="FR21" s="241"/>
      <c r="FS21" s="241"/>
      <c r="FT21" s="241"/>
      <c r="FU21" s="241"/>
      <c r="FV21" s="241"/>
      <c r="FW21" s="241"/>
      <c r="FX21" s="241"/>
      <c r="FY21" s="241"/>
      <c r="FZ21" s="241"/>
      <c r="GA21" s="241"/>
      <c r="GB21" s="241"/>
      <c r="GC21" s="241"/>
      <c r="GD21" s="241"/>
      <c r="GE21" s="241"/>
      <c r="GF21" s="241"/>
      <c r="GG21" s="241"/>
      <c r="GH21" s="241"/>
      <c r="GI21" s="241"/>
      <c r="GJ21" s="241"/>
      <c r="GK21" s="241"/>
      <c r="GL21" s="241"/>
      <c r="GM21" s="241"/>
      <c r="GN21" s="241"/>
      <c r="GO21" s="241"/>
      <c r="GP21" s="241"/>
      <c r="GQ21" s="241"/>
      <c r="GR21" s="241"/>
      <c r="GS21" s="241"/>
      <c r="GT21" s="241"/>
      <c r="GU21" s="172"/>
      <c r="GV21" s="206"/>
      <c r="GW21" s="172"/>
      <c r="GX21" s="206"/>
      <c r="GY21" s="172"/>
      <c r="GZ21" s="172"/>
      <c r="HA21" s="172"/>
      <c r="HB21" s="172"/>
      <c r="HC21" s="172"/>
      <c r="HD21" s="172"/>
      <c r="HE21" s="172"/>
      <c r="HF21" s="172"/>
      <c r="HG21" s="172"/>
      <c r="HH21" s="172"/>
      <c r="HI21" s="172"/>
      <c r="HJ21" s="172"/>
      <c r="HK21" s="172"/>
      <c r="HL21" s="172"/>
      <c r="HM21" s="172"/>
      <c r="HN21" s="172"/>
      <c r="HO21" s="172"/>
      <c r="HP21" s="172"/>
      <c r="HQ21" s="172"/>
      <c r="HR21" s="172"/>
      <c r="HS21" s="172"/>
      <c r="HT21" s="172"/>
      <c r="HU21" s="172"/>
      <c r="HV21" s="172"/>
      <c r="HW21" s="172"/>
      <c r="HX21" s="172"/>
      <c r="HY21" s="172"/>
      <c r="HZ21" s="172"/>
      <c r="IA21" s="172"/>
      <c r="IB21" s="172"/>
      <c r="IC21" s="172"/>
      <c r="ID21" s="172"/>
      <c r="IE21" s="172"/>
      <c r="IF21" s="172"/>
      <c r="IG21" s="172"/>
      <c r="IH21" s="172"/>
      <c r="II21" s="172"/>
      <c r="IJ21" s="172"/>
      <c r="IK21" s="172"/>
      <c r="IL21" s="172"/>
      <c r="IM21" s="172"/>
      <c r="IN21" s="172"/>
      <c r="IO21" s="172"/>
      <c r="IP21" s="172"/>
      <c r="IQ21" s="172"/>
      <c r="IR21" s="172"/>
      <c r="IS21" s="172"/>
      <c r="IT21" s="172"/>
      <c r="IU21" s="172"/>
      <c r="IV21" s="172"/>
      <c r="IW21" s="172"/>
      <c r="IX21" s="172"/>
      <c r="IY21" s="257"/>
    </row>
    <row r="22" spans="1:259" s="220" customFormat="1">
      <c r="A22" s="259"/>
      <c r="B22" s="260" t="s">
        <v>285</v>
      </c>
      <c r="C22" s="219" t="s">
        <v>370</v>
      </c>
      <c r="D22" s="261"/>
      <c r="E22" s="261"/>
      <c r="F22" s="261"/>
      <c r="G22" s="262"/>
      <c r="H22" s="249"/>
      <c r="I22" s="249"/>
      <c r="J22" s="249"/>
      <c r="K22" s="250"/>
      <c r="L22" s="250"/>
      <c r="M22" s="250"/>
      <c r="N22" s="250"/>
      <c r="O22" s="250"/>
      <c r="P22" s="250"/>
      <c r="Q22" s="250"/>
      <c r="R22" s="251"/>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51"/>
      <c r="BD22" s="250"/>
      <c r="BE22" s="250"/>
      <c r="BF22" s="250"/>
      <c r="BG22" s="252"/>
      <c r="BH22" s="252"/>
      <c r="BI22" s="252"/>
      <c r="BJ22" s="252"/>
      <c r="BK22" s="252"/>
      <c r="BL22" s="252"/>
      <c r="BM22" s="252"/>
      <c r="BN22" s="252"/>
      <c r="BO22" s="252"/>
      <c r="BP22" s="252"/>
      <c r="BQ22" s="252"/>
      <c r="BR22" s="252"/>
      <c r="BS22" s="252"/>
      <c r="BT22" s="252"/>
      <c r="BU22" s="252"/>
      <c r="BV22" s="252"/>
      <c r="BW22" s="252"/>
      <c r="BX22" s="252"/>
      <c r="BY22" s="252"/>
      <c r="BZ22" s="252"/>
      <c r="CA22" s="252"/>
      <c r="CB22" s="252"/>
      <c r="CC22" s="252"/>
      <c r="CD22" s="252"/>
      <c r="CE22" s="252"/>
      <c r="CF22" s="252"/>
      <c r="CG22" s="252"/>
      <c r="CH22" s="252"/>
      <c r="CI22" s="252"/>
      <c r="CJ22" s="252"/>
      <c r="CK22" s="252"/>
      <c r="CL22" s="252"/>
      <c r="CM22" s="252"/>
      <c r="CN22" s="252"/>
      <c r="CO22" s="252"/>
      <c r="CP22" s="252"/>
      <c r="CQ22" s="252"/>
      <c r="CR22" s="252"/>
      <c r="CS22" s="252"/>
      <c r="CT22" s="252"/>
      <c r="CU22" s="252"/>
      <c r="CV22" s="252"/>
      <c r="CW22" s="252"/>
      <c r="CX22" s="252"/>
      <c r="CY22" s="252"/>
      <c r="CZ22" s="252"/>
      <c r="DA22" s="252"/>
      <c r="DB22" s="252"/>
      <c r="DC22" s="252"/>
      <c r="DD22" s="252"/>
      <c r="DE22" s="252"/>
      <c r="DF22" s="252"/>
      <c r="DG22" s="252"/>
      <c r="DH22" s="252"/>
      <c r="DI22" s="252"/>
      <c r="DJ22" s="252"/>
      <c r="DK22" s="252"/>
      <c r="DL22" s="252"/>
      <c r="DM22" s="252"/>
      <c r="DN22" s="252"/>
      <c r="DO22" s="252"/>
      <c r="DP22" s="252"/>
      <c r="DQ22" s="252"/>
      <c r="DR22" s="252"/>
      <c r="DS22" s="252"/>
      <c r="DT22" s="252"/>
      <c r="DU22" s="252"/>
      <c r="DV22" s="252"/>
      <c r="DW22" s="252"/>
      <c r="DX22" s="252"/>
      <c r="DY22" s="252"/>
      <c r="DZ22" s="252"/>
      <c r="EA22" s="252"/>
      <c r="EB22" s="252"/>
      <c r="EC22" s="252"/>
      <c r="ED22" s="252"/>
      <c r="EE22" s="252"/>
      <c r="EF22" s="252"/>
      <c r="EG22" s="252"/>
      <c r="EH22" s="252"/>
      <c r="EI22" s="252"/>
      <c r="EJ22" s="252"/>
      <c r="EK22" s="252"/>
      <c r="EL22" s="252"/>
      <c r="EM22" s="252"/>
      <c r="EN22" s="252"/>
      <c r="EO22" s="252"/>
      <c r="EP22" s="252"/>
      <c r="EQ22" s="252"/>
      <c r="ER22" s="252"/>
      <c r="ES22" s="252"/>
      <c r="ET22" s="252"/>
      <c r="EU22" s="252"/>
      <c r="EV22" s="252"/>
      <c r="EW22" s="252"/>
      <c r="EX22" s="252"/>
      <c r="EY22" s="252"/>
      <c r="EZ22" s="252"/>
      <c r="FA22" s="252"/>
      <c r="FB22" s="252"/>
      <c r="FC22" s="252"/>
      <c r="FD22" s="252"/>
      <c r="FE22" s="252"/>
      <c r="FF22" s="252"/>
      <c r="FG22" s="252"/>
      <c r="FH22" s="252"/>
      <c r="FI22" s="252"/>
      <c r="FJ22" s="252"/>
      <c r="FK22" s="252"/>
      <c r="FL22" s="252"/>
      <c r="FM22" s="252"/>
      <c r="FN22" s="252"/>
      <c r="FO22" s="252"/>
      <c r="FP22" s="252"/>
      <c r="FQ22" s="252"/>
      <c r="FR22" s="252"/>
      <c r="FS22" s="252"/>
      <c r="FT22" s="252"/>
      <c r="FU22" s="252"/>
      <c r="FV22" s="252"/>
      <c r="FW22" s="252"/>
      <c r="FX22" s="252"/>
      <c r="FY22" s="252"/>
      <c r="FZ22" s="252"/>
      <c r="GA22" s="252"/>
      <c r="GB22" s="252"/>
      <c r="GC22" s="252"/>
      <c r="GD22" s="252"/>
      <c r="GE22" s="252"/>
      <c r="GF22" s="252"/>
      <c r="GG22" s="252"/>
      <c r="GH22" s="252"/>
      <c r="GI22" s="252"/>
      <c r="GJ22" s="252"/>
      <c r="GK22" s="252"/>
      <c r="GL22" s="252"/>
      <c r="GM22" s="252"/>
      <c r="GN22" s="252"/>
      <c r="GO22" s="252"/>
      <c r="GP22" s="252"/>
      <c r="GQ22" s="252"/>
      <c r="GR22" s="252"/>
      <c r="GS22" s="252"/>
      <c r="GT22" s="252"/>
      <c r="GU22" s="250"/>
      <c r="GV22" s="223"/>
      <c r="GW22" s="250"/>
      <c r="GX22" s="223"/>
      <c r="GY22" s="250"/>
      <c r="GZ22" s="250"/>
      <c r="HA22" s="250"/>
      <c r="HB22" s="250"/>
      <c r="HC22" s="250"/>
      <c r="HD22" s="250"/>
      <c r="HE22" s="250"/>
      <c r="HF22" s="250"/>
      <c r="HG22" s="250"/>
      <c r="HH22" s="250"/>
      <c r="HI22" s="250"/>
      <c r="HJ22" s="250"/>
      <c r="HK22" s="250"/>
      <c r="HL22" s="250"/>
      <c r="HM22" s="250"/>
      <c r="HN22" s="250"/>
      <c r="HO22" s="250"/>
      <c r="HP22" s="250"/>
      <c r="HQ22" s="263"/>
      <c r="HR22" s="263"/>
      <c r="HS22" s="263"/>
      <c r="HT22" s="263"/>
      <c r="HU22" s="263"/>
      <c r="HV22" s="263"/>
      <c r="HW22" s="263"/>
      <c r="HX22" s="263"/>
      <c r="HY22" s="263"/>
      <c r="HZ22" s="263"/>
      <c r="IA22" s="263"/>
      <c r="IB22" s="263"/>
      <c r="IC22" s="263"/>
      <c r="ID22" s="263"/>
      <c r="IE22" s="263"/>
      <c r="IF22" s="263"/>
      <c r="IG22" s="263"/>
      <c r="IH22" s="263"/>
      <c r="II22" s="263"/>
      <c r="IJ22" s="263"/>
      <c r="IK22" s="263"/>
      <c r="IL22" s="263"/>
      <c r="IM22" s="263"/>
      <c r="IN22" s="263"/>
      <c r="IO22" s="263"/>
      <c r="IP22" s="263"/>
      <c r="IQ22" s="263"/>
      <c r="IR22" s="263"/>
      <c r="IS22" s="263"/>
      <c r="IT22" s="263"/>
      <c r="IU22" s="263"/>
      <c r="IV22" s="263"/>
      <c r="IW22" s="263"/>
      <c r="IX22" s="263"/>
      <c r="IY22" s="264"/>
    </row>
    <row r="23" spans="1:259" s="220" customFormat="1">
      <c r="A23" s="259"/>
      <c r="B23" s="260" t="s">
        <v>287</v>
      </c>
      <c r="C23" s="219" t="s">
        <v>371</v>
      </c>
      <c r="G23" s="265"/>
      <c r="H23" s="266"/>
      <c r="I23" s="266"/>
      <c r="J23" s="266"/>
      <c r="K23" s="250"/>
      <c r="L23" s="250"/>
      <c r="M23" s="250"/>
      <c r="N23" s="250"/>
      <c r="O23" s="250"/>
      <c r="P23" s="250"/>
      <c r="Q23" s="250"/>
      <c r="R23" s="251"/>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51"/>
      <c r="BD23" s="250"/>
      <c r="BE23" s="250"/>
      <c r="BF23" s="250"/>
      <c r="BG23" s="252"/>
      <c r="BH23" s="252"/>
      <c r="BI23" s="252"/>
      <c r="BJ23" s="252"/>
      <c r="BK23" s="252"/>
      <c r="BL23" s="252"/>
      <c r="BM23" s="252"/>
      <c r="BN23" s="252"/>
      <c r="BO23" s="252"/>
      <c r="BP23" s="252"/>
      <c r="BQ23" s="252"/>
      <c r="BR23" s="252"/>
      <c r="BS23" s="252"/>
      <c r="BT23" s="252"/>
      <c r="BU23" s="252"/>
      <c r="BV23" s="252"/>
      <c r="BW23" s="252"/>
      <c r="BX23" s="252"/>
      <c r="BY23" s="252"/>
      <c r="BZ23" s="252"/>
      <c r="CA23" s="252"/>
      <c r="CB23" s="252"/>
      <c r="CC23" s="252"/>
      <c r="CD23" s="252"/>
      <c r="CE23" s="252"/>
      <c r="CF23" s="252"/>
      <c r="CG23" s="252"/>
      <c r="CH23" s="252"/>
      <c r="CI23" s="252"/>
      <c r="CJ23" s="252"/>
      <c r="CK23" s="252"/>
      <c r="CL23" s="252"/>
      <c r="CM23" s="252"/>
      <c r="CN23" s="252"/>
      <c r="CO23" s="252"/>
      <c r="CP23" s="252"/>
      <c r="CQ23" s="252"/>
      <c r="CR23" s="252"/>
      <c r="CS23" s="252"/>
      <c r="CT23" s="252"/>
      <c r="CU23" s="252"/>
      <c r="CV23" s="252"/>
      <c r="CW23" s="252"/>
      <c r="CX23" s="252"/>
      <c r="CY23" s="252"/>
      <c r="CZ23" s="252"/>
      <c r="DA23" s="252"/>
      <c r="DB23" s="252"/>
      <c r="DC23" s="252"/>
      <c r="DD23" s="252"/>
      <c r="DE23" s="252"/>
      <c r="DF23" s="252"/>
      <c r="DG23" s="252"/>
      <c r="DH23" s="252"/>
      <c r="DI23" s="252"/>
      <c r="DJ23" s="252"/>
      <c r="DK23" s="252"/>
      <c r="DL23" s="252"/>
      <c r="DM23" s="252"/>
      <c r="DN23" s="252"/>
      <c r="DO23" s="252"/>
      <c r="DP23" s="252"/>
      <c r="DQ23" s="252"/>
      <c r="DR23" s="252"/>
      <c r="DS23" s="252"/>
      <c r="DT23" s="252"/>
      <c r="DU23" s="252"/>
      <c r="DV23" s="252"/>
      <c r="DW23" s="252"/>
      <c r="DX23" s="252"/>
      <c r="DY23" s="252"/>
      <c r="DZ23" s="252"/>
      <c r="EA23" s="252"/>
      <c r="EB23" s="252"/>
      <c r="EC23" s="252"/>
      <c r="ED23" s="252"/>
      <c r="EE23" s="252"/>
      <c r="EF23" s="252"/>
      <c r="EG23" s="252"/>
      <c r="EH23" s="252"/>
      <c r="EI23" s="252"/>
      <c r="EJ23" s="252"/>
      <c r="EK23" s="252"/>
      <c r="EL23" s="252"/>
      <c r="EM23" s="252"/>
      <c r="EN23" s="252"/>
      <c r="EO23" s="252"/>
      <c r="EP23" s="252"/>
      <c r="EQ23" s="252"/>
      <c r="ER23" s="252"/>
      <c r="ES23" s="252"/>
      <c r="ET23" s="252"/>
      <c r="EU23" s="252"/>
      <c r="EV23" s="252"/>
      <c r="EW23" s="252"/>
      <c r="EX23" s="252"/>
      <c r="EY23" s="252"/>
      <c r="EZ23" s="252"/>
      <c r="FA23" s="252"/>
      <c r="FB23" s="252"/>
      <c r="FC23" s="252"/>
      <c r="FD23" s="252"/>
      <c r="FE23" s="252"/>
      <c r="FF23" s="252"/>
      <c r="FG23" s="252"/>
      <c r="FH23" s="252"/>
      <c r="FI23" s="252"/>
      <c r="FJ23" s="252"/>
      <c r="FK23" s="252"/>
      <c r="FL23" s="252"/>
      <c r="FM23" s="252"/>
      <c r="FN23" s="252"/>
      <c r="FO23" s="252"/>
      <c r="FP23" s="252"/>
      <c r="FQ23" s="252"/>
      <c r="FR23" s="252"/>
      <c r="FS23" s="252"/>
      <c r="FT23" s="252"/>
      <c r="FU23" s="252"/>
      <c r="FV23" s="252"/>
      <c r="FW23" s="252"/>
      <c r="FX23" s="252"/>
      <c r="FY23" s="252"/>
      <c r="FZ23" s="252"/>
      <c r="GA23" s="252"/>
      <c r="GB23" s="252"/>
      <c r="GC23" s="252"/>
      <c r="GD23" s="252"/>
      <c r="GE23" s="252"/>
      <c r="GF23" s="252"/>
      <c r="GG23" s="252"/>
      <c r="GH23" s="252"/>
      <c r="GI23" s="252"/>
      <c r="GJ23" s="252"/>
      <c r="GK23" s="252"/>
      <c r="GL23" s="252"/>
      <c r="GM23" s="252"/>
      <c r="GN23" s="252"/>
      <c r="GO23" s="252"/>
      <c r="GP23" s="252"/>
      <c r="GQ23" s="252"/>
      <c r="GR23" s="252"/>
      <c r="GS23" s="252"/>
      <c r="GT23" s="252"/>
      <c r="GU23" s="250"/>
      <c r="GV23" s="223"/>
      <c r="GW23" s="250"/>
      <c r="GX23" s="223"/>
      <c r="GY23" s="250"/>
      <c r="GZ23" s="250"/>
      <c r="HA23" s="250"/>
      <c r="HB23" s="250"/>
      <c r="HC23" s="250"/>
      <c r="HD23" s="250"/>
      <c r="HE23" s="250"/>
      <c r="HF23" s="250"/>
      <c r="HG23" s="250"/>
      <c r="HH23" s="250"/>
      <c r="HI23" s="250"/>
      <c r="HJ23" s="250"/>
      <c r="HK23" s="250"/>
      <c r="HL23" s="250"/>
      <c r="HM23" s="250"/>
      <c r="HN23" s="250"/>
      <c r="HO23" s="250"/>
      <c r="HP23" s="250"/>
      <c r="HQ23" s="263"/>
      <c r="HR23" s="263"/>
      <c r="HS23" s="263"/>
      <c r="HT23" s="263"/>
      <c r="HU23" s="263"/>
      <c r="HV23" s="263"/>
      <c r="HW23" s="263"/>
      <c r="HX23" s="263"/>
      <c r="HY23" s="263"/>
      <c r="HZ23" s="263"/>
      <c r="IA23" s="263"/>
      <c r="IB23" s="263"/>
      <c r="IC23" s="263"/>
      <c r="ID23" s="263"/>
      <c r="IE23" s="263"/>
      <c r="IF23" s="263"/>
      <c r="IG23" s="263"/>
      <c r="IH23" s="263"/>
      <c r="II23" s="263"/>
      <c r="IJ23" s="263"/>
      <c r="IK23" s="263"/>
      <c r="IL23" s="263"/>
      <c r="IM23" s="263"/>
      <c r="IN23" s="263"/>
      <c r="IO23" s="263"/>
      <c r="IP23" s="263"/>
      <c r="IQ23" s="263"/>
      <c r="IR23" s="263"/>
      <c r="IS23" s="263"/>
      <c r="IT23" s="263"/>
      <c r="IU23" s="263"/>
      <c r="IV23" s="263"/>
      <c r="IW23" s="263"/>
      <c r="IX23" s="263"/>
      <c r="IY23" s="264"/>
    </row>
    <row r="24" spans="1:259" s="228" customFormat="1" ht="13.5" thickBot="1">
      <c r="A24" s="267"/>
      <c r="B24" s="268"/>
      <c r="C24" s="269" t="s">
        <v>372</v>
      </c>
      <c r="D24" s="228" t="s">
        <v>373</v>
      </c>
      <c r="G24" s="270"/>
      <c r="H24" s="266"/>
      <c r="I24" s="266"/>
      <c r="J24" s="266"/>
      <c r="K24" s="250"/>
      <c r="L24" s="250"/>
      <c r="M24" s="250"/>
      <c r="N24" s="250"/>
      <c r="O24" s="250"/>
      <c r="P24" s="250"/>
      <c r="Q24" s="250"/>
      <c r="R24" s="251"/>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51"/>
      <c r="BD24" s="250"/>
      <c r="BE24" s="250"/>
      <c r="BF24" s="250"/>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c r="DO24" s="252"/>
      <c r="DP24" s="252"/>
      <c r="DQ24" s="252"/>
      <c r="DR24" s="252"/>
      <c r="DS24" s="252"/>
      <c r="DT24" s="252"/>
      <c r="DU24" s="252"/>
      <c r="DV24" s="252"/>
      <c r="DW24" s="252"/>
      <c r="DX24" s="252"/>
      <c r="DY24" s="252"/>
      <c r="DZ24" s="252"/>
      <c r="EA24" s="252"/>
      <c r="EB24" s="252"/>
      <c r="EC24" s="252"/>
      <c r="ED24" s="252"/>
      <c r="EE24" s="252"/>
      <c r="EF24" s="252"/>
      <c r="EG24" s="252"/>
      <c r="EH24" s="252"/>
      <c r="EI24" s="252"/>
      <c r="EJ24" s="252"/>
      <c r="EK24" s="252"/>
      <c r="EL24" s="252"/>
      <c r="EM24" s="252"/>
      <c r="EN24" s="252"/>
      <c r="EO24" s="252"/>
      <c r="EP24" s="252"/>
      <c r="EQ24" s="252"/>
      <c r="ER24" s="252"/>
      <c r="ES24" s="252"/>
      <c r="ET24" s="252"/>
      <c r="EU24" s="252"/>
      <c r="EV24" s="252"/>
      <c r="EW24" s="252"/>
      <c r="EX24" s="252"/>
      <c r="EY24" s="252"/>
      <c r="EZ24" s="252"/>
      <c r="FA24" s="252"/>
      <c r="FB24" s="252"/>
      <c r="FC24" s="252"/>
      <c r="FD24" s="252"/>
      <c r="FE24" s="252"/>
      <c r="FF24" s="252"/>
      <c r="FG24" s="252"/>
      <c r="FH24" s="252"/>
      <c r="FI24" s="252"/>
      <c r="FJ24" s="252"/>
      <c r="FK24" s="252"/>
      <c r="FL24" s="252"/>
      <c r="FM24" s="252"/>
      <c r="FN24" s="252"/>
      <c r="FO24" s="252"/>
      <c r="FP24" s="252"/>
      <c r="FQ24" s="252"/>
      <c r="FR24" s="252"/>
      <c r="FS24" s="252"/>
      <c r="FT24" s="252"/>
      <c r="FU24" s="252"/>
      <c r="FV24" s="252"/>
      <c r="FW24" s="252"/>
      <c r="FX24" s="252"/>
      <c r="FY24" s="252"/>
      <c r="FZ24" s="252"/>
      <c r="GA24" s="252"/>
      <c r="GB24" s="252"/>
      <c r="GC24" s="252"/>
      <c r="GD24" s="252"/>
      <c r="GE24" s="252"/>
      <c r="GF24" s="252"/>
      <c r="GG24" s="252"/>
      <c r="GH24" s="252"/>
      <c r="GI24" s="252"/>
      <c r="GJ24" s="252"/>
      <c r="GK24" s="252"/>
      <c r="GL24" s="252"/>
      <c r="GM24" s="252"/>
      <c r="GN24" s="252"/>
      <c r="GO24" s="252"/>
      <c r="GP24" s="252"/>
      <c r="GQ24" s="252"/>
      <c r="GR24" s="252"/>
      <c r="GS24" s="252"/>
      <c r="GT24" s="252"/>
      <c r="GU24" s="250"/>
      <c r="GV24" s="223"/>
      <c r="GW24" s="250"/>
      <c r="GX24" s="223"/>
      <c r="GY24" s="250"/>
      <c r="GZ24" s="250"/>
      <c r="HA24" s="250"/>
      <c r="HB24" s="250"/>
      <c r="HC24" s="250"/>
      <c r="HD24" s="250"/>
      <c r="HE24" s="250"/>
      <c r="HF24" s="250"/>
      <c r="HG24" s="250"/>
      <c r="HH24" s="250"/>
      <c r="HI24" s="250"/>
      <c r="HJ24" s="250"/>
      <c r="HK24" s="250"/>
      <c r="HL24" s="250"/>
      <c r="HM24" s="250"/>
      <c r="HN24" s="250"/>
      <c r="HO24" s="250"/>
      <c r="HP24" s="250"/>
      <c r="HQ24" s="271"/>
      <c r="HR24" s="271"/>
      <c r="HS24" s="271"/>
      <c r="HT24" s="271"/>
      <c r="HU24" s="271"/>
      <c r="HV24" s="271"/>
      <c r="HW24" s="271"/>
      <c r="HX24" s="271"/>
      <c r="HY24" s="271"/>
      <c r="HZ24" s="271"/>
      <c r="IA24" s="271"/>
      <c r="IB24" s="271"/>
      <c r="IC24" s="271"/>
      <c r="ID24" s="271"/>
      <c r="IE24" s="271"/>
      <c r="IF24" s="271"/>
      <c r="IG24" s="271"/>
      <c r="IH24" s="271"/>
      <c r="II24" s="271"/>
      <c r="IJ24" s="271"/>
      <c r="IK24" s="271"/>
      <c r="IL24" s="271"/>
      <c r="IM24" s="271"/>
      <c r="IN24" s="271"/>
      <c r="IO24" s="271"/>
      <c r="IP24" s="271"/>
      <c r="IQ24" s="271"/>
      <c r="IR24" s="271"/>
      <c r="IS24" s="271"/>
      <c r="IT24" s="271"/>
      <c r="IU24" s="271"/>
      <c r="IV24" s="271"/>
      <c r="IW24" s="271"/>
      <c r="IX24" s="271"/>
      <c r="IY24" s="272"/>
    </row>
    <row r="25" spans="1:259" s="285" customFormat="1" ht="13.5" thickBot="1">
      <c r="A25" s="273" t="s">
        <v>41</v>
      </c>
      <c r="B25" s="274" t="s">
        <v>23</v>
      </c>
      <c r="C25" s="275" t="s">
        <v>374</v>
      </c>
      <c r="D25" s="276" t="s">
        <v>375</v>
      </c>
      <c r="E25" s="277" t="s">
        <v>349</v>
      </c>
      <c r="F25" s="277" t="s">
        <v>376</v>
      </c>
      <c r="G25" s="278">
        <v>200000</v>
      </c>
      <c r="H25" s="201" t="s">
        <v>325</v>
      </c>
      <c r="I25" s="201" t="s">
        <v>356</v>
      </c>
      <c r="J25" s="201" t="s">
        <v>1438</v>
      </c>
      <c r="K25" s="279"/>
      <c r="L25" s="279"/>
      <c r="M25" s="279"/>
      <c r="N25" s="279"/>
      <c r="O25" s="279"/>
      <c r="P25" s="279"/>
      <c r="Q25" s="279"/>
      <c r="R25" s="280"/>
      <c r="S25" s="2161"/>
      <c r="T25" s="2161"/>
      <c r="U25" s="2161"/>
      <c r="V25" s="2161"/>
      <c r="W25" s="2161"/>
      <c r="X25" s="2161"/>
      <c r="Y25" s="2161"/>
      <c r="Z25" s="2161"/>
      <c r="AA25" s="2161"/>
      <c r="AB25" s="2161"/>
      <c r="AC25" s="2161"/>
      <c r="AD25" s="2161"/>
      <c r="AE25" s="2161"/>
      <c r="AF25" s="2161"/>
      <c r="AG25" s="2161"/>
      <c r="AH25" s="2161"/>
      <c r="AI25" s="2161"/>
      <c r="AJ25" s="2161"/>
      <c r="AK25" s="2161"/>
      <c r="AL25" s="2161"/>
      <c r="AM25" s="2161"/>
      <c r="AN25" s="2161"/>
      <c r="AO25" s="2161"/>
      <c r="AP25" s="2161"/>
      <c r="AQ25" s="2161"/>
      <c r="AR25" s="2161"/>
      <c r="AS25" s="2161"/>
      <c r="AT25" s="2161"/>
      <c r="AU25" s="2161"/>
      <c r="AV25" s="2161"/>
      <c r="AW25" s="2161"/>
      <c r="AX25" s="2161"/>
      <c r="AY25" s="2161"/>
      <c r="AZ25" s="2161"/>
      <c r="BA25" s="2161"/>
      <c r="BB25" s="2161"/>
      <c r="BC25" s="2161"/>
      <c r="BD25" s="2161"/>
      <c r="BE25" s="2161"/>
      <c r="BF25" s="2161"/>
      <c r="BG25" s="281"/>
      <c r="BH25" s="281"/>
      <c r="BI25" s="281"/>
      <c r="BJ25" s="281"/>
      <c r="BK25" s="281"/>
      <c r="BL25" s="281"/>
      <c r="BM25" s="281"/>
      <c r="BN25" s="281"/>
      <c r="BO25" s="281"/>
      <c r="BP25" s="281"/>
      <c r="BQ25" s="281"/>
      <c r="BR25" s="281"/>
      <c r="BS25" s="281"/>
      <c r="BT25" s="281"/>
      <c r="BU25" s="281"/>
      <c r="BV25" s="281"/>
      <c r="BW25" s="282"/>
      <c r="BX25" s="282"/>
      <c r="BY25" s="282"/>
      <c r="BZ25" s="282"/>
      <c r="CA25" s="282"/>
      <c r="CB25" s="282"/>
      <c r="CC25" s="282"/>
      <c r="CD25" s="282"/>
      <c r="CE25" s="282"/>
      <c r="CF25" s="282"/>
      <c r="CG25" s="282"/>
      <c r="CH25" s="282"/>
      <c r="CI25" s="282"/>
      <c r="CJ25" s="282"/>
      <c r="CK25" s="282"/>
      <c r="CL25" s="282"/>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c r="DM25" s="281"/>
      <c r="DN25" s="281"/>
      <c r="DO25" s="281"/>
      <c r="DP25" s="281"/>
      <c r="DQ25" s="281"/>
      <c r="DR25" s="281"/>
      <c r="DS25" s="281"/>
      <c r="DT25" s="281"/>
      <c r="DU25" s="281"/>
      <c r="DV25" s="281"/>
      <c r="DW25" s="281"/>
      <c r="DX25" s="281"/>
      <c r="DY25" s="281"/>
      <c r="DZ25" s="281"/>
      <c r="EA25" s="281"/>
      <c r="EB25" s="281"/>
      <c r="EC25" s="281"/>
      <c r="ED25" s="281"/>
      <c r="EE25" s="281"/>
      <c r="EF25" s="281"/>
      <c r="EG25" s="281"/>
      <c r="EH25" s="281"/>
      <c r="EI25" s="281"/>
      <c r="EJ25" s="281"/>
      <c r="EK25" s="281"/>
      <c r="EL25" s="281"/>
      <c r="EM25" s="281"/>
      <c r="EN25" s="281"/>
      <c r="EO25" s="281"/>
      <c r="EP25" s="281"/>
      <c r="EQ25" s="281"/>
      <c r="ER25" s="281"/>
      <c r="ES25" s="281"/>
      <c r="ET25" s="281"/>
      <c r="EU25" s="281"/>
      <c r="EV25" s="281"/>
      <c r="EW25" s="281"/>
      <c r="EX25" s="281"/>
      <c r="EY25" s="281"/>
      <c r="EZ25" s="281"/>
      <c r="FA25" s="281"/>
      <c r="FB25" s="281"/>
      <c r="FC25" s="281"/>
      <c r="FD25" s="281"/>
      <c r="FE25" s="281"/>
      <c r="FF25" s="281"/>
      <c r="FG25" s="281"/>
      <c r="FH25" s="281"/>
      <c r="FI25" s="281"/>
      <c r="FJ25" s="281"/>
      <c r="FK25" s="281"/>
      <c r="FL25" s="281"/>
      <c r="FM25" s="281"/>
      <c r="FN25" s="281"/>
      <c r="FO25" s="281"/>
      <c r="FP25" s="281"/>
      <c r="FQ25" s="281"/>
      <c r="FR25" s="281"/>
      <c r="FS25" s="281"/>
      <c r="FT25" s="281"/>
      <c r="FU25" s="281"/>
      <c r="FV25" s="281"/>
      <c r="FW25" s="281"/>
      <c r="FX25" s="281"/>
      <c r="FY25" s="281"/>
      <c r="FZ25" s="281"/>
      <c r="GA25" s="281"/>
      <c r="GB25" s="281"/>
      <c r="GC25" s="281"/>
      <c r="GD25" s="281"/>
      <c r="GE25" s="281"/>
      <c r="GF25" s="281"/>
      <c r="GG25" s="281"/>
      <c r="GH25" s="281"/>
      <c r="GI25" s="281"/>
      <c r="GJ25" s="281"/>
      <c r="GK25" s="281"/>
      <c r="GL25" s="281"/>
      <c r="GM25" s="281"/>
      <c r="GN25" s="281"/>
      <c r="GO25" s="281"/>
      <c r="GP25" s="281"/>
      <c r="GQ25" s="281"/>
      <c r="GR25" s="281"/>
      <c r="GS25" s="281"/>
      <c r="GT25" s="281"/>
      <c r="GU25" s="281"/>
      <c r="GV25" s="223"/>
      <c r="GW25" s="283"/>
      <c r="GX25" s="223"/>
      <c r="GY25" s="283"/>
      <c r="GZ25" s="283"/>
      <c r="HA25" s="283"/>
      <c r="HB25" s="283"/>
      <c r="HC25" s="283"/>
      <c r="HD25" s="283"/>
      <c r="HE25" s="283"/>
      <c r="HF25" s="283"/>
      <c r="HG25" s="283"/>
      <c r="HH25" s="283"/>
      <c r="HI25" s="283"/>
      <c r="HJ25" s="283"/>
      <c r="HK25" s="283"/>
      <c r="HL25" s="283"/>
      <c r="HM25" s="283"/>
      <c r="HN25" s="283"/>
      <c r="HO25" s="283"/>
      <c r="HP25" s="283"/>
      <c r="HQ25" s="284"/>
      <c r="HR25" s="284"/>
      <c r="HS25" s="284"/>
      <c r="HT25" s="284"/>
      <c r="HU25" s="284"/>
      <c r="HV25" s="284"/>
      <c r="HW25" s="284"/>
      <c r="HX25" s="284"/>
      <c r="HY25" s="284"/>
      <c r="HZ25" s="284"/>
      <c r="IA25" s="284"/>
      <c r="IB25" s="284"/>
      <c r="IC25" s="284"/>
      <c r="ID25" s="284"/>
      <c r="IE25" s="284"/>
      <c r="IF25" s="284"/>
      <c r="IG25" s="284"/>
      <c r="IH25" s="284"/>
      <c r="II25" s="284"/>
      <c r="IJ25" s="284"/>
      <c r="IK25" s="284"/>
      <c r="IL25" s="284"/>
      <c r="IM25" s="284"/>
      <c r="IN25" s="284"/>
      <c r="IO25" s="284"/>
      <c r="IP25" s="284"/>
      <c r="IQ25" s="284"/>
      <c r="IR25" s="284"/>
      <c r="IS25" s="284"/>
      <c r="IT25" s="284"/>
      <c r="IU25" s="284"/>
      <c r="IV25" s="284"/>
      <c r="IW25" s="284"/>
      <c r="IX25" s="284"/>
    </row>
    <row r="26" spans="1:259" s="235" customFormat="1" ht="13.5" thickBot="1">
      <c r="A26" s="181"/>
      <c r="B26" s="286">
        <v>3</v>
      </c>
      <c r="C26" s="183" t="s">
        <v>377</v>
      </c>
      <c r="D26" s="184"/>
      <c r="E26" s="184"/>
      <c r="F26" s="184"/>
      <c r="G26" s="186">
        <f>G28+G31</f>
        <v>3255000</v>
      </c>
      <c r="H26" s="187"/>
      <c r="I26" s="187"/>
      <c r="J26" s="187"/>
      <c r="K26" s="231"/>
      <c r="L26" s="231"/>
      <c r="M26" s="231"/>
      <c r="N26" s="231"/>
      <c r="O26" s="231"/>
      <c r="P26" s="231"/>
      <c r="Q26" s="231"/>
      <c r="R26" s="232"/>
      <c r="S26" s="233"/>
      <c r="T26" s="233"/>
      <c r="U26" s="233"/>
      <c r="V26" s="233"/>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2"/>
      <c r="BD26" s="231"/>
      <c r="BE26" s="231"/>
      <c r="BF26" s="231"/>
      <c r="BG26" s="287"/>
      <c r="BH26" s="287"/>
      <c r="BI26" s="287"/>
      <c r="BJ26" s="287"/>
      <c r="BK26" s="287"/>
      <c r="BL26" s="287"/>
      <c r="BM26" s="287"/>
      <c r="BN26" s="287"/>
      <c r="BO26" s="287"/>
      <c r="BP26" s="287"/>
      <c r="BQ26" s="287"/>
      <c r="BR26" s="287"/>
      <c r="BS26" s="287"/>
      <c r="BT26" s="287"/>
      <c r="BU26" s="287"/>
      <c r="BV26" s="287"/>
      <c r="BW26" s="287"/>
      <c r="BX26" s="287"/>
      <c r="BY26" s="287"/>
      <c r="BZ26" s="287"/>
      <c r="CA26" s="287"/>
      <c r="CB26" s="287"/>
      <c r="CC26" s="287"/>
      <c r="CD26" s="287"/>
      <c r="CE26" s="287"/>
      <c r="CF26" s="287"/>
      <c r="CG26" s="287"/>
      <c r="CH26" s="287"/>
      <c r="CI26" s="287"/>
      <c r="CJ26" s="287"/>
      <c r="CK26" s="287"/>
      <c r="CL26" s="287"/>
      <c r="CM26" s="287"/>
      <c r="CN26" s="287"/>
      <c r="CO26" s="287"/>
      <c r="CP26" s="287"/>
      <c r="CQ26" s="287"/>
      <c r="CR26" s="287"/>
      <c r="CS26" s="287"/>
      <c r="CT26" s="287"/>
      <c r="CU26" s="287"/>
      <c r="CV26" s="287"/>
      <c r="CW26" s="287"/>
      <c r="CX26" s="287"/>
      <c r="CY26" s="287"/>
      <c r="CZ26" s="287"/>
      <c r="DA26" s="287"/>
      <c r="DB26" s="287"/>
      <c r="DC26" s="287"/>
      <c r="DD26" s="287"/>
      <c r="DE26" s="287"/>
      <c r="DF26" s="287"/>
      <c r="DG26" s="287"/>
      <c r="DH26" s="287"/>
      <c r="DI26" s="287"/>
      <c r="DJ26" s="287"/>
      <c r="DK26" s="287"/>
      <c r="DL26" s="287"/>
      <c r="DM26" s="287"/>
      <c r="DN26" s="287"/>
      <c r="DO26" s="287"/>
      <c r="DP26" s="287"/>
      <c r="DQ26" s="287"/>
      <c r="DR26" s="287"/>
      <c r="DS26" s="287"/>
      <c r="DT26" s="287"/>
      <c r="DU26" s="287"/>
      <c r="DV26" s="287"/>
      <c r="DW26" s="287"/>
      <c r="DX26" s="287"/>
      <c r="DY26" s="287"/>
      <c r="DZ26" s="287"/>
      <c r="EA26" s="287"/>
      <c r="EB26" s="287"/>
      <c r="EC26" s="287"/>
      <c r="ED26" s="287"/>
      <c r="EE26" s="287"/>
      <c r="EF26" s="287"/>
      <c r="EG26" s="287"/>
      <c r="EH26" s="287"/>
      <c r="EI26" s="287"/>
      <c r="EJ26" s="287"/>
      <c r="EK26" s="287"/>
      <c r="EL26" s="287"/>
      <c r="EM26" s="287"/>
      <c r="EN26" s="287"/>
      <c r="EO26" s="287"/>
      <c r="EP26" s="287"/>
      <c r="EQ26" s="287"/>
      <c r="ER26" s="287"/>
      <c r="ES26" s="287"/>
      <c r="ET26" s="287"/>
      <c r="EU26" s="287"/>
      <c r="EV26" s="287"/>
      <c r="EW26" s="287"/>
      <c r="EX26" s="287"/>
      <c r="EY26" s="287"/>
      <c r="EZ26" s="287"/>
      <c r="FA26" s="287"/>
      <c r="FB26" s="287"/>
      <c r="FC26" s="287"/>
      <c r="FD26" s="287"/>
      <c r="FE26" s="287"/>
      <c r="FF26" s="287"/>
      <c r="FG26" s="287"/>
      <c r="FH26" s="287"/>
      <c r="FI26" s="287"/>
      <c r="FJ26" s="287"/>
      <c r="FK26" s="287"/>
      <c r="FL26" s="287"/>
      <c r="FM26" s="287"/>
      <c r="FN26" s="287"/>
      <c r="FO26" s="287"/>
      <c r="FP26" s="287"/>
      <c r="FQ26" s="287"/>
      <c r="FR26" s="287"/>
      <c r="FS26" s="287"/>
      <c r="FT26" s="287"/>
      <c r="FU26" s="287"/>
      <c r="FV26" s="287"/>
      <c r="FW26" s="287"/>
      <c r="FX26" s="287"/>
      <c r="FY26" s="287"/>
      <c r="FZ26" s="287"/>
      <c r="GA26" s="287"/>
      <c r="GB26" s="287"/>
      <c r="GC26" s="287"/>
      <c r="GD26" s="287"/>
      <c r="GE26" s="287"/>
      <c r="GF26" s="287"/>
      <c r="GG26" s="287"/>
      <c r="GH26" s="287"/>
      <c r="GI26" s="287"/>
      <c r="GJ26" s="287"/>
      <c r="GK26" s="287"/>
      <c r="GL26" s="287"/>
      <c r="GM26" s="287"/>
      <c r="GN26" s="287"/>
      <c r="GO26" s="287"/>
      <c r="GP26" s="287"/>
      <c r="GQ26" s="287"/>
      <c r="GR26" s="287"/>
      <c r="GS26" s="287"/>
      <c r="GT26" s="287"/>
      <c r="GU26" s="231"/>
      <c r="GV26" s="233"/>
      <c r="GW26" s="231"/>
      <c r="GX26" s="233"/>
      <c r="GY26" s="231"/>
      <c r="GZ26" s="231"/>
      <c r="HA26" s="231"/>
      <c r="HB26" s="231"/>
      <c r="HC26" s="231"/>
      <c r="HD26" s="231"/>
      <c r="HE26" s="231"/>
      <c r="HF26" s="231"/>
      <c r="HG26" s="231"/>
      <c r="HH26" s="231"/>
      <c r="HI26" s="231"/>
      <c r="HJ26" s="231"/>
      <c r="HK26" s="231"/>
      <c r="HL26" s="231"/>
      <c r="HM26" s="231"/>
      <c r="HN26" s="231"/>
      <c r="HO26" s="231"/>
      <c r="HP26" s="231"/>
      <c r="HQ26" s="234"/>
    </row>
    <row r="27" spans="1:259" s="302" customFormat="1">
      <c r="A27" s="288" t="s">
        <v>354</v>
      </c>
      <c r="B27" s="289">
        <v>3.1</v>
      </c>
      <c r="C27" s="290" t="s">
        <v>378</v>
      </c>
      <c r="D27" s="291" t="s">
        <v>375</v>
      </c>
      <c r="E27" s="292" t="s">
        <v>349</v>
      </c>
      <c r="F27" s="292" t="s">
        <v>376</v>
      </c>
      <c r="G27" s="293"/>
      <c r="H27" s="179"/>
      <c r="I27" s="179"/>
      <c r="J27" s="179"/>
      <c r="K27" s="153"/>
      <c r="L27" s="153"/>
      <c r="M27" s="153"/>
      <c r="N27" s="153"/>
      <c r="O27" s="294"/>
      <c r="P27" s="294"/>
      <c r="Q27" s="294"/>
      <c r="R27" s="295"/>
      <c r="S27" s="296"/>
      <c r="T27" s="296"/>
      <c r="U27" s="296"/>
      <c r="V27" s="296"/>
      <c r="W27" s="296"/>
      <c r="X27" s="296"/>
      <c r="Y27" s="296"/>
      <c r="Z27" s="296"/>
      <c r="AA27" s="296"/>
      <c r="AB27" s="296"/>
      <c r="AC27" s="296"/>
      <c r="AD27" s="296"/>
      <c r="AE27" s="296"/>
      <c r="AF27" s="296"/>
      <c r="AG27" s="296"/>
      <c r="AH27" s="296"/>
      <c r="AI27" s="296"/>
      <c r="AJ27" s="296"/>
      <c r="AK27" s="296"/>
      <c r="AL27" s="296"/>
      <c r="AM27" s="296"/>
      <c r="AN27" s="296"/>
      <c r="AO27" s="296"/>
      <c r="AP27" s="296"/>
      <c r="AQ27" s="296"/>
      <c r="AR27" s="296"/>
      <c r="AS27" s="296"/>
      <c r="AT27" s="296"/>
      <c r="AU27" s="296"/>
      <c r="AV27" s="296"/>
      <c r="AW27" s="296"/>
      <c r="AX27" s="296"/>
      <c r="AY27" s="296"/>
      <c r="AZ27" s="296"/>
      <c r="BA27" s="296"/>
      <c r="BB27" s="296"/>
      <c r="BC27" s="297"/>
      <c r="BD27" s="298"/>
      <c r="BE27" s="298"/>
      <c r="BF27" s="298"/>
      <c r="BG27" s="298"/>
      <c r="BH27" s="298"/>
      <c r="BI27" s="298"/>
      <c r="BJ27" s="298"/>
      <c r="BK27" s="298"/>
      <c r="BL27" s="298"/>
      <c r="BM27" s="298"/>
      <c r="BN27" s="298"/>
      <c r="BO27" s="298"/>
      <c r="BP27" s="298"/>
      <c r="BQ27" s="298"/>
      <c r="BR27" s="298"/>
      <c r="BS27" s="298"/>
      <c r="BT27" s="298"/>
      <c r="BU27" s="298"/>
      <c r="BV27" s="298"/>
      <c r="BW27" s="252"/>
      <c r="BX27" s="252"/>
      <c r="BY27" s="252"/>
      <c r="BZ27" s="252"/>
      <c r="CA27" s="252"/>
      <c r="CB27" s="252"/>
      <c r="CC27" s="252"/>
      <c r="CD27" s="252"/>
      <c r="CE27" s="252"/>
      <c r="CF27" s="252"/>
      <c r="CG27" s="252"/>
      <c r="CH27" s="252"/>
      <c r="CI27" s="252"/>
      <c r="CJ27" s="252"/>
      <c r="CK27" s="252"/>
      <c r="CL27" s="252"/>
      <c r="CM27" s="297"/>
      <c r="CN27" s="297"/>
      <c r="CO27" s="297"/>
      <c r="CP27" s="297"/>
      <c r="CQ27" s="298"/>
      <c r="CR27" s="298"/>
      <c r="CS27" s="298"/>
      <c r="CT27" s="298"/>
      <c r="CU27" s="298"/>
      <c r="CV27" s="298"/>
      <c r="CW27" s="298"/>
      <c r="CX27" s="298"/>
      <c r="CY27" s="252"/>
      <c r="CZ27" s="252"/>
      <c r="DA27" s="252"/>
      <c r="DB27" s="252"/>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04"/>
      <c r="GV27" s="223"/>
      <c r="GW27" s="299"/>
      <c r="GX27" s="223"/>
      <c r="GY27" s="153"/>
      <c r="GZ27" s="153"/>
      <c r="HA27" s="153"/>
      <c r="HB27" s="153"/>
      <c r="HC27" s="153"/>
      <c r="HD27" s="153"/>
      <c r="HE27" s="153"/>
      <c r="HF27" s="153"/>
      <c r="HG27" s="153"/>
      <c r="HH27" s="153"/>
      <c r="HI27" s="153"/>
      <c r="HJ27" s="153"/>
      <c r="HK27" s="153"/>
      <c r="HL27" s="153"/>
      <c r="HM27" s="153"/>
      <c r="HN27" s="153"/>
      <c r="HO27" s="153"/>
      <c r="HP27" s="153"/>
      <c r="HQ27" s="300"/>
      <c r="HR27" s="300"/>
      <c r="HS27" s="300"/>
      <c r="HT27" s="300"/>
      <c r="HU27" s="300"/>
      <c r="HV27" s="300"/>
      <c r="HW27" s="300"/>
      <c r="HX27" s="300"/>
      <c r="HY27" s="300"/>
      <c r="HZ27" s="300"/>
      <c r="IA27" s="300"/>
      <c r="IB27" s="300"/>
      <c r="IC27" s="300"/>
      <c r="ID27" s="300"/>
      <c r="IE27" s="300"/>
      <c r="IF27" s="300"/>
      <c r="IG27" s="300"/>
      <c r="IH27" s="300"/>
      <c r="II27" s="300"/>
      <c r="IJ27" s="300"/>
      <c r="IK27" s="300"/>
      <c r="IL27" s="300"/>
      <c r="IM27" s="300"/>
      <c r="IN27" s="300"/>
      <c r="IO27" s="300"/>
      <c r="IP27" s="300"/>
      <c r="IQ27" s="300"/>
      <c r="IR27" s="300"/>
      <c r="IS27" s="300"/>
      <c r="IT27" s="300"/>
      <c r="IU27" s="300"/>
      <c r="IV27" s="300"/>
      <c r="IW27" s="300"/>
      <c r="IX27" s="300"/>
      <c r="IY27" s="301"/>
    </row>
    <row r="28" spans="1:259" s="311" customFormat="1" ht="15">
      <c r="A28" s="218"/>
      <c r="B28" s="303" t="s">
        <v>257</v>
      </c>
      <c r="C28" s="304" t="s">
        <v>293</v>
      </c>
      <c r="D28" s="305" t="s">
        <v>379</v>
      </c>
      <c r="E28" s="306" t="s">
        <v>349</v>
      </c>
      <c r="F28" s="306" t="s">
        <v>380</v>
      </c>
      <c r="G28" s="307">
        <v>765000</v>
      </c>
      <c r="H28" s="201" t="s">
        <v>265</v>
      </c>
      <c r="I28" s="201" t="s">
        <v>356</v>
      </c>
      <c r="J28" s="201" t="s">
        <v>1209</v>
      </c>
      <c r="K28" s="294"/>
      <c r="L28" s="294"/>
      <c r="M28" s="294"/>
      <c r="N28" s="294"/>
      <c r="O28" s="294"/>
      <c r="P28" s="294"/>
      <c r="Q28" s="294"/>
      <c r="R28" s="295"/>
      <c r="S28" s="2165"/>
      <c r="T28" s="2165"/>
      <c r="U28" s="2165"/>
      <c r="V28" s="2165"/>
      <c r="W28" s="2165"/>
      <c r="X28" s="2165"/>
      <c r="Y28" s="2165"/>
      <c r="Z28" s="2165"/>
      <c r="AA28" s="2166"/>
      <c r="AB28" s="2166"/>
      <c r="AC28" s="2166"/>
      <c r="AD28" s="2166"/>
      <c r="AE28" s="308"/>
      <c r="AF28" s="308"/>
      <c r="AG28" s="308"/>
      <c r="AH28" s="308"/>
      <c r="AI28" s="308"/>
      <c r="AJ28" s="308"/>
      <c r="AK28" s="308"/>
      <c r="AL28" s="308"/>
      <c r="AM28" s="308"/>
      <c r="AN28" s="308"/>
      <c r="AO28" s="308"/>
      <c r="AP28" s="308"/>
      <c r="AQ28" s="308"/>
      <c r="AR28" s="308"/>
      <c r="AS28" s="308"/>
      <c r="AT28" s="308"/>
      <c r="AU28" s="308"/>
      <c r="AV28" s="308"/>
      <c r="AW28" s="308"/>
      <c r="AX28" s="308"/>
      <c r="AY28" s="308"/>
      <c r="AZ28" s="308"/>
      <c r="BA28" s="308"/>
      <c r="BB28" s="308"/>
      <c r="BC28" s="297"/>
      <c r="BD28" s="297"/>
      <c r="BE28" s="297"/>
      <c r="BF28" s="297"/>
      <c r="BG28" s="298"/>
      <c r="BH28" s="298"/>
      <c r="BI28" s="298"/>
      <c r="BJ28" s="298"/>
      <c r="BK28" s="252"/>
      <c r="BL28" s="252"/>
      <c r="BM28" s="252"/>
      <c r="BN28" s="252"/>
      <c r="BO28" s="298"/>
      <c r="BP28" s="298"/>
      <c r="BQ28" s="298"/>
      <c r="BR28" s="298"/>
      <c r="BS28" s="298"/>
      <c r="BT28" s="298"/>
      <c r="BU28" s="298"/>
      <c r="BV28" s="298"/>
      <c r="BW28" s="252"/>
      <c r="BX28" s="252"/>
      <c r="BY28" s="252"/>
      <c r="BZ28" s="252"/>
      <c r="CA28" s="252"/>
      <c r="CB28" s="252"/>
      <c r="CC28" s="252"/>
      <c r="CD28" s="252"/>
      <c r="CE28" s="252"/>
      <c r="CF28" s="252"/>
      <c r="CG28" s="252"/>
      <c r="CH28" s="252"/>
      <c r="CI28" s="252"/>
      <c r="CJ28" s="252"/>
      <c r="CK28" s="252"/>
      <c r="CL28" s="252"/>
      <c r="CM28" s="297"/>
      <c r="CN28" s="297"/>
      <c r="CO28" s="297"/>
      <c r="CP28" s="297"/>
      <c r="CQ28" s="298"/>
      <c r="CR28" s="298"/>
      <c r="CS28" s="298"/>
      <c r="CT28" s="298"/>
      <c r="CU28" s="298"/>
      <c r="CV28" s="298"/>
      <c r="CW28" s="298"/>
      <c r="CX28" s="298"/>
      <c r="CY28" s="252"/>
      <c r="CZ28" s="252"/>
      <c r="DA28" s="252"/>
      <c r="DB28" s="252"/>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04"/>
      <c r="GV28" s="223"/>
      <c r="GW28" s="153"/>
      <c r="GX28" s="223"/>
      <c r="GY28" s="153"/>
      <c r="GZ28" s="153"/>
      <c r="HA28" s="153"/>
      <c r="HB28" s="153"/>
      <c r="HC28" s="153"/>
      <c r="HD28" s="153"/>
      <c r="HE28" s="153"/>
      <c r="HF28" s="153"/>
      <c r="HG28" s="153"/>
      <c r="HH28" s="153"/>
      <c r="HI28" s="153"/>
      <c r="HJ28" s="153"/>
      <c r="HK28" s="153"/>
      <c r="HL28" s="153"/>
      <c r="HM28" s="153"/>
      <c r="HN28" s="153"/>
      <c r="HO28" s="153"/>
      <c r="HP28" s="153"/>
      <c r="HQ28" s="309"/>
      <c r="HR28" s="309"/>
      <c r="HS28" s="309"/>
      <c r="HT28" s="309"/>
      <c r="HU28" s="309"/>
      <c r="HV28" s="309"/>
      <c r="HW28" s="309"/>
      <c r="HX28" s="309"/>
      <c r="HY28" s="309"/>
      <c r="HZ28" s="309"/>
      <c r="IA28" s="309"/>
      <c r="IB28" s="309"/>
      <c r="IC28" s="309"/>
      <c r="ID28" s="309"/>
      <c r="IE28" s="309"/>
      <c r="IF28" s="309"/>
      <c r="IG28" s="309"/>
      <c r="IH28" s="309"/>
      <c r="II28" s="309"/>
      <c r="IJ28" s="309"/>
      <c r="IK28" s="309"/>
      <c r="IL28" s="309"/>
      <c r="IM28" s="309"/>
      <c r="IN28" s="309"/>
      <c r="IO28" s="309"/>
      <c r="IP28" s="309"/>
      <c r="IQ28" s="309"/>
      <c r="IR28" s="309"/>
      <c r="IS28" s="309"/>
      <c r="IT28" s="309"/>
      <c r="IU28" s="309"/>
      <c r="IV28" s="309"/>
      <c r="IW28" s="309"/>
      <c r="IX28" s="309"/>
      <c r="IY28" s="310"/>
    </row>
    <row r="29" spans="1:259" s="320" customFormat="1" ht="15">
      <c r="A29" s="312"/>
      <c r="B29" s="313" t="s">
        <v>258</v>
      </c>
      <c r="C29" s="314" t="s">
        <v>381</v>
      </c>
      <c r="D29" s="261" t="s">
        <v>373</v>
      </c>
      <c r="E29" s="315"/>
      <c r="F29" s="315"/>
      <c r="G29" s="316" t="s">
        <v>382</v>
      </c>
      <c r="H29" s="201"/>
      <c r="I29" s="201" t="s">
        <v>356</v>
      </c>
      <c r="J29" s="201" t="s">
        <v>1126</v>
      </c>
      <c r="K29" s="294"/>
      <c r="L29" s="294"/>
      <c r="M29" s="294"/>
      <c r="N29" s="294"/>
      <c r="O29" s="294"/>
      <c r="P29" s="294"/>
      <c r="Q29" s="294"/>
      <c r="R29" s="295"/>
      <c r="S29" s="296"/>
      <c r="T29" s="296"/>
      <c r="U29" s="296"/>
      <c r="V29" s="296"/>
      <c r="W29" s="296"/>
      <c r="X29" s="296"/>
      <c r="Y29" s="296"/>
      <c r="Z29" s="296"/>
      <c r="AA29" s="317"/>
      <c r="AB29" s="317"/>
      <c r="AC29" s="317"/>
      <c r="AD29" s="317"/>
      <c r="AE29" s="308"/>
      <c r="AF29" s="308"/>
      <c r="AG29" s="308"/>
      <c r="AH29" s="308"/>
      <c r="AI29" s="308"/>
      <c r="AJ29" s="308"/>
      <c r="AK29" s="308"/>
      <c r="AL29" s="308"/>
      <c r="AM29" s="308"/>
      <c r="AN29" s="308"/>
      <c r="AO29" s="308"/>
      <c r="AP29" s="308"/>
      <c r="AQ29" s="308"/>
      <c r="AR29" s="308"/>
      <c r="AS29" s="308"/>
      <c r="AT29" s="308"/>
      <c r="AU29" s="308"/>
      <c r="AV29" s="308"/>
      <c r="AW29" s="308"/>
      <c r="AX29" s="308"/>
      <c r="AY29" s="308"/>
      <c r="AZ29" s="308"/>
      <c r="BA29" s="308"/>
      <c r="BB29" s="308"/>
      <c r="BC29" s="297"/>
      <c r="BD29" s="297"/>
      <c r="BE29" s="297"/>
      <c r="BF29" s="297"/>
      <c r="BG29" s="298"/>
      <c r="BH29" s="298"/>
      <c r="BI29" s="298"/>
      <c r="BJ29" s="298"/>
      <c r="BK29" s="252"/>
      <c r="BL29" s="252"/>
      <c r="BM29" s="252"/>
      <c r="BN29" s="252"/>
      <c r="BO29" s="298"/>
      <c r="BP29" s="298"/>
      <c r="BQ29" s="298"/>
      <c r="BR29" s="298"/>
      <c r="BS29" s="298"/>
      <c r="BT29" s="298"/>
      <c r="BU29" s="298"/>
      <c r="BV29" s="298"/>
      <c r="BW29" s="252"/>
      <c r="BX29" s="252"/>
      <c r="BY29" s="252"/>
      <c r="BZ29" s="252"/>
      <c r="CA29" s="252"/>
      <c r="CB29" s="252"/>
      <c r="CC29" s="252"/>
      <c r="CD29" s="252"/>
      <c r="CE29" s="252"/>
      <c r="CF29" s="252"/>
      <c r="CG29" s="252"/>
      <c r="CH29" s="252"/>
      <c r="CI29" s="252"/>
      <c r="CJ29" s="252"/>
      <c r="CK29" s="252"/>
      <c r="CL29" s="252"/>
      <c r="CM29" s="297"/>
      <c r="CN29" s="297"/>
      <c r="CO29" s="297"/>
      <c r="CP29" s="297"/>
      <c r="CQ29" s="298"/>
      <c r="CR29" s="298"/>
      <c r="CS29" s="298"/>
      <c r="CT29" s="298"/>
      <c r="CU29" s="298"/>
      <c r="CV29" s="298"/>
      <c r="CW29" s="298"/>
      <c r="CX29" s="298"/>
      <c r="CY29" s="252"/>
      <c r="CZ29" s="252"/>
      <c r="DA29" s="252"/>
      <c r="DB29" s="252"/>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04"/>
      <c r="GV29" s="223"/>
      <c r="GW29" s="153"/>
      <c r="GX29" s="223"/>
      <c r="GY29" s="153"/>
      <c r="GZ29" s="153"/>
      <c r="HA29" s="153"/>
      <c r="HB29" s="153"/>
      <c r="HC29" s="153"/>
      <c r="HD29" s="153"/>
      <c r="HE29" s="153"/>
      <c r="HF29" s="153"/>
      <c r="HG29" s="153"/>
      <c r="HH29" s="153"/>
      <c r="HI29" s="153"/>
      <c r="HJ29" s="153"/>
      <c r="HK29" s="153"/>
      <c r="HL29" s="153"/>
      <c r="HM29" s="153"/>
      <c r="HN29" s="153"/>
      <c r="HO29" s="153"/>
      <c r="HP29" s="153"/>
      <c r="HQ29" s="318"/>
      <c r="HR29" s="318"/>
      <c r="HS29" s="318"/>
      <c r="HT29" s="318"/>
      <c r="HU29" s="318"/>
      <c r="HV29" s="318"/>
      <c r="HW29" s="318"/>
      <c r="HX29" s="318"/>
      <c r="HY29" s="318"/>
      <c r="HZ29" s="318"/>
      <c r="IA29" s="318"/>
      <c r="IB29" s="318"/>
      <c r="IC29" s="318"/>
      <c r="ID29" s="318"/>
      <c r="IE29" s="318"/>
      <c r="IF29" s="318"/>
      <c r="IG29" s="318"/>
      <c r="IH29" s="318"/>
      <c r="II29" s="318"/>
      <c r="IJ29" s="318"/>
      <c r="IK29" s="318"/>
      <c r="IL29" s="318"/>
      <c r="IM29" s="318"/>
      <c r="IN29" s="318"/>
      <c r="IO29" s="318"/>
      <c r="IP29" s="318"/>
      <c r="IQ29" s="318"/>
      <c r="IR29" s="318"/>
      <c r="IS29" s="318"/>
      <c r="IT29" s="318"/>
      <c r="IU29" s="318"/>
      <c r="IV29" s="318"/>
      <c r="IW29" s="318"/>
      <c r="IX29" s="318"/>
      <c r="IY29" s="319"/>
    </row>
    <row r="30" spans="1:259" s="327" customFormat="1" ht="15">
      <c r="A30" s="321"/>
      <c r="B30" s="322" t="s">
        <v>383</v>
      </c>
      <c r="C30" s="323" t="s">
        <v>384</v>
      </c>
      <c r="D30" s="324" t="s">
        <v>385</v>
      </c>
      <c r="E30" s="325"/>
      <c r="F30" s="325"/>
      <c r="G30" s="316" t="s">
        <v>382</v>
      </c>
      <c r="H30" s="201"/>
      <c r="I30" s="201" t="s">
        <v>356</v>
      </c>
      <c r="J30" s="201" t="s">
        <v>1439</v>
      </c>
      <c r="K30" s="294"/>
      <c r="L30" s="294"/>
      <c r="M30" s="294"/>
      <c r="N30" s="294"/>
      <c r="O30" s="294"/>
      <c r="P30" s="294"/>
      <c r="Q30" s="294"/>
      <c r="R30" s="295"/>
      <c r="S30" s="296"/>
      <c r="T30" s="296"/>
      <c r="U30" s="296"/>
      <c r="V30" s="296"/>
      <c r="W30" s="296"/>
      <c r="X30" s="296"/>
      <c r="Y30" s="296"/>
      <c r="Z30" s="296"/>
      <c r="AA30" s="317"/>
      <c r="AB30" s="317"/>
      <c r="AC30" s="317"/>
      <c r="AD30" s="317"/>
      <c r="AE30" s="308"/>
      <c r="AF30" s="308"/>
      <c r="AG30" s="308"/>
      <c r="AH30" s="308"/>
      <c r="AI30" s="308"/>
      <c r="AJ30" s="308"/>
      <c r="AK30" s="308"/>
      <c r="AL30" s="308"/>
      <c r="AM30" s="308"/>
      <c r="AN30" s="308"/>
      <c r="AO30" s="308"/>
      <c r="AP30" s="308"/>
      <c r="AQ30" s="308"/>
      <c r="AR30" s="308"/>
      <c r="AS30" s="308"/>
      <c r="AT30" s="308"/>
      <c r="AU30" s="308"/>
      <c r="AV30" s="308"/>
      <c r="AW30" s="308"/>
      <c r="AX30" s="308"/>
      <c r="AY30" s="308"/>
      <c r="AZ30" s="308"/>
      <c r="BA30" s="308"/>
      <c r="BB30" s="308"/>
      <c r="BC30" s="297"/>
      <c r="BD30" s="297"/>
      <c r="BE30" s="297"/>
      <c r="BF30" s="297"/>
      <c r="BG30" s="298"/>
      <c r="BH30" s="298"/>
      <c r="BI30" s="298"/>
      <c r="BJ30" s="298"/>
      <c r="BK30" s="252"/>
      <c r="BL30" s="252"/>
      <c r="BM30" s="252"/>
      <c r="BN30" s="252"/>
      <c r="BO30" s="298"/>
      <c r="BP30" s="298"/>
      <c r="BQ30" s="298"/>
      <c r="BR30" s="298"/>
      <c r="BS30" s="298"/>
      <c r="BT30" s="298"/>
      <c r="BU30" s="298"/>
      <c r="BV30" s="298"/>
      <c r="BW30" s="252"/>
      <c r="BX30" s="252"/>
      <c r="BY30" s="252"/>
      <c r="BZ30" s="252"/>
      <c r="CA30" s="252"/>
      <c r="CB30" s="252"/>
      <c r="CC30" s="252"/>
      <c r="CD30" s="252"/>
      <c r="CE30" s="252"/>
      <c r="CF30" s="252"/>
      <c r="CG30" s="252"/>
      <c r="CH30" s="252"/>
      <c r="CI30" s="252"/>
      <c r="CJ30" s="252"/>
      <c r="CK30" s="252"/>
      <c r="CL30" s="252"/>
      <c r="CM30" s="297"/>
      <c r="CN30" s="297"/>
      <c r="CO30" s="297"/>
      <c r="CP30" s="297"/>
      <c r="CQ30" s="298"/>
      <c r="CR30" s="298"/>
      <c r="CS30" s="298"/>
      <c r="CT30" s="298"/>
      <c r="CU30" s="298"/>
      <c r="CV30" s="298"/>
      <c r="CW30" s="298"/>
      <c r="CX30" s="298"/>
      <c r="CY30" s="252"/>
      <c r="CZ30" s="252"/>
      <c r="DA30" s="252"/>
      <c r="DB30" s="252"/>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04"/>
      <c r="GV30" s="223"/>
      <c r="GW30" s="153"/>
      <c r="GX30" s="223"/>
      <c r="GY30" s="153"/>
      <c r="GZ30" s="153"/>
      <c r="HA30" s="153"/>
      <c r="HB30" s="153"/>
      <c r="HC30" s="153"/>
      <c r="HD30" s="153"/>
      <c r="HE30" s="153"/>
      <c r="HF30" s="153"/>
      <c r="HG30" s="153"/>
      <c r="HH30" s="153"/>
      <c r="HI30" s="153"/>
      <c r="HJ30" s="153"/>
      <c r="HK30" s="153"/>
      <c r="HL30" s="153"/>
      <c r="HM30" s="153"/>
      <c r="HN30" s="153"/>
      <c r="HO30" s="153"/>
      <c r="HP30" s="153"/>
      <c r="HQ30" s="153"/>
      <c r="HR30" s="153"/>
      <c r="HS30" s="153"/>
      <c r="HT30" s="153"/>
      <c r="HU30" s="153"/>
      <c r="HV30" s="153"/>
      <c r="HW30" s="153"/>
      <c r="HX30" s="153"/>
      <c r="HY30" s="153"/>
      <c r="HZ30" s="153"/>
      <c r="IA30" s="153"/>
      <c r="IB30" s="153"/>
      <c r="IC30" s="153"/>
      <c r="ID30" s="153"/>
      <c r="IE30" s="153"/>
      <c r="IF30" s="153"/>
      <c r="IG30" s="153"/>
      <c r="IH30" s="153"/>
      <c r="II30" s="153"/>
      <c r="IJ30" s="153"/>
      <c r="IK30" s="153"/>
      <c r="IL30" s="153"/>
      <c r="IM30" s="153"/>
      <c r="IN30" s="153"/>
      <c r="IO30" s="153"/>
      <c r="IP30" s="153"/>
      <c r="IQ30" s="153"/>
      <c r="IR30" s="153"/>
      <c r="IS30" s="153"/>
      <c r="IT30" s="153"/>
      <c r="IU30" s="153"/>
      <c r="IV30" s="153"/>
      <c r="IW30" s="153"/>
      <c r="IX30" s="153"/>
      <c r="IY30" s="326"/>
    </row>
    <row r="31" spans="1:259" s="332" customFormat="1" ht="15">
      <c r="A31" s="328" t="s">
        <v>13</v>
      </c>
      <c r="B31" s="303" t="s">
        <v>386</v>
      </c>
      <c r="C31" s="329" t="s">
        <v>387</v>
      </c>
      <c r="D31" s="305" t="s">
        <v>365</v>
      </c>
      <c r="E31" s="306" t="s">
        <v>353</v>
      </c>
      <c r="F31" s="306" t="s">
        <v>350</v>
      </c>
      <c r="G31" s="330">
        <f>2400000+G33</f>
        <v>2490000</v>
      </c>
      <c r="H31" s="201" t="s">
        <v>13</v>
      </c>
      <c r="I31" s="201" t="s">
        <v>356</v>
      </c>
      <c r="J31" s="201" t="s">
        <v>1440</v>
      </c>
      <c r="K31" s="294"/>
      <c r="L31" s="294"/>
      <c r="M31" s="294"/>
      <c r="N31" s="294"/>
      <c r="O31" s="294"/>
      <c r="P31" s="294"/>
      <c r="Q31" s="294"/>
      <c r="R31" s="295"/>
      <c r="S31" s="331"/>
      <c r="T31" s="331"/>
      <c r="U31" s="331"/>
      <c r="V31" s="331"/>
      <c r="W31" s="308"/>
      <c r="X31" s="308"/>
      <c r="Y31" s="308"/>
      <c r="Z31" s="308"/>
      <c r="AA31" s="308"/>
      <c r="AB31" s="308"/>
      <c r="AC31" s="308"/>
      <c r="AD31" s="308"/>
      <c r="AE31" s="308"/>
      <c r="AF31" s="308"/>
      <c r="AG31" s="308"/>
      <c r="AH31" s="308"/>
      <c r="AI31" s="308"/>
      <c r="AJ31" s="308"/>
      <c r="AK31" s="308"/>
      <c r="AL31" s="308"/>
      <c r="AM31" s="308"/>
      <c r="AN31" s="308"/>
      <c r="AO31" s="308"/>
      <c r="AP31" s="308"/>
      <c r="AQ31" s="308"/>
      <c r="AR31" s="308"/>
      <c r="AS31" s="308"/>
      <c r="AT31" s="308"/>
      <c r="AU31" s="308"/>
      <c r="AV31" s="308"/>
      <c r="AW31" s="308"/>
      <c r="AX31" s="308"/>
      <c r="AY31" s="308"/>
      <c r="AZ31" s="308"/>
      <c r="BA31" s="308"/>
      <c r="BB31" s="308"/>
      <c r="BC31" s="252"/>
      <c r="BD31" s="252"/>
      <c r="BE31" s="252"/>
      <c r="BF31" s="252"/>
      <c r="BG31" s="2164"/>
      <c r="BH31" s="2164"/>
      <c r="BI31" s="2164"/>
      <c r="BJ31" s="2164"/>
      <c r="BK31" s="2164"/>
      <c r="BL31" s="2164"/>
      <c r="BM31" s="2164"/>
      <c r="BN31" s="2164"/>
      <c r="BO31" s="2164"/>
      <c r="BP31" s="2164"/>
      <c r="BQ31" s="2164"/>
      <c r="BR31" s="2164"/>
      <c r="BS31" s="2164"/>
      <c r="BT31" s="2164"/>
      <c r="BU31" s="2164"/>
      <c r="BV31" s="2164"/>
      <c r="BW31" s="2164"/>
      <c r="BX31" s="2164"/>
      <c r="BY31" s="2164"/>
      <c r="BZ31" s="2164"/>
      <c r="CA31" s="2164"/>
      <c r="CB31" s="2164"/>
      <c r="CC31" s="2164"/>
      <c r="CD31" s="2164"/>
      <c r="CE31" s="2164"/>
      <c r="CF31" s="2164"/>
      <c r="CG31" s="2164"/>
      <c r="CH31" s="2164"/>
      <c r="CI31" s="2164"/>
      <c r="CJ31" s="2164"/>
      <c r="CK31" s="2164"/>
      <c r="CL31" s="2164"/>
      <c r="CM31" s="2164"/>
      <c r="CN31" s="2164"/>
      <c r="CO31" s="2164"/>
      <c r="CP31" s="2164"/>
      <c r="CQ31" s="2164"/>
      <c r="CR31" s="2164"/>
      <c r="CS31" s="2164"/>
      <c r="CT31" s="2164"/>
      <c r="CU31" s="2164"/>
      <c r="CV31" s="2164"/>
      <c r="CW31" s="2164"/>
      <c r="CX31" s="2164"/>
      <c r="CY31" s="2164"/>
      <c r="CZ31" s="2164"/>
      <c r="DA31" s="2164"/>
      <c r="DB31" s="2164"/>
      <c r="DC31" s="2169"/>
      <c r="DD31" s="2169"/>
      <c r="DE31" s="2169"/>
      <c r="DF31" s="2169"/>
      <c r="DG31" s="2169"/>
      <c r="DH31" s="2169"/>
      <c r="DI31" s="2169"/>
      <c r="DJ31" s="2169"/>
      <c r="DK31" s="2169"/>
      <c r="DL31" s="2169"/>
      <c r="DM31" s="2169"/>
      <c r="DN31" s="2169"/>
      <c r="DO31" s="2164"/>
      <c r="DP31" s="2164"/>
      <c r="DQ31" s="2164"/>
      <c r="DR31" s="2164"/>
      <c r="DS31" s="2169"/>
      <c r="DT31" s="2169"/>
      <c r="DU31" s="2169"/>
      <c r="DV31" s="2169"/>
      <c r="DW31" s="2164"/>
      <c r="DX31" s="2164"/>
      <c r="DY31" s="2164"/>
      <c r="DZ31" s="2164"/>
      <c r="EA31" s="2164"/>
      <c r="EB31" s="2164"/>
      <c r="EC31" s="2164"/>
      <c r="ED31" s="2164"/>
      <c r="EE31" s="2164"/>
      <c r="EF31" s="2164"/>
      <c r="EG31" s="2164"/>
      <c r="EH31" s="2164"/>
      <c r="EI31" s="2164"/>
      <c r="EJ31" s="2164"/>
      <c r="EK31" s="2164"/>
      <c r="EL31" s="2164"/>
      <c r="EM31" s="2164"/>
      <c r="EN31" s="2164"/>
      <c r="EO31" s="2164"/>
      <c r="EP31" s="2164"/>
      <c r="EQ31" s="2164"/>
      <c r="ER31" s="2164"/>
      <c r="ES31" s="2164"/>
      <c r="ET31" s="2164"/>
      <c r="EU31" s="2164"/>
      <c r="EV31" s="2164"/>
      <c r="EW31" s="2164"/>
      <c r="EX31" s="2164"/>
      <c r="EY31" s="2164"/>
      <c r="EZ31" s="2164"/>
      <c r="FA31" s="2164"/>
      <c r="FB31" s="2164"/>
      <c r="FC31" s="2164"/>
      <c r="FD31" s="2164"/>
      <c r="FE31" s="2164"/>
      <c r="FF31" s="2164"/>
      <c r="FG31" s="2164"/>
      <c r="FH31" s="2164"/>
      <c r="FI31" s="2164"/>
      <c r="FJ31" s="2164"/>
      <c r="FK31" s="2164"/>
      <c r="FL31" s="2164"/>
      <c r="FM31" s="2164"/>
      <c r="FN31" s="2164"/>
      <c r="FO31" s="2164"/>
      <c r="FP31" s="2164"/>
      <c r="FQ31" s="2164"/>
      <c r="FR31" s="2164"/>
      <c r="FS31" s="2164"/>
      <c r="FT31" s="2164"/>
      <c r="FU31" s="2164"/>
      <c r="FV31" s="2164"/>
      <c r="FW31" s="2164"/>
      <c r="FX31" s="2164"/>
      <c r="FY31" s="2164"/>
      <c r="FZ31" s="2164"/>
      <c r="GA31" s="2164"/>
      <c r="GB31" s="2164"/>
      <c r="GC31" s="2164"/>
      <c r="GD31" s="2164"/>
      <c r="GE31" s="2164"/>
      <c r="GF31" s="2164"/>
      <c r="GG31" s="2164"/>
      <c r="GH31" s="2164"/>
      <c r="GI31" s="2164"/>
      <c r="GJ31" s="2164"/>
      <c r="GK31" s="2164"/>
      <c r="GL31" s="2164"/>
      <c r="GM31" s="2164"/>
      <c r="GN31" s="2164"/>
      <c r="GO31" s="2164"/>
      <c r="GP31" s="2164"/>
      <c r="GQ31" s="2164"/>
      <c r="GR31" s="2164"/>
      <c r="GS31" s="2164"/>
      <c r="GT31" s="2164"/>
      <c r="GU31" s="204"/>
      <c r="GV31" s="223"/>
      <c r="GW31" s="153"/>
      <c r="GX31" s="223"/>
      <c r="GY31" s="153"/>
      <c r="GZ31" s="153"/>
      <c r="HA31" s="153"/>
      <c r="HB31" s="153"/>
      <c r="HC31" s="153"/>
      <c r="HD31" s="153"/>
      <c r="HE31" s="153"/>
      <c r="HF31" s="153"/>
      <c r="HG31" s="153"/>
      <c r="HH31" s="153"/>
      <c r="HI31" s="153"/>
      <c r="HJ31" s="153"/>
      <c r="HK31" s="153"/>
      <c r="HL31" s="153"/>
      <c r="HM31" s="153"/>
      <c r="HN31" s="153"/>
      <c r="HO31" s="153"/>
      <c r="HP31" s="153"/>
      <c r="HQ31" s="300"/>
      <c r="HR31" s="300"/>
      <c r="HS31" s="300"/>
      <c r="HT31" s="300"/>
      <c r="HU31" s="300"/>
      <c r="HV31" s="300"/>
      <c r="HW31" s="300"/>
      <c r="HX31" s="300"/>
      <c r="HY31" s="300"/>
      <c r="HZ31" s="300"/>
      <c r="IA31" s="300"/>
      <c r="IB31" s="300"/>
      <c r="IC31" s="300"/>
      <c r="ID31" s="300"/>
      <c r="IE31" s="300"/>
      <c r="IF31" s="300"/>
      <c r="IG31" s="300"/>
      <c r="IH31" s="300"/>
      <c r="II31" s="300"/>
      <c r="IJ31" s="300"/>
      <c r="IK31" s="300"/>
      <c r="IL31" s="300"/>
      <c r="IM31" s="300"/>
      <c r="IN31" s="300"/>
      <c r="IO31" s="300"/>
      <c r="IP31" s="300"/>
      <c r="IQ31" s="300"/>
      <c r="IR31" s="300"/>
      <c r="IS31" s="300"/>
      <c r="IT31" s="300"/>
      <c r="IU31" s="300"/>
      <c r="IV31" s="300"/>
      <c r="IW31" s="300"/>
      <c r="IX31" s="300"/>
    </row>
    <row r="32" spans="1:259" s="344" customFormat="1" ht="16.5" customHeight="1">
      <c r="A32" s="333"/>
      <c r="B32" s="303" t="s">
        <v>388</v>
      </c>
      <c r="C32" s="334" t="s">
        <v>389</v>
      </c>
      <c r="D32" s="305"/>
      <c r="E32" s="306"/>
      <c r="F32" s="306"/>
      <c r="G32" s="335">
        <v>2000000</v>
      </c>
      <c r="H32" s="336" t="s">
        <v>13</v>
      </c>
      <c r="I32" s="201" t="s">
        <v>356</v>
      </c>
      <c r="J32" s="201" t="s">
        <v>1441</v>
      </c>
      <c r="K32" s="337"/>
      <c r="L32" s="337"/>
      <c r="M32" s="337"/>
      <c r="N32" s="337"/>
      <c r="O32" s="337"/>
      <c r="P32" s="337"/>
      <c r="Q32" s="337"/>
      <c r="R32" s="338"/>
      <c r="S32" s="339"/>
      <c r="T32" s="339"/>
      <c r="U32" s="339"/>
      <c r="V32" s="339"/>
      <c r="W32" s="340"/>
      <c r="X32" s="340"/>
      <c r="Y32" s="340"/>
      <c r="Z32" s="340"/>
      <c r="AA32" s="340"/>
      <c r="AB32" s="340"/>
      <c r="AC32" s="340"/>
      <c r="AD32" s="340"/>
      <c r="AE32" s="340"/>
      <c r="AF32" s="340"/>
      <c r="AG32" s="340"/>
      <c r="AH32" s="340"/>
      <c r="AI32" s="340"/>
      <c r="AJ32" s="340"/>
      <c r="AK32" s="340"/>
      <c r="AL32" s="340"/>
      <c r="AM32" s="340"/>
      <c r="AN32" s="340"/>
      <c r="AO32" s="340"/>
      <c r="AP32" s="340"/>
      <c r="AQ32" s="340"/>
      <c r="AR32" s="340"/>
      <c r="AS32" s="340"/>
      <c r="AT32" s="340"/>
      <c r="AU32" s="340"/>
      <c r="AV32" s="340"/>
      <c r="AW32" s="340"/>
      <c r="AX32" s="340"/>
      <c r="AY32" s="340"/>
      <c r="AZ32" s="340"/>
      <c r="BA32" s="340"/>
      <c r="BB32" s="340"/>
      <c r="BC32" s="241"/>
      <c r="BD32" s="241"/>
      <c r="BE32" s="241"/>
      <c r="BF32" s="241"/>
      <c r="BG32" s="241"/>
      <c r="BH32" s="241"/>
      <c r="BI32" s="241"/>
      <c r="BJ32" s="241"/>
      <c r="BK32" s="241"/>
      <c r="BL32" s="241"/>
      <c r="BM32" s="241"/>
      <c r="BN32" s="241"/>
      <c r="BO32" s="241"/>
      <c r="BP32" s="241"/>
      <c r="BQ32" s="241"/>
      <c r="BR32" s="241"/>
      <c r="BS32" s="241"/>
      <c r="BT32" s="241"/>
      <c r="BU32" s="241"/>
      <c r="BV32" s="241"/>
      <c r="BW32" s="241"/>
      <c r="BX32" s="241"/>
      <c r="BY32" s="241"/>
      <c r="BZ32" s="241"/>
      <c r="CA32" s="241"/>
      <c r="CB32" s="241"/>
      <c r="CC32" s="241"/>
      <c r="CD32" s="241"/>
      <c r="CE32" s="241"/>
      <c r="CF32" s="241"/>
      <c r="CG32" s="241"/>
      <c r="CH32" s="241"/>
      <c r="CI32" s="241"/>
      <c r="CJ32" s="241"/>
      <c r="CK32" s="241"/>
      <c r="CL32" s="241"/>
      <c r="CM32" s="241"/>
      <c r="CN32" s="241"/>
      <c r="CO32" s="241"/>
      <c r="CP32" s="241"/>
      <c r="CQ32" s="241"/>
      <c r="CR32" s="241"/>
      <c r="CS32" s="241"/>
      <c r="CT32" s="241"/>
      <c r="CU32" s="241"/>
      <c r="CV32" s="241"/>
      <c r="CW32" s="241"/>
      <c r="CX32" s="241"/>
      <c r="CY32" s="241"/>
      <c r="CZ32" s="241"/>
      <c r="DA32" s="241"/>
      <c r="DB32" s="241"/>
      <c r="DC32" s="341"/>
      <c r="DD32" s="341"/>
      <c r="DE32" s="341"/>
      <c r="DF32" s="341"/>
      <c r="DG32" s="341"/>
      <c r="DH32" s="341"/>
      <c r="DI32" s="341"/>
      <c r="DJ32" s="341"/>
      <c r="DK32" s="341"/>
      <c r="DL32" s="341"/>
      <c r="DM32" s="341"/>
      <c r="DN32" s="341"/>
      <c r="DO32" s="241"/>
      <c r="DP32" s="241"/>
      <c r="DQ32" s="241"/>
      <c r="DR32" s="241"/>
      <c r="DS32" s="341"/>
      <c r="DT32" s="341"/>
      <c r="DU32" s="341"/>
      <c r="DV32" s="341"/>
      <c r="DW32" s="241"/>
      <c r="DX32" s="241"/>
      <c r="DY32" s="241"/>
      <c r="DZ32" s="241"/>
      <c r="EA32" s="241"/>
      <c r="EB32" s="241"/>
      <c r="EC32" s="241"/>
      <c r="ED32" s="241"/>
      <c r="EE32" s="241"/>
      <c r="EF32" s="241"/>
      <c r="EG32" s="241"/>
      <c r="EH32" s="241"/>
      <c r="EI32" s="241"/>
      <c r="EJ32" s="241"/>
      <c r="EK32" s="241"/>
      <c r="EL32" s="241"/>
      <c r="EM32" s="241"/>
      <c r="EN32" s="241"/>
      <c r="EO32" s="241"/>
      <c r="EP32" s="241"/>
      <c r="EQ32" s="241"/>
      <c r="ER32" s="241"/>
      <c r="ES32" s="241"/>
      <c r="ET32" s="241"/>
      <c r="EU32" s="241"/>
      <c r="EV32" s="241"/>
      <c r="EW32" s="241"/>
      <c r="EX32" s="241"/>
      <c r="EY32" s="241"/>
      <c r="EZ32" s="241"/>
      <c r="FA32" s="241"/>
      <c r="FB32" s="241"/>
      <c r="FC32" s="241"/>
      <c r="FD32" s="241"/>
      <c r="FE32" s="241"/>
      <c r="FF32" s="241"/>
      <c r="FG32" s="241"/>
      <c r="FH32" s="241"/>
      <c r="FI32" s="241"/>
      <c r="FJ32" s="241"/>
      <c r="FK32" s="241"/>
      <c r="FL32" s="241"/>
      <c r="FM32" s="241"/>
      <c r="FN32" s="241"/>
      <c r="FO32" s="241"/>
      <c r="FP32" s="241"/>
      <c r="FQ32" s="241"/>
      <c r="FR32" s="241"/>
      <c r="FS32" s="241"/>
      <c r="FT32" s="241"/>
      <c r="FU32" s="241"/>
      <c r="FV32" s="241"/>
      <c r="FW32" s="241"/>
      <c r="FX32" s="241"/>
      <c r="FY32" s="241"/>
      <c r="FZ32" s="241"/>
      <c r="GA32" s="241"/>
      <c r="GB32" s="241"/>
      <c r="GC32" s="241"/>
      <c r="GD32" s="241"/>
      <c r="GE32" s="241"/>
      <c r="GF32" s="241"/>
      <c r="GG32" s="241"/>
      <c r="GH32" s="241"/>
      <c r="GI32" s="241"/>
      <c r="GJ32" s="241"/>
      <c r="GK32" s="241"/>
      <c r="GL32" s="241"/>
      <c r="GM32" s="241"/>
      <c r="GN32" s="241"/>
      <c r="GO32" s="241"/>
      <c r="GP32" s="241"/>
      <c r="GQ32" s="241"/>
      <c r="GR32" s="241"/>
      <c r="GS32" s="241"/>
      <c r="GT32" s="241"/>
      <c r="GU32" s="342"/>
      <c r="GV32" s="206"/>
      <c r="GW32" s="172"/>
      <c r="GX32" s="206"/>
      <c r="GY32" s="172"/>
      <c r="GZ32" s="172"/>
      <c r="HA32" s="172"/>
      <c r="HB32" s="172"/>
      <c r="HC32" s="172"/>
      <c r="HD32" s="172"/>
      <c r="HE32" s="172"/>
      <c r="HF32" s="172"/>
      <c r="HG32" s="172"/>
      <c r="HH32" s="172"/>
      <c r="HI32" s="172"/>
      <c r="HJ32" s="172"/>
      <c r="HK32" s="172"/>
      <c r="HL32" s="172"/>
      <c r="HM32" s="172"/>
      <c r="HN32" s="172"/>
      <c r="HO32" s="172"/>
      <c r="HP32" s="172"/>
      <c r="HQ32" s="343"/>
      <c r="HR32" s="343"/>
      <c r="HS32" s="343"/>
      <c r="HT32" s="343"/>
      <c r="HU32" s="343"/>
      <c r="HV32" s="343"/>
      <c r="HW32" s="343"/>
      <c r="HX32" s="343"/>
      <c r="HY32" s="343"/>
      <c r="HZ32" s="343"/>
      <c r="IA32" s="343"/>
      <c r="IB32" s="343"/>
      <c r="IC32" s="343"/>
      <c r="ID32" s="343"/>
      <c r="IE32" s="343"/>
      <c r="IF32" s="343"/>
      <c r="IG32" s="343"/>
      <c r="IH32" s="343"/>
      <c r="II32" s="343"/>
      <c r="IJ32" s="343"/>
      <c r="IK32" s="343"/>
      <c r="IL32" s="343"/>
      <c r="IM32" s="343"/>
      <c r="IN32" s="343"/>
      <c r="IO32" s="343"/>
      <c r="IP32" s="343"/>
      <c r="IQ32" s="343"/>
      <c r="IR32" s="343"/>
      <c r="IS32" s="343"/>
      <c r="IT32" s="343"/>
      <c r="IU32" s="343"/>
      <c r="IV32" s="343"/>
      <c r="IW32" s="343"/>
      <c r="IX32" s="343"/>
    </row>
    <row r="33" spans="1:259" s="208" customFormat="1">
      <c r="A33" s="345" t="s">
        <v>41</v>
      </c>
      <c r="B33" s="346" t="s">
        <v>390</v>
      </c>
      <c r="C33" s="356" t="s">
        <v>294</v>
      </c>
      <c r="D33" s="305" t="s">
        <v>391</v>
      </c>
      <c r="E33" s="306" t="s">
        <v>349</v>
      </c>
      <c r="F33" s="306" t="s">
        <v>392</v>
      </c>
      <c r="G33" s="735">
        <v>90000</v>
      </c>
      <c r="H33" s="249" t="s">
        <v>325</v>
      </c>
      <c r="I33" s="347"/>
      <c r="J33" s="347"/>
      <c r="K33" s="202"/>
      <c r="L33" s="202"/>
      <c r="M33" s="202"/>
      <c r="N33" s="202"/>
      <c r="O33" s="202"/>
      <c r="P33" s="202"/>
      <c r="Q33" s="202"/>
      <c r="R33" s="202"/>
      <c r="S33" s="202"/>
      <c r="T33" s="202"/>
      <c r="U33" s="202"/>
      <c r="V33" s="202"/>
      <c r="W33" s="202"/>
      <c r="X33" s="202"/>
      <c r="Y33" s="202"/>
      <c r="Z33" s="202"/>
      <c r="AA33" s="202"/>
      <c r="AB33" s="202"/>
      <c r="AC33" s="202"/>
      <c r="AD33" s="202"/>
      <c r="AE33" s="202"/>
      <c r="AF33" s="202"/>
      <c r="AG33" s="202"/>
      <c r="AH33" s="202"/>
      <c r="AI33" s="202"/>
      <c r="AJ33" s="202"/>
      <c r="AK33" s="202"/>
      <c r="AL33" s="202"/>
      <c r="AM33" s="203"/>
      <c r="AN33" s="203"/>
      <c r="AO33" s="203"/>
      <c r="AP33" s="203"/>
      <c r="AQ33" s="153"/>
      <c r="AR33" s="153"/>
      <c r="AS33" s="153"/>
      <c r="AT33" s="153"/>
      <c r="AU33" s="153"/>
      <c r="AV33" s="153"/>
      <c r="AW33" s="153"/>
      <c r="AX33" s="153"/>
      <c r="AY33" s="153"/>
      <c r="AZ33" s="153"/>
      <c r="BA33" s="153"/>
      <c r="BB33" s="153"/>
      <c r="BC33" s="153"/>
      <c r="BD33" s="153"/>
      <c r="BE33" s="153"/>
      <c r="BF33" s="153"/>
      <c r="BG33" s="215"/>
      <c r="BH33" s="215"/>
      <c r="BI33" s="215"/>
      <c r="BJ33" s="215"/>
      <c r="BK33" s="153"/>
      <c r="BL33" s="153"/>
      <c r="BM33" s="153"/>
      <c r="BN33" s="153"/>
      <c r="BO33" s="153"/>
      <c r="BP33" s="153"/>
      <c r="BQ33" s="153"/>
      <c r="BR33" s="153"/>
      <c r="BS33" s="153"/>
      <c r="BT33" s="153"/>
      <c r="BU33" s="153"/>
      <c r="BV33" s="153"/>
      <c r="BW33" s="215"/>
      <c r="BX33" s="215"/>
      <c r="BY33" s="215"/>
      <c r="BZ33" s="215"/>
      <c r="CA33" s="215"/>
      <c r="CB33" s="215"/>
      <c r="CC33" s="215"/>
      <c r="CD33" s="215"/>
      <c r="CE33" s="215"/>
      <c r="CF33" s="215"/>
      <c r="CG33" s="215"/>
      <c r="CH33" s="215"/>
      <c r="CI33" s="153"/>
      <c r="CJ33" s="153"/>
      <c r="CK33" s="153"/>
      <c r="CL33" s="153"/>
      <c r="CM33" s="153"/>
      <c r="CN33" s="153"/>
      <c r="CO33" s="153"/>
      <c r="CP33" s="153"/>
      <c r="CQ33" s="153"/>
      <c r="CR33" s="153"/>
      <c r="CS33" s="153"/>
      <c r="CT33" s="153"/>
      <c r="CU33" s="153"/>
      <c r="CV33" s="153"/>
      <c r="CW33" s="153"/>
      <c r="CX33" s="153"/>
      <c r="CY33" s="153"/>
      <c r="CZ33" s="153"/>
      <c r="DA33" s="153"/>
      <c r="DB33" s="153"/>
      <c r="DC33" s="153"/>
      <c r="DD33" s="153"/>
      <c r="DE33" s="153"/>
      <c r="DF33" s="153"/>
      <c r="DG33" s="153"/>
      <c r="DH33" s="153"/>
      <c r="DI33" s="153"/>
      <c r="DJ33" s="153"/>
      <c r="DK33" s="153"/>
      <c r="DL33" s="153"/>
      <c r="DM33" s="153"/>
      <c r="DN33" s="153"/>
      <c r="DO33" s="153"/>
      <c r="DP33" s="153"/>
      <c r="DQ33" s="153"/>
      <c r="DR33" s="153"/>
      <c r="DS33" s="153"/>
      <c r="DT33" s="153"/>
      <c r="DU33" s="153"/>
      <c r="DV33" s="153"/>
      <c r="DW33" s="153"/>
      <c r="DX33" s="153"/>
      <c r="DY33" s="153"/>
      <c r="DZ33" s="153"/>
      <c r="EA33" s="153"/>
      <c r="EB33" s="153"/>
      <c r="EC33" s="153"/>
      <c r="ED33" s="153"/>
      <c r="EE33" s="153"/>
      <c r="EF33" s="153"/>
      <c r="EG33" s="153"/>
      <c r="EH33" s="153"/>
      <c r="EI33" s="153"/>
      <c r="EJ33" s="153"/>
      <c r="EK33" s="153"/>
      <c r="EL33" s="153"/>
      <c r="EM33" s="153"/>
      <c r="EN33" s="153"/>
      <c r="EO33" s="153"/>
      <c r="EP33" s="153"/>
      <c r="EQ33" s="153"/>
      <c r="ER33" s="153"/>
      <c r="ES33" s="153"/>
      <c r="ET33" s="153"/>
      <c r="EU33" s="153"/>
      <c r="EV33" s="153"/>
      <c r="EW33" s="153"/>
      <c r="EX33" s="153"/>
      <c r="EY33" s="153"/>
      <c r="EZ33" s="153"/>
      <c r="FA33" s="153"/>
      <c r="FB33" s="153"/>
      <c r="FC33" s="153"/>
      <c r="FD33" s="153"/>
      <c r="FE33" s="153"/>
      <c r="FF33" s="153"/>
      <c r="FG33" s="153"/>
      <c r="FH33" s="153"/>
      <c r="FI33" s="153"/>
      <c r="FJ33" s="153"/>
      <c r="FK33" s="153"/>
      <c r="FL33" s="153"/>
      <c r="FM33" s="153"/>
      <c r="FN33" s="153"/>
      <c r="FO33" s="153"/>
      <c r="FP33" s="153"/>
      <c r="FQ33" s="153"/>
      <c r="FR33" s="153"/>
      <c r="FS33" s="153"/>
      <c r="FT33" s="153"/>
      <c r="FU33" s="153"/>
      <c r="FV33" s="153"/>
      <c r="FW33" s="153"/>
      <c r="FX33" s="153"/>
      <c r="FY33" s="153"/>
      <c r="FZ33" s="153"/>
      <c r="GA33" s="153"/>
      <c r="GB33" s="153"/>
      <c r="GC33" s="153"/>
      <c r="GD33" s="153"/>
      <c r="GE33" s="153"/>
      <c r="GF33" s="153"/>
      <c r="GG33" s="153"/>
      <c r="GH33" s="153"/>
      <c r="GI33" s="153"/>
      <c r="GJ33" s="153"/>
      <c r="GK33" s="153"/>
      <c r="GL33" s="153"/>
      <c r="GM33" s="153"/>
      <c r="GN33" s="153"/>
      <c r="GO33" s="153"/>
      <c r="GP33" s="153"/>
      <c r="GQ33" s="153"/>
      <c r="GR33" s="153"/>
      <c r="GS33" s="153"/>
      <c r="GT33" s="153"/>
      <c r="GU33" s="202"/>
      <c r="GV33" s="223"/>
      <c r="GW33" s="153"/>
      <c r="GX33" s="223"/>
      <c r="GY33" s="153"/>
      <c r="GZ33" s="153"/>
      <c r="HA33" s="153"/>
      <c r="HB33" s="153"/>
      <c r="HC33" s="153"/>
      <c r="HD33" s="153"/>
      <c r="HE33" s="153"/>
      <c r="HF33" s="153"/>
      <c r="HG33" s="153"/>
      <c r="HH33" s="153"/>
      <c r="HI33" s="153"/>
      <c r="HJ33" s="153"/>
      <c r="HK33" s="153"/>
      <c r="HL33" s="153"/>
      <c r="HM33" s="153"/>
      <c r="HN33" s="153"/>
      <c r="HO33" s="153"/>
      <c r="HP33" s="153"/>
      <c r="HQ33" s="348"/>
    </row>
    <row r="34" spans="1:259" s="354" customFormat="1">
      <c r="A34" s="254"/>
      <c r="B34" s="245" t="s">
        <v>393</v>
      </c>
      <c r="C34" s="349" t="s">
        <v>295</v>
      </c>
      <c r="D34" s="245" t="s">
        <v>394</v>
      </c>
      <c r="E34" s="198" t="s">
        <v>349</v>
      </c>
      <c r="F34" s="198" t="s">
        <v>395</v>
      </c>
      <c r="G34" s="350">
        <v>40000</v>
      </c>
      <c r="H34" s="736" t="s">
        <v>325</v>
      </c>
      <c r="I34" s="736" t="s">
        <v>356</v>
      </c>
      <c r="J34" s="736" t="s">
        <v>1442</v>
      </c>
      <c r="K34" s="153"/>
      <c r="L34" s="153"/>
      <c r="M34" s="153"/>
      <c r="N34" s="153"/>
      <c r="O34" s="153"/>
      <c r="P34" s="153"/>
      <c r="Q34" s="153"/>
      <c r="R34" s="351"/>
      <c r="S34" s="2166"/>
      <c r="T34" s="2166"/>
      <c r="U34" s="2166"/>
      <c r="V34" s="2166"/>
      <c r="W34" s="2165"/>
      <c r="X34" s="2165"/>
      <c r="Y34" s="2165"/>
      <c r="Z34" s="2165"/>
      <c r="AA34" s="2165"/>
      <c r="AB34" s="2165"/>
      <c r="AC34" s="2165"/>
      <c r="AD34" s="2165"/>
      <c r="AE34" s="2165"/>
      <c r="AF34" s="2165"/>
      <c r="AG34" s="2165"/>
      <c r="AH34" s="2165"/>
      <c r="AI34" s="2165"/>
      <c r="AJ34" s="2165"/>
      <c r="AK34" s="2165"/>
      <c r="AL34" s="2165"/>
      <c r="AM34" s="2165"/>
      <c r="AN34" s="2165"/>
      <c r="AO34" s="2165"/>
      <c r="AP34" s="2165"/>
      <c r="AQ34" s="352"/>
      <c r="AR34" s="352"/>
      <c r="AS34" s="352"/>
      <c r="AT34" s="352"/>
      <c r="AU34" s="352"/>
      <c r="AV34" s="352"/>
      <c r="AW34" s="352"/>
      <c r="AX34" s="352"/>
      <c r="AY34" s="352"/>
      <c r="AZ34" s="352"/>
      <c r="BA34" s="352"/>
      <c r="BB34" s="352"/>
      <c r="BC34" s="351"/>
      <c r="BD34" s="153"/>
      <c r="BE34" s="153"/>
      <c r="BF34" s="153"/>
      <c r="BG34" s="215"/>
      <c r="BH34" s="215"/>
      <c r="BI34" s="215"/>
      <c r="BJ34" s="215"/>
      <c r="BK34" s="153"/>
      <c r="BL34" s="153"/>
      <c r="BM34" s="153"/>
      <c r="BN34" s="153"/>
      <c r="BO34" s="153"/>
      <c r="BP34" s="153"/>
      <c r="BQ34" s="153"/>
      <c r="BR34" s="153"/>
      <c r="BS34" s="153"/>
      <c r="BT34" s="153"/>
      <c r="BU34" s="153"/>
      <c r="BV34" s="153"/>
      <c r="BW34" s="215"/>
      <c r="BX34" s="215"/>
      <c r="BY34" s="215"/>
      <c r="BZ34" s="215"/>
      <c r="CA34" s="215"/>
      <c r="CB34" s="215"/>
      <c r="CC34" s="215"/>
      <c r="CD34" s="215"/>
      <c r="CE34" s="215"/>
      <c r="CF34" s="215"/>
      <c r="CG34" s="215"/>
      <c r="CH34" s="215"/>
      <c r="CI34" s="153"/>
      <c r="CJ34" s="153"/>
      <c r="CK34" s="153"/>
      <c r="CL34" s="153"/>
      <c r="CM34" s="153"/>
      <c r="CN34" s="153"/>
      <c r="CO34" s="153"/>
      <c r="CP34" s="153"/>
      <c r="CQ34" s="153"/>
      <c r="CR34" s="153"/>
      <c r="CS34" s="153"/>
      <c r="CT34" s="153"/>
      <c r="CU34" s="153"/>
      <c r="CV34" s="153"/>
      <c r="CW34" s="153"/>
      <c r="CX34" s="153"/>
      <c r="CY34" s="153"/>
      <c r="CZ34" s="153"/>
      <c r="DA34" s="153"/>
      <c r="DB34" s="153"/>
      <c r="DC34" s="153"/>
      <c r="DD34" s="153"/>
      <c r="DE34" s="153"/>
      <c r="DF34" s="153"/>
      <c r="DG34" s="153"/>
      <c r="DH34" s="153"/>
      <c r="DI34" s="153"/>
      <c r="DJ34" s="153"/>
      <c r="DK34" s="153"/>
      <c r="DL34" s="153"/>
      <c r="DM34" s="153"/>
      <c r="DN34" s="153"/>
      <c r="DO34" s="153"/>
      <c r="DP34" s="153"/>
      <c r="DQ34" s="153"/>
      <c r="DR34" s="153"/>
      <c r="DS34" s="153"/>
      <c r="DT34" s="153"/>
      <c r="DU34" s="153"/>
      <c r="DV34" s="153"/>
      <c r="DW34" s="153"/>
      <c r="DX34" s="153"/>
      <c r="DY34" s="153"/>
      <c r="DZ34" s="153"/>
      <c r="EA34" s="153"/>
      <c r="EB34" s="153"/>
      <c r="EC34" s="153"/>
      <c r="ED34" s="153"/>
      <c r="EE34" s="153"/>
      <c r="EF34" s="153"/>
      <c r="EG34" s="153"/>
      <c r="EH34" s="153"/>
      <c r="EI34" s="153"/>
      <c r="EJ34" s="153"/>
      <c r="EK34" s="153"/>
      <c r="EL34" s="153"/>
      <c r="EM34" s="153"/>
      <c r="EN34" s="153"/>
      <c r="EO34" s="153"/>
      <c r="EP34" s="153"/>
      <c r="EQ34" s="153"/>
      <c r="ER34" s="153"/>
      <c r="ES34" s="153"/>
      <c r="ET34" s="153"/>
      <c r="EU34" s="153"/>
      <c r="EV34" s="153"/>
      <c r="EW34" s="153"/>
      <c r="EX34" s="153"/>
      <c r="EY34" s="153"/>
      <c r="EZ34" s="153"/>
      <c r="FA34" s="153"/>
      <c r="FB34" s="153"/>
      <c r="FC34" s="153"/>
      <c r="FD34" s="153"/>
      <c r="FE34" s="153"/>
      <c r="FF34" s="153"/>
      <c r="FG34" s="153"/>
      <c r="FH34" s="153"/>
      <c r="FI34" s="153"/>
      <c r="FJ34" s="153"/>
      <c r="FK34" s="153"/>
      <c r="FL34" s="153"/>
      <c r="FM34" s="153"/>
      <c r="FN34" s="153"/>
      <c r="FO34" s="153"/>
      <c r="FP34" s="153"/>
      <c r="FQ34" s="153"/>
      <c r="FR34" s="153"/>
      <c r="FS34" s="153"/>
      <c r="FT34" s="153"/>
      <c r="FU34" s="153"/>
      <c r="FV34" s="153"/>
      <c r="FW34" s="153"/>
      <c r="FX34" s="153"/>
      <c r="FY34" s="153"/>
      <c r="FZ34" s="153"/>
      <c r="GA34" s="153"/>
      <c r="GB34" s="153"/>
      <c r="GC34" s="153"/>
      <c r="GD34" s="153"/>
      <c r="GE34" s="153"/>
      <c r="GF34" s="153"/>
      <c r="GG34" s="153"/>
      <c r="GH34" s="153"/>
      <c r="GI34" s="153"/>
      <c r="GJ34" s="153"/>
      <c r="GK34" s="153"/>
      <c r="GL34" s="153"/>
      <c r="GM34" s="153"/>
      <c r="GN34" s="153"/>
      <c r="GO34" s="153"/>
      <c r="GP34" s="153"/>
      <c r="GQ34" s="153"/>
      <c r="GR34" s="153"/>
      <c r="GS34" s="153"/>
      <c r="GT34" s="153"/>
      <c r="GU34" s="202"/>
      <c r="GV34" s="223"/>
      <c r="GW34" s="153"/>
      <c r="GX34" s="223"/>
      <c r="GY34" s="153"/>
      <c r="GZ34" s="153"/>
      <c r="HA34" s="153"/>
      <c r="HB34" s="153"/>
      <c r="HC34" s="153"/>
      <c r="HD34" s="153"/>
      <c r="HE34" s="153"/>
      <c r="HF34" s="153"/>
      <c r="HG34" s="153"/>
      <c r="HH34" s="153"/>
      <c r="HI34" s="153"/>
      <c r="HJ34" s="153"/>
      <c r="HK34" s="153"/>
      <c r="HL34" s="153"/>
      <c r="HM34" s="153"/>
      <c r="HN34" s="153"/>
      <c r="HO34" s="153"/>
      <c r="HP34" s="153"/>
      <c r="HQ34" s="153"/>
      <c r="HR34" s="153"/>
      <c r="HS34" s="153"/>
      <c r="HT34" s="153"/>
      <c r="HU34" s="153"/>
      <c r="HV34" s="153"/>
      <c r="HW34" s="153"/>
      <c r="HX34" s="153"/>
      <c r="HY34" s="153"/>
      <c r="HZ34" s="153"/>
      <c r="IA34" s="153"/>
      <c r="IB34" s="153"/>
      <c r="IC34" s="153"/>
      <c r="ID34" s="153"/>
      <c r="IE34" s="153"/>
      <c r="IF34" s="153"/>
      <c r="IG34" s="153"/>
      <c r="IH34" s="153"/>
      <c r="II34" s="153"/>
      <c r="IJ34" s="153"/>
      <c r="IK34" s="153"/>
      <c r="IL34" s="153"/>
      <c r="IM34" s="153"/>
      <c r="IN34" s="153"/>
      <c r="IO34" s="153"/>
      <c r="IP34" s="153"/>
      <c r="IQ34" s="153"/>
      <c r="IR34" s="153"/>
      <c r="IS34" s="153"/>
      <c r="IT34" s="153"/>
      <c r="IU34" s="153"/>
      <c r="IV34" s="153"/>
      <c r="IW34" s="153"/>
      <c r="IX34" s="153"/>
      <c r="IY34" s="353"/>
    </row>
    <row r="35" spans="1:259" s="358" customFormat="1">
      <c r="A35" s="355"/>
      <c r="B35" s="245" t="s">
        <v>396</v>
      </c>
      <c r="C35" s="356" t="s">
        <v>296</v>
      </c>
      <c r="D35" s="305" t="s">
        <v>391</v>
      </c>
      <c r="E35" s="306" t="s">
        <v>349</v>
      </c>
      <c r="F35" s="306" t="s">
        <v>392</v>
      </c>
      <c r="G35" s="307">
        <v>50000</v>
      </c>
      <c r="H35" s="736" t="s">
        <v>325</v>
      </c>
      <c r="I35" s="736" t="s">
        <v>356</v>
      </c>
      <c r="J35" s="736" t="s">
        <v>1443</v>
      </c>
      <c r="K35" s="153"/>
      <c r="L35" s="153"/>
      <c r="M35" s="153"/>
      <c r="N35" s="153"/>
      <c r="O35" s="294"/>
      <c r="P35" s="294"/>
      <c r="Q35" s="294"/>
      <c r="R35" s="295"/>
      <c r="S35" s="2166"/>
      <c r="T35" s="2166"/>
      <c r="U35" s="2166"/>
      <c r="V35" s="2166"/>
      <c r="W35" s="2165"/>
      <c r="X35" s="2165"/>
      <c r="Y35" s="2165"/>
      <c r="Z35" s="2165"/>
      <c r="AA35" s="2166"/>
      <c r="AB35" s="2166"/>
      <c r="AC35" s="2166"/>
      <c r="AD35" s="2166"/>
      <c r="AE35" s="2165"/>
      <c r="AF35" s="2165"/>
      <c r="AG35" s="2165"/>
      <c r="AH35" s="2165"/>
      <c r="AI35" s="2165"/>
      <c r="AJ35" s="2165"/>
      <c r="AK35" s="2165"/>
      <c r="AL35" s="2165"/>
      <c r="AM35" s="2165"/>
      <c r="AN35" s="2165"/>
      <c r="AO35" s="2165"/>
      <c r="AP35" s="2165"/>
      <c r="AQ35" s="2165"/>
      <c r="AR35" s="2165"/>
      <c r="AS35" s="2165"/>
      <c r="AT35" s="2165"/>
      <c r="AU35" s="2165"/>
      <c r="AV35" s="2165"/>
      <c r="AW35" s="2165"/>
      <c r="AX35" s="2165"/>
      <c r="AY35" s="2165"/>
      <c r="AZ35" s="2165"/>
      <c r="BA35" s="2165"/>
      <c r="BB35" s="2165"/>
      <c r="BC35" s="2164"/>
      <c r="BD35" s="2164"/>
      <c r="BE35" s="2164"/>
      <c r="BF35" s="2164"/>
      <c r="BG35" s="2164"/>
      <c r="BH35" s="2164"/>
      <c r="BI35" s="2164"/>
      <c r="BJ35" s="2164"/>
      <c r="BK35" s="2164"/>
      <c r="BL35" s="2164"/>
      <c r="BM35" s="2164"/>
      <c r="BN35" s="2164"/>
      <c r="BO35" s="2164"/>
      <c r="BP35" s="2164"/>
      <c r="BQ35" s="2164"/>
      <c r="BR35" s="2164"/>
      <c r="BS35" s="2164"/>
      <c r="BT35" s="2164"/>
      <c r="BU35" s="2164"/>
      <c r="BV35" s="2164"/>
      <c r="BW35" s="2164"/>
      <c r="BX35" s="2164"/>
      <c r="BY35" s="2164"/>
      <c r="BZ35" s="2164"/>
      <c r="CA35" s="2164"/>
      <c r="CB35" s="2164"/>
      <c r="CC35" s="2164"/>
      <c r="CD35" s="2164"/>
      <c r="CE35" s="2164"/>
      <c r="CF35" s="2164"/>
      <c r="CG35" s="2164"/>
      <c r="CH35" s="2164"/>
      <c r="CI35" s="2164"/>
      <c r="CJ35" s="2164"/>
      <c r="CK35" s="2164"/>
      <c r="CL35" s="2164"/>
      <c r="CM35" s="2164"/>
      <c r="CN35" s="2164"/>
      <c r="CO35" s="2164"/>
      <c r="CP35" s="2164"/>
      <c r="CQ35" s="2164"/>
      <c r="CR35" s="2164"/>
      <c r="CS35" s="2164"/>
      <c r="CT35" s="2164"/>
      <c r="CU35" s="2164"/>
      <c r="CV35" s="2164"/>
      <c r="CW35" s="2164"/>
      <c r="CX35" s="2164"/>
      <c r="CY35" s="2164"/>
      <c r="CZ35" s="2164"/>
      <c r="DA35" s="2164"/>
      <c r="DB35" s="2164"/>
      <c r="DC35" s="2164"/>
      <c r="DD35" s="2164"/>
      <c r="DE35" s="2164"/>
      <c r="DF35" s="2164"/>
      <c r="DG35" s="2164"/>
      <c r="DH35" s="2164"/>
      <c r="DI35" s="2164"/>
      <c r="DJ35" s="2164"/>
      <c r="DK35" s="2164"/>
      <c r="DL35" s="2164"/>
      <c r="DM35" s="2164"/>
      <c r="DN35" s="2164"/>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04"/>
      <c r="GV35" s="223"/>
      <c r="GW35" s="299"/>
      <c r="GX35" s="223"/>
      <c r="GY35" s="153"/>
      <c r="GZ35" s="153"/>
      <c r="HA35" s="153"/>
      <c r="HB35" s="153"/>
      <c r="HC35" s="153"/>
      <c r="HD35" s="153"/>
      <c r="HE35" s="153"/>
      <c r="HF35" s="153"/>
      <c r="HG35" s="153"/>
      <c r="HH35" s="153"/>
      <c r="HI35" s="153"/>
      <c r="HJ35" s="153"/>
      <c r="HK35" s="153"/>
      <c r="HL35" s="153"/>
      <c r="HM35" s="153"/>
      <c r="HN35" s="153"/>
      <c r="HO35" s="153"/>
      <c r="HP35" s="153"/>
      <c r="HQ35" s="153"/>
      <c r="HR35" s="153"/>
      <c r="HS35" s="153"/>
      <c r="HT35" s="153"/>
      <c r="HU35" s="153"/>
      <c r="HV35" s="153"/>
      <c r="HW35" s="153"/>
      <c r="HX35" s="153"/>
      <c r="HY35" s="153"/>
      <c r="HZ35" s="153"/>
      <c r="IA35" s="153"/>
      <c r="IB35" s="153"/>
      <c r="IC35" s="153"/>
      <c r="ID35" s="153"/>
      <c r="IE35" s="153"/>
      <c r="IF35" s="153"/>
      <c r="IG35" s="153"/>
      <c r="IH35" s="153"/>
      <c r="II35" s="153"/>
      <c r="IJ35" s="153"/>
      <c r="IK35" s="153"/>
      <c r="IL35" s="153"/>
      <c r="IM35" s="153"/>
      <c r="IN35" s="153"/>
      <c r="IO35" s="153"/>
      <c r="IP35" s="153"/>
      <c r="IQ35" s="153"/>
      <c r="IR35" s="153"/>
      <c r="IS35" s="153"/>
      <c r="IT35" s="153"/>
      <c r="IU35" s="153"/>
      <c r="IV35" s="153"/>
      <c r="IW35" s="153"/>
      <c r="IX35" s="153"/>
      <c r="IY35" s="357"/>
    </row>
    <row r="36" spans="1:259" s="365" customFormat="1">
      <c r="A36" s="333"/>
      <c r="B36" s="359">
        <v>3.2</v>
      </c>
      <c r="C36" s="360" t="s">
        <v>397</v>
      </c>
      <c r="D36" s="361"/>
      <c r="E36" s="362"/>
      <c r="F36" s="362"/>
      <c r="G36" s="363">
        <v>400000</v>
      </c>
      <c r="H36" s="249" t="s">
        <v>13</v>
      </c>
      <c r="I36" s="201" t="s">
        <v>398</v>
      </c>
      <c r="J36" s="201"/>
      <c r="K36" s="153"/>
      <c r="L36" s="153"/>
      <c r="M36" s="153"/>
      <c r="N36" s="153"/>
      <c r="O36" s="294"/>
      <c r="P36" s="294"/>
      <c r="Q36" s="294"/>
      <c r="R36" s="295"/>
      <c r="S36" s="296"/>
      <c r="T36" s="296"/>
      <c r="U36" s="296"/>
      <c r="V36" s="296"/>
      <c r="W36" s="296"/>
      <c r="X36" s="296"/>
      <c r="Y36" s="296"/>
      <c r="Z36" s="296"/>
      <c r="AA36" s="296"/>
      <c r="AB36" s="296"/>
      <c r="AC36" s="296"/>
      <c r="AD36" s="296"/>
      <c r="AE36" s="296"/>
      <c r="AF36" s="296"/>
      <c r="AG36" s="296"/>
      <c r="AH36" s="296"/>
      <c r="AI36" s="296"/>
      <c r="AJ36" s="296"/>
      <c r="AK36" s="296"/>
      <c r="AL36" s="296"/>
      <c r="AM36" s="296"/>
      <c r="AN36" s="296"/>
      <c r="AO36" s="296"/>
      <c r="AP36" s="296"/>
      <c r="AQ36" s="296"/>
      <c r="AR36" s="296"/>
      <c r="AS36" s="296"/>
      <c r="AT36" s="296"/>
      <c r="AU36" s="296"/>
      <c r="AV36" s="296"/>
      <c r="AW36" s="296"/>
      <c r="AX36" s="296"/>
      <c r="AY36" s="296"/>
      <c r="AZ36" s="296"/>
      <c r="BA36" s="296"/>
      <c r="BB36" s="296"/>
      <c r="BC36" s="297"/>
      <c r="BD36" s="298"/>
      <c r="BE36" s="298"/>
      <c r="BF36" s="298"/>
      <c r="BG36" s="298"/>
      <c r="BH36" s="298"/>
      <c r="BI36" s="298"/>
      <c r="BJ36" s="298"/>
      <c r="BK36" s="298"/>
      <c r="BL36" s="298"/>
      <c r="BM36" s="298"/>
      <c r="BN36" s="298"/>
      <c r="BO36" s="298"/>
      <c r="BP36" s="298"/>
      <c r="BQ36" s="298"/>
      <c r="BR36" s="298"/>
      <c r="BS36" s="298"/>
      <c r="BT36" s="298"/>
      <c r="BU36" s="298"/>
      <c r="BV36" s="298"/>
      <c r="BW36" s="252"/>
      <c r="BX36" s="252"/>
      <c r="BY36" s="252"/>
      <c r="BZ36" s="252"/>
      <c r="CA36" s="252"/>
      <c r="CB36" s="252"/>
      <c r="CC36" s="252"/>
      <c r="CD36" s="252"/>
      <c r="CE36" s="252"/>
      <c r="CF36" s="252"/>
      <c r="CG36" s="252"/>
      <c r="CH36" s="252"/>
      <c r="CI36" s="252"/>
      <c r="CJ36" s="252"/>
      <c r="CK36" s="252"/>
      <c r="CL36" s="252"/>
      <c r="CM36" s="297"/>
      <c r="CN36" s="297"/>
      <c r="CO36" s="297"/>
      <c r="CP36" s="297"/>
      <c r="CQ36" s="298"/>
      <c r="CR36" s="298"/>
      <c r="CS36" s="298"/>
      <c r="CT36" s="298"/>
      <c r="CU36" s="298"/>
      <c r="CV36" s="298"/>
      <c r="CW36" s="298"/>
      <c r="CX36" s="298"/>
      <c r="CY36" s="252"/>
      <c r="CZ36" s="252"/>
      <c r="DA36" s="252"/>
      <c r="DB36" s="252"/>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04"/>
      <c r="GV36" s="223"/>
      <c r="GW36" s="299"/>
      <c r="GX36" s="223"/>
      <c r="GY36" s="153"/>
      <c r="GZ36" s="153"/>
      <c r="HA36" s="153"/>
      <c r="HB36" s="153"/>
      <c r="HC36" s="153"/>
      <c r="HD36" s="153"/>
      <c r="HE36" s="153"/>
      <c r="HF36" s="153"/>
      <c r="HG36" s="153"/>
      <c r="HH36" s="153"/>
      <c r="HI36" s="153"/>
      <c r="HJ36" s="153"/>
      <c r="HK36" s="153"/>
      <c r="HL36" s="153"/>
      <c r="HM36" s="153"/>
      <c r="HN36" s="153"/>
      <c r="HO36" s="153"/>
      <c r="HP36" s="153"/>
      <c r="HQ36" s="153"/>
      <c r="HR36" s="153"/>
      <c r="HS36" s="153"/>
      <c r="HT36" s="153"/>
      <c r="HU36" s="153"/>
      <c r="HV36" s="153"/>
      <c r="HW36" s="153"/>
      <c r="HX36" s="153"/>
      <c r="HY36" s="153"/>
      <c r="HZ36" s="153"/>
      <c r="IA36" s="153"/>
      <c r="IB36" s="153"/>
      <c r="IC36" s="153"/>
      <c r="ID36" s="153"/>
      <c r="IE36" s="153"/>
      <c r="IF36" s="153"/>
      <c r="IG36" s="153"/>
      <c r="IH36" s="153"/>
      <c r="II36" s="153"/>
      <c r="IJ36" s="153"/>
      <c r="IK36" s="153"/>
      <c r="IL36" s="153"/>
      <c r="IM36" s="153"/>
      <c r="IN36" s="153"/>
      <c r="IO36" s="153"/>
      <c r="IP36" s="153"/>
      <c r="IQ36" s="153"/>
      <c r="IR36" s="153"/>
      <c r="IS36" s="153"/>
      <c r="IT36" s="153"/>
      <c r="IU36" s="153"/>
      <c r="IV36" s="153"/>
      <c r="IW36" s="153"/>
      <c r="IX36" s="153"/>
      <c r="IY36" s="364"/>
    </row>
    <row r="37" spans="1:259" s="320" customFormat="1">
      <c r="A37" s="312"/>
      <c r="B37" s="366" t="s">
        <v>259</v>
      </c>
      <c r="C37" s="314" t="s">
        <v>399</v>
      </c>
      <c r="D37" s="261"/>
      <c r="E37" s="315"/>
      <c r="F37" s="315"/>
      <c r="G37" s="316"/>
      <c r="H37" s="201"/>
      <c r="I37" s="201" t="s">
        <v>398</v>
      </c>
      <c r="J37" s="201"/>
      <c r="K37" s="294"/>
      <c r="L37" s="294"/>
      <c r="M37" s="294"/>
      <c r="N37" s="294"/>
      <c r="O37" s="294"/>
      <c r="P37" s="294"/>
      <c r="Q37" s="294"/>
      <c r="R37" s="295"/>
      <c r="S37" s="367"/>
      <c r="T37" s="367"/>
      <c r="U37" s="367"/>
      <c r="V37" s="367"/>
      <c r="W37" s="296"/>
      <c r="X37" s="296"/>
      <c r="Y37" s="296"/>
      <c r="Z37" s="296"/>
      <c r="AA37" s="296"/>
      <c r="AB37" s="296"/>
      <c r="AC37" s="296"/>
      <c r="AD37" s="296"/>
      <c r="AE37" s="296"/>
      <c r="AF37" s="296"/>
      <c r="AG37" s="296"/>
      <c r="AH37" s="296"/>
      <c r="AI37" s="296"/>
      <c r="AJ37" s="296"/>
      <c r="AK37" s="296"/>
      <c r="AL37" s="296"/>
      <c r="AM37" s="296"/>
      <c r="AN37" s="296"/>
      <c r="AO37" s="296"/>
      <c r="AP37" s="296"/>
      <c r="AQ37" s="296"/>
      <c r="AR37" s="296"/>
      <c r="AS37" s="296"/>
      <c r="AT37" s="296"/>
      <c r="AU37" s="296"/>
      <c r="AV37" s="296"/>
      <c r="AW37" s="296"/>
      <c r="AX37" s="296"/>
      <c r="AY37" s="296"/>
      <c r="AZ37" s="296"/>
      <c r="BA37" s="296"/>
      <c r="BB37" s="296"/>
      <c r="BC37" s="252"/>
      <c r="BD37" s="252"/>
      <c r="BE37" s="252"/>
      <c r="BF37" s="252"/>
      <c r="BG37" s="298"/>
      <c r="BH37" s="298"/>
      <c r="BI37" s="298"/>
      <c r="BJ37" s="298"/>
      <c r="BK37" s="298"/>
      <c r="BL37" s="298"/>
      <c r="BM37" s="298"/>
      <c r="BN37" s="298"/>
      <c r="BO37" s="298"/>
      <c r="BP37" s="298"/>
      <c r="BQ37" s="298"/>
      <c r="BR37" s="298"/>
      <c r="BS37" s="298"/>
      <c r="BT37" s="298"/>
      <c r="BU37" s="298"/>
      <c r="BV37" s="298"/>
      <c r="BW37" s="252"/>
      <c r="BX37" s="252"/>
      <c r="BY37" s="252"/>
      <c r="BZ37" s="252"/>
      <c r="CA37" s="252"/>
      <c r="CB37" s="252"/>
      <c r="CC37" s="252"/>
      <c r="CD37" s="252"/>
      <c r="CE37" s="252"/>
      <c r="CF37" s="252"/>
      <c r="CG37" s="252"/>
      <c r="CH37" s="252"/>
      <c r="CI37" s="252"/>
      <c r="CJ37" s="252"/>
      <c r="CK37" s="252"/>
      <c r="CL37" s="252"/>
      <c r="CM37" s="297"/>
      <c r="CN37" s="297"/>
      <c r="CO37" s="297"/>
      <c r="CP37" s="297"/>
      <c r="CQ37" s="298"/>
      <c r="CR37" s="298"/>
      <c r="CS37" s="298"/>
      <c r="CT37" s="298"/>
      <c r="CU37" s="298"/>
      <c r="CV37" s="298"/>
      <c r="CW37" s="298"/>
      <c r="CX37" s="298"/>
      <c r="CY37" s="252"/>
      <c r="CZ37" s="252"/>
      <c r="DA37" s="252"/>
      <c r="DB37" s="252"/>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04"/>
      <c r="GV37" s="223"/>
      <c r="GW37" s="153"/>
      <c r="GX37" s="223"/>
      <c r="GY37" s="153"/>
      <c r="GZ37" s="153"/>
      <c r="HA37" s="153"/>
      <c r="HB37" s="153"/>
      <c r="HC37" s="153"/>
      <c r="HD37" s="153"/>
      <c r="HE37" s="153"/>
      <c r="HF37" s="153"/>
      <c r="HG37" s="153"/>
      <c r="HH37" s="153"/>
      <c r="HI37" s="153"/>
      <c r="HJ37" s="153"/>
      <c r="HK37" s="153"/>
      <c r="HL37" s="153"/>
      <c r="HM37" s="153"/>
      <c r="HN37" s="153"/>
      <c r="HO37" s="153"/>
      <c r="HP37" s="153"/>
      <c r="HQ37" s="319"/>
    </row>
    <row r="38" spans="1:259" ht="15">
      <c r="A38" s="321"/>
      <c r="B38" s="368" t="s">
        <v>260</v>
      </c>
      <c r="C38" s="369" t="s">
        <v>400</v>
      </c>
      <c r="D38" s="324"/>
      <c r="E38" s="325"/>
      <c r="F38" s="325"/>
      <c r="G38" s="370"/>
      <c r="H38" s="201"/>
      <c r="I38" s="201" t="s">
        <v>398</v>
      </c>
      <c r="J38" s="201"/>
      <c r="K38" s="294"/>
      <c r="L38" s="294"/>
      <c r="M38" s="294"/>
      <c r="N38" s="294"/>
      <c r="O38" s="294"/>
      <c r="P38" s="294"/>
      <c r="Q38" s="294"/>
      <c r="R38" s="295"/>
      <c r="S38" s="331"/>
      <c r="T38" s="331"/>
      <c r="U38" s="331"/>
      <c r="V38" s="331"/>
      <c r="W38" s="308"/>
      <c r="X38" s="308"/>
      <c r="Y38" s="308"/>
      <c r="Z38" s="308"/>
      <c r="AA38" s="308"/>
      <c r="AB38" s="308"/>
      <c r="AC38" s="308"/>
      <c r="AD38" s="308"/>
      <c r="AE38" s="308"/>
      <c r="AF38" s="308"/>
      <c r="AG38" s="308"/>
      <c r="AH38" s="308"/>
      <c r="AI38" s="308"/>
      <c r="AJ38" s="308"/>
      <c r="AK38" s="308"/>
      <c r="AL38" s="308"/>
      <c r="AM38" s="308"/>
      <c r="AN38" s="308"/>
      <c r="AO38" s="308"/>
      <c r="AP38" s="308"/>
      <c r="AQ38" s="308"/>
      <c r="AR38" s="308"/>
      <c r="AS38" s="308"/>
      <c r="AT38" s="308"/>
      <c r="AU38" s="308"/>
      <c r="AV38" s="308"/>
      <c r="AW38" s="308"/>
      <c r="AX38" s="308"/>
      <c r="AY38" s="308"/>
      <c r="AZ38" s="308"/>
      <c r="BA38" s="308"/>
      <c r="BB38" s="308"/>
      <c r="BC38" s="252"/>
      <c r="BD38" s="252"/>
      <c r="BE38" s="252"/>
      <c r="BF38" s="252"/>
      <c r="BG38" s="252"/>
      <c r="BH38" s="252"/>
      <c r="BI38" s="252"/>
      <c r="BJ38" s="252"/>
      <c r="BK38" s="252"/>
      <c r="BL38" s="252"/>
      <c r="BM38" s="252"/>
      <c r="BN38" s="252"/>
      <c r="BO38" s="252"/>
      <c r="BP38" s="252"/>
      <c r="BQ38" s="252"/>
      <c r="BR38" s="252"/>
      <c r="BS38" s="252"/>
      <c r="BT38" s="252"/>
      <c r="BU38" s="252"/>
      <c r="BV38" s="252"/>
      <c r="BW38" s="252"/>
      <c r="BX38" s="252"/>
      <c r="BY38" s="252"/>
      <c r="BZ38" s="252"/>
      <c r="CA38" s="252"/>
      <c r="CB38" s="252"/>
      <c r="CC38" s="252"/>
      <c r="CD38" s="252"/>
      <c r="CE38" s="252"/>
      <c r="CF38" s="252"/>
      <c r="CG38" s="252"/>
      <c r="CH38" s="252"/>
      <c r="CI38" s="252"/>
      <c r="CJ38" s="252"/>
      <c r="CK38" s="252"/>
      <c r="CL38" s="252"/>
      <c r="CM38" s="252"/>
      <c r="CN38" s="252"/>
      <c r="CO38" s="252"/>
      <c r="CP38" s="252"/>
      <c r="CQ38" s="252"/>
      <c r="CR38" s="252"/>
      <c r="CS38" s="252"/>
      <c r="CT38" s="252"/>
      <c r="CU38" s="252"/>
      <c r="CV38" s="252"/>
      <c r="CW38" s="252"/>
      <c r="CX38" s="252"/>
      <c r="CY38" s="252"/>
      <c r="CZ38" s="252"/>
      <c r="DA38" s="252"/>
      <c r="DB38" s="252"/>
      <c r="DC38" s="371"/>
      <c r="DD38" s="371"/>
      <c r="DE38" s="371"/>
      <c r="DF38" s="371"/>
      <c r="DG38" s="371"/>
      <c r="DH38" s="371"/>
      <c r="DI38" s="371"/>
      <c r="DJ38" s="371"/>
      <c r="DK38" s="371"/>
      <c r="DL38" s="371"/>
      <c r="DM38" s="371"/>
      <c r="DN38" s="371"/>
      <c r="DO38" s="252"/>
      <c r="DP38" s="252"/>
      <c r="DQ38" s="252"/>
      <c r="DR38" s="252"/>
      <c r="DS38" s="371"/>
      <c r="DT38" s="371"/>
      <c r="DU38" s="371"/>
      <c r="DV38" s="371"/>
      <c r="DW38" s="252"/>
      <c r="DX38" s="252"/>
      <c r="DY38" s="252"/>
      <c r="DZ38" s="252"/>
      <c r="EA38" s="252"/>
      <c r="EB38" s="252"/>
      <c r="EC38" s="252"/>
      <c r="ED38" s="252"/>
      <c r="EE38" s="252"/>
      <c r="EF38" s="252"/>
      <c r="EG38" s="252"/>
      <c r="EH38" s="252"/>
      <c r="EI38" s="252"/>
      <c r="EJ38" s="252"/>
      <c r="EK38" s="252"/>
      <c r="EL38" s="252"/>
      <c r="EM38" s="252"/>
      <c r="EN38" s="252"/>
      <c r="EO38" s="252"/>
      <c r="EP38" s="252"/>
      <c r="EQ38" s="252"/>
      <c r="ER38" s="252"/>
      <c r="ES38" s="252"/>
      <c r="ET38" s="252"/>
      <c r="EU38" s="252"/>
      <c r="EV38" s="252"/>
      <c r="EW38" s="252"/>
      <c r="EX38" s="252"/>
      <c r="EY38" s="252"/>
      <c r="EZ38" s="252"/>
      <c r="FA38" s="252"/>
      <c r="FB38" s="252"/>
      <c r="FC38" s="252"/>
      <c r="FD38" s="252"/>
      <c r="FE38" s="252"/>
      <c r="FF38" s="252"/>
      <c r="FG38" s="252"/>
      <c r="FH38" s="252"/>
      <c r="FI38" s="252"/>
      <c r="FJ38" s="252"/>
      <c r="FK38" s="252"/>
      <c r="FL38" s="252"/>
      <c r="FM38" s="252"/>
      <c r="FN38" s="252"/>
      <c r="FO38" s="252"/>
      <c r="FP38" s="252"/>
      <c r="FQ38" s="252"/>
      <c r="FR38" s="252"/>
      <c r="FS38" s="252"/>
      <c r="FT38" s="252"/>
      <c r="FU38" s="252"/>
      <c r="FV38" s="252"/>
      <c r="FW38" s="252"/>
      <c r="FX38" s="252"/>
      <c r="FY38" s="252"/>
      <c r="FZ38" s="252"/>
      <c r="GA38" s="252"/>
      <c r="GB38" s="252"/>
      <c r="GC38" s="252"/>
      <c r="GD38" s="252"/>
      <c r="GE38" s="252"/>
      <c r="GF38" s="252"/>
      <c r="GG38" s="252"/>
      <c r="GH38" s="252"/>
      <c r="GI38" s="252"/>
      <c r="GJ38" s="252"/>
      <c r="GK38" s="252"/>
      <c r="GL38" s="252"/>
      <c r="GM38" s="252"/>
      <c r="GN38" s="252"/>
      <c r="GO38" s="252"/>
      <c r="GP38" s="252"/>
      <c r="GQ38" s="252"/>
      <c r="GR38" s="252"/>
      <c r="GS38" s="252"/>
      <c r="GT38" s="252"/>
      <c r="GU38" s="204"/>
      <c r="GV38" s="223"/>
      <c r="GW38" s="153"/>
      <c r="GX38" s="223"/>
      <c r="GY38" s="153"/>
      <c r="GZ38" s="153"/>
      <c r="HA38" s="153"/>
      <c r="HB38" s="153"/>
      <c r="HC38" s="153"/>
      <c r="HD38" s="153"/>
      <c r="HE38" s="153"/>
      <c r="HF38" s="153"/>
      <c r="HG38" s="153"/>
      <c r="HH38" s="153"/>
      <c r="HI38" s="153"/>
      <c r="HJ38" s="153"/>
      <c r="HK38" s="153"/>
      <c r="HL38" s="153"/>
      <c r="HM38" s="153"/>
      <c r="HN38" s="153"/>
      <c r="HO38" s="153"/>
      <c r="HP38" s="153"/>
      <c r="HQ38" s="153"/>
      <c r="HR38" s="153"/>
      <c r="HS38" s="153"/>
      <c r="HT38" s="153"/>
      <c r="HU38" s="153"/>
      <c r="HV38" s="153"/>
      <c r="HW38" s="153"/>
      <c r="HX38" s="153"/>
      <c r="HY38" s="153"/>
      <c r="HZ38" s="153"/>
      <c r="IA38" s="153"/>
      <c r="IB38" s="153"/>
      <c r="IC38" s="153"/>
      <c r="ID38" s="153"/>
      <c r="IE38" s="153"/>
      <c r="IF38" s="153"/>
      <c r="IG38" s="153"/>
      <c r="IH38" s="153"/>
      <c r="II38" s="153"/>
      <c r="IJ38" s="153"/>
      <c r="IK38" s="153"/>
      <c r="IL38" s="153"/>
      <c r="IM38" s="153"/>
      <c r="IN38" s="153"/>
      <c r="IO38" s="153"/>
      <c r="IP38" s="153"/>
      <c r="IQ38" s="153"/>
      <c r="IR38" s="153"/>
      <c r="IS38" s="153"/>
      <c r="IT38" s="153"/>
      <c r="IU38" s="153"/>
      <c r="IV38" s="153"/>
      <c r="IW38" s="153"/>
      <c r="IX38" s="153"/>
    </row>
    <row r="39" spans="1:259" ht="15.75" thickBot="1">
      <c r="A39" s="372"/>
      <c r="B39" s="373" t="s">
        <v>401</v>
      </c>
      <c r="C39" s="374" t="s">
        <v>402</v>
      </c>
      <c r="D39" s="375"/>
      <c r="E39" s="376"/>
      <c r="F39" s="376"/>
      <c r="G39" s="377"/>
      <c r="H39" s="201"/>
      <c r="I39" s="201" t="s">
        <v>398</v>
      </c>
      <c r="J39" s="201" t="s">
        <v>403</v>
      </c>
      <c r="K39" s="294"/>
      <c r="L39" s="294"/>
      <c r="M39" s="294"/>
      <c r="N39" s="294"/>
      <c r="O39" s="294"/>
      <c r="P39" s="294"/>
      <c r="Q39" s="294"/>
      <c r="R39" s="295"/>
      <c r="S39" s="331"/>
      <c r="T39" s="331"/>
      <c r="U39" s="331"/>
      <c r="V39" s="331"/>
      <c r="W39" s="308"/>
      <c r="X39" s="308"/>
      <c r="Y39" s="308"/>
      <c r="Z39" s="308"/>
      <c r="AA39" s="308"/>
      <c r="AB39" s="308"/>
      <c r="AC39" s="308"/>
      <c r="AD39" s="308"/>
      <c r="AE39" s="308"/>
      <c r="AF39" s="308"/>
      <c r="AG39" s="308"/>
      <c r="AH39" s="308"/>
      <c r="AI39" s="308"/>
      <c r="AJ39" s="308"/>
      <c r="AK39" s="308"/>
      <c r="AL39" s="308"/>
      <c r="AM39" s="308"/>
      <c r="AN39" s="308"/>
      <c r="AO39" s="308"/>
      <c r="AP39" s="308"/>
      <c r="AQ39" s="308"/>
      <c r="AR39" s="308"/>
      <c r="AS39" s="308"/>
      <c r="AT39" s="308"/>
      <c r="AU39" s="308"/>
      <c r="AV39" s="308"/>
      <c r="AW39" s="308"/>
      <c r="AX39" s="308"/>
      <c r="AY39" s="308"/>
      <c r="AZ39" s="308"/>
      <c r="BA39" s="308"/>
      <c r="BB39" s="308"/>
      <c r="BC39" s="252"/>
      <c r="BD39" s="252"/>
      <c r="BE39" s="252"/>
      <c r="BF39" s="252"/>
      <c r="BG39" s="252"/>
      <c r="BH39" s="252"/>
      <c r="BI39" s="252"/>
      <c r="BJ39" s="252"/>
      <c r="BK39" s="252"/>
      <c r="BL39" s="252"/>
      <c r="BM39" s="252"/>
      <c r="BN39" s="252"/>
      <c r="BO39" s="252"/>
      <c r="BP39" s="252"/>
      <c r="BQ39" s="252"/>
      <c r="BR39" s="252"/>
      <c r="BS39" s="252"/>
      <c r="BT39" s="252"/>
      <c r="BU39" s="252"/>
      <c r="BV39" s="252"/>
      <c r="BW39" s="252"/>
      <c r="BX39" s="252"/>
      <c r="BY39" s="252"/>
      <c r="BZ39" s="252"/>
      <c r="CA39" s="252"/>
      <c r="CB39" s="252"/>
      <c r="CC39" s="252"/>
      <c r="CD39" s="252"/>
      <c r="CE39" s="252"/>
      <c r="CF39" s="252"/>
      <c r="CG39" s="252"/>
      <c r="CH39" s="252"/>
      <c r="CI39" s="252"/>
      <c r="CJ39" s="252"/>
      <c r="CK39" s="252"/>
      <c r="CL39" s="252"/>
      <c r="CM39" s="252"/>
      <c r="CN39" s="252"/>
      <c r="CO39" s="252"/>
      <c r="CP39" s="252"/>
      <c r="CQ39" s="252"/>
      <c r="CR39" s="252"/>
      <c r="CS39" s="252"/>
      <c r="CT39" s="252"/>
      <c r="CU39" s="252"/>
      <c r="CV39" s="252"/>
      <c r="CW39" s="252"/>
      <c r="CX39" s="252"/>
      <c r="CY39" s="252"/>
      <c r="CZ39" s="252"/>
      <c r="DA39" s="252"/>
      <c r="DB39" s="252"/>
      <c r="DC39" s="371"/>
      <c r="DD39" s="371"/>
      <c r="DE39" s="371"/>
      <c r="DF39" s="371"/>
      <c r="DG39" s="371"/>
      <c r="DH39" s="371"/>
      <c r="DI39" s="371"/>
      <c r="DJ39" s="371"/>
      <c r="DK39" s="371"/>
      <c r="DL39" s="371"/>
      <c r="DM39" s="371"/>
      <c r="DN39" s="371"/>
      <c r="DO39" s="252"/>
      <c r="DP39" s="252"/>
      <c r="DQ39" s="252"/>
      <c r="DR39" s="252"/>
      <c r="DS39" s="371"/>
      <c r="DT39" s="371"/>
      <c r="DU39" s="371"/>
      <c r="DV39" s="371"/>
      <c r="DW39" s="252"/>
      <c r="DX39" s="252"/>
      <c r="DY39" s="252"/>
      <c r="DZ39" s="252"/>
      <c r="EA39" s="252"/>
      <c r="EB39" s="252"/>
      <c r="EC39" s="252"/>
      <c r="ED39" s="252"/>
      <c r="EE39" s="252"/>
      <c r="EF39" s="252"/>
      <c r="EG39" s="252"/>
      <c r="EH39" s="252"/>
      <c r="EI39" s="252"/>
      <c r="EJ39" s="252"/>
      <c r="EK39" s="252"/>
      <c r="EL39" s="252"/>
      <c r="EM39" s="252"/>
      <c r="EN39" s="252"/>
      <c r="EO39" s="252"/>
      <c r="EP39" s="252"/>
      <c r="EQ39" s="252"/>
      <c r="ER39" s="252"/>
      <c r="ES39" s="252"/>
      <c r="ET39" s="252"/>
      <c r="EU39" s="252"/>
      <c r="EV39" s="252"/>
      <c r="EW39" s="252"/>
      <c r="EX39" s="252"/>
      <c r="EY39" s="252"/>
      <c r="EZ39" s="252"/>
      <c r="FA39" s="252"/>
      <c r="FB39" s="252"/>
      <c r="FC39" s="252"/>
      <c r="FD39" s="252"/>
      <c r="FE39" s="252"/>
      <c r="FF39" s="252"/>
      <c r="FG39" s="252"/>
      <c r="FH39" s="252"/>
      <c r="FI39" s="252"/>
      <c r="FJ39" s="252"/>
      <c r="FK39" s="252"/>
      <c r="FL39" s="252"/>
      <c r="FM39" s="252"/>
      <c r="FN39" s="252"/>
      <c r="FO39" s="252"/>
      <c r="FP39" s="252"/>
      <c r="FQ39" s="252"/>
      <c r="FR39" s="252"/>
      <c r="FS39" s="252"/>
      <c r="FT39" s="252"/>
      <c r="FU39" s="252"/>
      <c r="FV39" s="252"/>
      <c r="FW39" s="252"/>
      <c r="FX39" s="252"/>
      <c r="FY39" s="252"/>
      <c r="FZ39" s="252"/>
      <c r="GA39" s="252"/>
      <c r="GB39" s="252"/>
      <c r="GC39" s="252"/>
      <c r="GD39" s="252"/>
      <c r="GE39" s="252"/>
      <c r="GF39" s="252"/>
      <c r="GG39" s="252"/>
      <c r="GH39" s="252"/>
      <c r="GI39" s="252"/>
      <c r="GJ39" s="252"/>
      <c r="GK39" s="252"/>
      <c r="GL39" s="252"/>
      <c r="GM39" s="252"/>
      <c r="GN39" s="252"/>
      <c r="GO39" s="252"/>
      <c r="GP39" s="252"/>
      <c r="GQ39" s="252"/>
      <c r="GR39" s="252"/>
      <c r="GS39" s="252"/>
      <c r="GT39" s="252"/>
      <c r="GU39" s="204"/>
      <c r="GV39" s="223"/>
      <c r="GW39" s="153"/>
      <c r="GX39" s="223"/>
      <c r="GY39" s="153"/>
      <c r="GZ39" s="153"/>
      <c r="HA39" s="153"/>
      <c r="HB39" s="153"/>
      <c r="HC39" s="153"/>
      <c r="HD39" s="153"/>
      <c r="HE39" s="153"/>
      <c r="HF39" s="153"/>
      <c r="HG39" s="153"/>
      <c r="HH39" s="153"/>
      <c r="HI39" s="153"/>
      <c r="HJ39" s="153"/>
      <c r="HK39" s="153"/>
      <c r="HL39" s="153"/>
      <c r="HM39" s="153"/>
      <c r="HN39" s="153"/>
      <c r="HO39" s="153"/>
      <c r="HP39" s="153"/>
      <c r="HQ39" s="153"/>
      <c r="HR39" s="153"/>
      <c r="HS39" s="153"/>
      <c r="HT39" s="153"/>
      <c r="HU39" s="153"/>
      <c r="HV39" s="153"/>
      <c r="HW39" s="153"/>
      <c r="HX39" s="153"/>
      <c r="HY39" s="153"/>
      <c r="HZ39" s="153"/>
      <c r="IA39" s="153"/>
      <c r="IB39" s="153"/>
      <c r="IC39" s="153"/>
      <c r="ID39" s="153"/>
      <c r="IE39" s="153"/>
      <c r="IF39" s="153"/>
      <c r="IG39" s="153"/>
      <c r="IH39" s="153"/>
      <c r="II39" s="153"/>
      <c r="IJ39" s="153"/>
      <c r="IK39" s="153"/>
      <c r="IL39" s="153"/>
      <c r="IM39" s="153"/>
      <c r="IN39" s="153"/>
      <c r="IO39" s="153"/>
      <c r="IP39" s="153"/>
      <c r="IQ39" s="153"/>
      <c r="IR39" s="153"/>
      <c r="IS39" s="153"/>
      <c r="IT39" s="153"/>
      <c r="IU39" s="153"/>
      <c r="IV39" s="153"/>
      <c r="IW39" s="153"/>
      <c r="IX39" s="153"/>
    </row>
    <row r="40" spans="1:259" s="386" customFormat="1" ht="13.5" thickBot="1">
      <c r="A40" s="378"/>
      <c r="B40" s="379"/>
      <c r="C40" s="380" t="s">
        <v>104</v>
      </c>
      <c r="D40" s="381"/>
      <c r="E40" s="382"/>
      <c r="F40" s="382"/>
      <c r="G40" s="383">
        <f>G10+G17+G25+G26</f>
        <v>22935000</v>
      </c>
      <c r="H40" s="384"/>
      <c r="I40" s="384"/>
      <c r="J40" s="384"/>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c r="BI40" s="153"/>
      <c r="BJ40" s="153"/>
      <c r="BK40" s="153"/>
      <c r="BL40" s="153"/>
      <c r="BM40" s="153"/>
      <c r="BN40" s="153"/>
      <c r="BO40" s="153"/>
      <c r="BP40" s="153"/>
      <c r="BQ40" s="153"/>
      <c r="BR40" s="153"/>
      <c r="BS40" s="153"/>
      <c r="BT40" s="153"/>
      <c r="BU40" s="153"/>
      <c r="BV40" s="153"/>
      <c r="BW40" s="153"/>
      <c r="BX40" s="153"/>
      <c r="BY40" s="153"/>
      <c r="BZ40" s="153"/>
      <c r="CA40" s="153"/>
      <c r="CB40" s="153"/>
      <c r="CC40" s="153"/>
      <c r="CD40" s="153"/>
      <c r="CE40" s="153"/>
      <c r="CF40" s="153"/>
      <c r="CG40" s="153"/>
      <c r="CH40" s="153"/>
      <c r="CI40" s="153"/>
      <c r="CJ40" s="153"/>
      <c r="CK40" s="153"/>
      <c r="CL40" s="153"/>
      <c r="CM40" s="153"/>
      <c r="CN40" s="153"/>
      <c r="CO40" s="153"/>
      <c r="CP40" s="153"/>
      <c r="CQ40" s="153"/>
      <c r="CR40" s="153"/>
      <c r="CS40" s="153"/>
      <c r="CT40" s="153"/>
      <c r="CU40" s="153"/>
      <c r="CV40" s="153"/>
      <c r="CW40" s="153"/>
      <c r="CX40" s="153"/>
      <c r="CY40" s="153"/>
      <c r="CZ40" s="153"/>
      <c r="DA40" s="153"/>
      <c r="DB40" s="153"/>
      <c r="DC40" s="153"/>
      <c r="DD40" s="153"/>
      <c r="DE40" s="153"/>
      <c r="DF40" s="153"/>
      <c r="DG40" s="153"/>
      <c r="DH40" s="153"/>
      <c r="DI40" s="153"/>
      <c r="DJ40" s="153"/>
      <c r="DK40" s="153"/>
      <c r="DL40" s="153"/>
      <c r="DM40" s="153"/>
      <c r="DN40" s="153"/>
      <c r="DO40" s="153"/>
      <c r="DP40" s="153"/>
      <c r="DQ40" s="153"/>
      <c r="DR40" s="153"/>
      <c r="DS40" s="153"/>
      <c r="DT40" s="153"/>
      <c r="DU40" s="153"/>
      <c r="DV40" s="153"/>
      <c r="DW40" s="153"/>
      <c r="DX40" s="153"/>
      <c r="DY40" s="153"/>
      <c r="DZ40" s="153"/>
      <c r="EA40" s="153"/>
      <c r="EB40" s="153"/>
      <c r="EC40" s="153"/>
      <c r="ED40" s="153"/>
      <c r="EE40" s="153"/>
      <c r="EF40" s="153"/>
      <c r="EG40" s="153"/>
      <c r="EH40" s="153"/>
      <c r="EI40" s="153"/>
      <c r="EJ40" s="153"/>
      <c r="EK40" s="153"/>
      <c r="EL40" s="153"/>
      <c r="EM40" s="153"/>
      <c r="EN40" s="153"/>
      <c r="EO40" s="153"/>
      <c r="EP40" s="153"/>
      <c r="EQ40" s="153"/>
      <c r="ER40" s="153"/>
      <c r="ES40" s="153"/>
      <c r="ET40" s="153"/>
      <c r="EU40" s="153"/>
      <c r="EV40" s="153"/>
      <c r="EW40" s="153"/>
      <c r="EX40" s="153"/>
      <c r="EY40" s="153"/>
      <c r="EZ40" s="153"/>
      <c r="FA40" s="153"/>
      <c r="FB40" s="153"/>
      <c r="FC40" s="153"/>
      <c r="FD40" s="153"/>
      <c r="FE40" s="153"/>
      <c r="FF40" s="153"/>
      <c r="FG40" s="153"/>
      <c r="FH40" s="153"/>
      <c r="FI40" s="153"/>
      <c r="FJ40" s="153"/>
      <c r="FK40" s="153"/>
      <c r="FL40" s="153"/>
      <c r="FM40" s="153"/>
      <c r="FN40" s="153"/>
      <c r="FO40" s="153"/>
      <c r="FP40" s="153"/>
      <c r="FQ40" s="153"/>
      <c r="FR40" s="153"/>
      <c r="FS40" s="153"/>
      <c r="FT40" s="153"/>
      <c r="FU40" s="153"/>
      <c r="FV40" s="153"/>
      <c r="FW40" s="153"/>
      <c r="FX40" s="153"/>
      <c r="FY40" s="153"/>
      <c r="FZ40" s="153"/>
      <c r="GA40" s="153"/>
      <c r="GB40" s="153"/>
      <c r="GC40" s="153"/>
      <c r="GD40" s="153"/>
      <c r="GE40" s="153"/>
      <c r="GF40" s="153"/>
      <c r="GG40" s="153"/>
      <c r="GH40" s="153"/>
      <c r="GI40" s="153"/>
      <c r="GJ40" s="153"/>
      <c r="GK40" s="153"/>
      <c r="GL40" s="153"/>
      <c r="GM40" s="153"/>
      <c r="GN40" s="153"/>
      <c r="GO40" s="153"/>
      <c r="GP40" s="153"/>
      <c r="GQ40" s="153"/>
      <c r="GR40" s="153"/>
      <c r="GS40" s="153"/>
      <c r="GT40" s="153"/>
      <c r="GU40" s="153"/>
      <c r="GV40" s="223"/>
      <c r="GW40" s="153"/>
      <c r="GX40" s="153"/>
      <c r="GY40" s="153"/>
      <c r="GZ40" s="153"/>
      <c r="HA40" s="153"/>
      <c r="HB40" s="153"/>
      <c r="HC40" s="153"/>
      <c r="HD40" s="153"/>
      <c r="HE40" s="153"/>
      <c r="HF40" s="153"/>
      <c r="HG40" s="153"/>
      <c r="HH40" s="153"/>
      <c r="HI40" s="153"/>
      <c r="HJ40" s="153"/>
      <c r="HK40" s="153"/>
      <c r="HL40" s="153"/>
      <c r="HM40" s="153"/>
      <c r="HN40" s="153"/>
      <c r="HO40" s="153"/>
      <c r="HP40" s="153"/>
      <c r="HQ40" s="153"/>
      <c r="HR40" s="153"/>
      <c r="HS40" s="153"/>
      <c r="HT40" s="153"/>
      <c r="HU40" s="153"/>
      <c r="HV40" s="153"/>
      <c r="HW40" s="153"/>
      <c r="HX40" s="153"/>
      <c r="HY40" s="153"/>
      <c r="HZ40" s="153"/>
      <c r="IA40" s="153"/>
      <c r="IB40" s="153"/>
      <c r="IC40" s="153"/>
      <c r="ID40" s="153"/>
      <c r="IE40" s="153"/>
      <c r="IF40" s="153"/>
      <c r="IG40" s="153"/>
      <c r="IH40" s="153"/>
      <c r="II40" s="153"/>
      <c r="IJ40" s="153"/>
      <c r="IK40" s="153"/>
      <c r="IL40" s="153"/>
      <c r="IM40" s="153"/>
      <c r="IN40" s="153"/>
      <c r="IO40" s="153"/>
      <c r="IP40" s="153"/>
      <c r="IQ40" s="153"/>
      <c r="IR40" s="153"/>
      <c r="IS40" s="153"/>
      <c r="IT40" s="153"/>
      <c r="IU40" s="153"/>
      <c r="IV40" s="153"/>
      <c r="IW40" s="153"/>
      <c r="IX40" s="153"/>
      <c r="IY40" s="385"/>
    </row>
    <row r="41" spans="1:259" s="153" customFormat="1">
      <c r="A41" s="387"/>
      <c r="B41" s="388"/>
      <c r="C41" s="387"/>
      <c r="D41" s="250"/>
      <c r="G41" s="206">
        <f>+G10+G17+G25+G28+G31+G32+G34+G35+G36</f>
        <v>25425000</v>
      </c>
      <c r="H41" s="206"/>
      <c r="I41" s="206"/>
      <c r="J41" s="206"/>
      <c r="GV41" s="223"/>
    </row>
    <row r="42" spans="1:259">
      <c r="A42" s="387"/>
      <c r="B42" s="388"/>
      <c r="C42" s="389"/>
      <c r="D42" s="387"/>
      <c r="E42" s="153"/>
      <c r="F42" s="153"/>
      <c r="G42" s="215"/>
      <c r="H42" s="215"/>
      <c r="I42" s="215"/>
      <c r="J42" s="215"/>
      <c r="K42" s="202"/>
      <c r="L42" s="202"/>
      <c r="M42" s="202"/>
      <c r="N42" s="202"/>
      <c r="O42" s="202"/>
      <c r="P42" s="202"/>
      <c r="Q42" s="202"/>
      <c r="R42" s="202"/>
      <c r="S42" s="2165"/>
      <c r="T42" s="2165"/>
      <c r="U42" s="2165"/>
      <c r="V42" s="2165"/>
      <c r="W42" s="2165"/>
      <c r="X42" s="2165"/>
      <c r="Y42" s="2165"/>
      <c r="Z42" s="2165"/>
      <c r="AA42" s="2165"/>
      <c r="AB42" s="2165"/>
      <c r="AC42" s="2165"/>
      <c r="AD42" s="2165"/>
      <c r="AE42" s="2165"/>
      <c r="AF42" s="2165"/>
      <c r="AG42" s="2165"/>
      <c r="AH42" s="2165"/>
      <c r="AI42" s="2165"/>
      <c r="AJ42" s="2165"/>
      <c r="AK42" s="2165"/>
      <c r="AL42" s="2165"/>
      <c r="AM42" s="2165"/>
      <c r="AN42" s="2165"/>
      <c r="AO42" s="2165"/>
      <c r="AP42" s="2165"/>
      <c r="AQ42" s="2165"/>
      <c r="AR42" s="2165"/>
      <c r="AS42" s="2165"/>
      <c r="AT42" s="2165"/>
      <c r="AU42" s="2162"/>
      <c r="AV42" s="2163"/>
      <c r="AW42" s="2163"/>
      <c r="AX42" s="2163"/>
      <c r="AY42" s="2162"/>
      <c r="AZ42" s="2163"/>
      <c r="BA42" s="2163"/>
      <c r="BB42" s="2163"/>
      <c r="BC42" s="2162"/>
      <c r="BD42" s="2163"/>
      <c r="BE42" s="2163"/>
      <c r="BF42" s="2163"/>
      <c r="BG42" s="2162"/>
      <c r="BH42" s="2163"/>
      <c r="BI42" s="2163"/>
      <c r="BJ42" s="2163"/>
      <c r="BK42" s="2162"/>
      <c r="BL42" s="2162"/>
      <c r="BM42" s="2162"/>
      <c r="BN42" s="2162"/>
      <c r="BO42" s="2162"/>
      <c r="BP42" s="2162"/>
      <c r="BQ42" s="2162"/>
      <c r="BR42" s="2162"/>
      <c r="BS42" s="2168"/>
      <c r="BT42" s="2163"/>
      <c r="BU42" s="2163"/>
      <c r="BV42" s="2163"/>
      <c r="BW42" s="2162"/>
      <c r="BX42" s="2163"/>
      <c r="BY42" s="2163"/>
      <c r="BZ42" s="2163"/>
      <c r="CA42" s="2162"/>
      <c r="CB42" s="2163"/>
      <c r="CC42" s="2163"/>
      <c r="CD42" s="2163"/>
      <c r="CE42" s="2162"/>
      <c r="CF42" s="2163"/>
      <c r="CG42" s="2163"/>
      <c r="CH42" s="2163"/>
      <c r="CI42" s="2162"/>
      <c r="CJ42" s="2162"/>
      <c r="CK42" s="2162"/>
      <c r="CL42" s="2162"/>
      <c r="CM42" s="2162"/>
      <c r="CN42" s="2162"/>
      <c r="CO42" s="2162"/>
      <c r="CP42" s="2162"/>
      <c r="CQ42" s="2162"/>
      <c r="CR42" s="2162"/>
      <c r="CS42" s="2162"/>
      <c r="CT42" s="2162"/>
      <c r="CU42" s="2162"/>
      <c r="CV42" s="2162"/>
      <c r="CW42" s="2162"/>
      <c r="CX42" s="2162"/>
      <c r="CY42" s="2162"/>
      <c r="CZ42" s="2162"/>
      <c r="DA42" s="2162"/>
      <c r="DB42" s="2162"/>
      <c r="DC42" s="2162"/>
      <c r="DD42" s="2162"/>
      <c r="DE42" s="2162"/>
      <c r="DF42" s="2162"/>
      <c r="DG42" s="2162"/>
      <c r="DH42" s="2162"/>
      <c r="DI42" s="2162"/>
      <c r="DJ42" s="2162"/>
      <c r="DK42" s="2162"/>
      <c r="DL42" s="2162"/>
      <c r="DM42" s="2162"/>
      <c r="DN42" s="2162"/>
      <c r="DO42" s="2162"/>
      <c r="DP42" s="2162"/>
      <c r="DQ42" s="2162"/>
      <c r="DR42" s="2162"/>
      <c r="DS42" s="2162"/>
      <c r="DT42" s="2162"/>
      <c r="DU42" s="2162"/>
      <c r="DV42" s="2162"/>
      <c r="DW42" s="2162"/>
      <c r="DX42" s="2162"/>
      <c r="DY42" s="2162"/>
      <c r="DZ42" s="2162"/>
      <c r="EA42" s="2162"/>
      <c r="EB42" s="2162"/>
      <c r="EC42" s="2162"/>
      <c r="ED42" s="2162"/>
      <c r="EE42" s="2162"/>
      <c r="EF42" s="2162"/>
      <c r="EG42" s="2162"/>
      <c r="EH42" s="2162"/>
      <c r="EI42" s="2162"/>
      <c r="EJ42" s="2162"/>
      <c r="EK42" s="2162"/>
      <c r="EL42" s="2162"/>
      <c r="EM42" s="2162"/>
      <c r="EN42" s="2162"/>
      <c r="EO42" s="2162"/>
      <c r="EP42" s="2162"/>
      <c r="EQ42" s="2162"/>
      <c r="ER42" s="2162"/>
      <c r="ES42" s="2162"/>
      <c r="ET42" s="2162"/>
      <c r="EU42" s="2162"/>
      <c r="EV42" s="2162"/>
      <c r="EW42" s="2162"/>
      <c r="EX42" s="2162"/>
      <c r="EY42" s="2162"/>
      <c r="EZ42" s="2162"/>
      <c r="FA42" s="2162"/>
      <c r="FB42" s="2162"/>
      <c r="FC42" s="2162"/>
      <c r="FD42" s="2162"/>
      <c r="FE42" s="2162"/>
      <c r="FF42" s="2162"/>
      <c r="FG42" s="2162"/>
      <c r="FH42" s="2162"/>
      <c r="FI42" s="2162"/>
      <c r="FJ42" s="2162"/>
      <c r="FK42" s="2162"/>
      <c r="FL42" s="2162"/>
      <c r="FM42" s="2162"/>
      <c r="FN42" s="2162"/>
      <c r="FO42" s="2162"/>
      <c r="FP42" s="2162"/>
      <c r="FQ42" s="2162"/>
      <c r="FR42" s="2162"/>
      <c r="FS42" s="2162"/>
      <c r="FT42" s="2162"/>
      <c r="FU42" s="2162"/>
      <c r="FV42" s="2162"/>
      <c r="FW42" s="2162"/>
      <c r="FX42" s="2162"/>
      <c r="FY42" s="2162"/>
      <c r="FZ42" s="2162"/>
      <c r="GA42" s="2162"/>
      <c r="GB42" s="2162"/>
      <c r="GC42" s="2162"/>
      <c r="GD42" s="2162"/>
      <c r="GE42" s="2162"/>
      <c r="GF42" s="2162"/>
      <c r="GG42" s="2162"/>
      <c r="GH42" s="2162"/>
      <c r="GI42" s="2162"/>
      <c r="GJ42" s="2162"/>
      <c r="GK42" s="2162"/>
      <c r="GL42" s="2162"/>
      <c r="GM42" s="2162"/>
      <c r="GN42" s="2162"/>
      <c r="GO42" s="2162"/>
      <c r="GP42" s="2162"/>
      <c r="GQ42" s="2162"/>
      <c r="GR42" s="2162"/>
      <c r="GS42" s="2162"/>
      <c r="GT42" s="2162"/>
      <c r="GU42" s="153"/>
      <c r="GV42" s="206"/>
      <c r="GW42" s="153"/>
      <c r="GX42" s="153"/>
      <c r="GY42" s="153"/>
      <c r="GZ42" s="153"/>
      <c r="HA42" s="153"/>
      <c r="HB42" s="153"/>
      <c r="HC42" s="153"/>
      <c r="HD42" s="153"/>
      <c r="HE42" s="153"/>
      <c r="HF42" s="153"/>
      <c r="HG42" s="153"/>
      <c r="HH42" s="153"/>
      <c r="HI42" s="153"/>
      <c r="HJ42" s="153"/>
      <c r="HK42" s="153"/>
      <c r="HL42" s="153"/>
      <c r="HM42" s="153"/>
      <c r="HN42" s="153"/>
      <c r="HO42" s="153"/>
      <c r="HP42" s="153"/>
      <c r="HQ42" s="153"/>
      <c r="HR42" s="153"/>
      <c r="HS42" s="153"/>
      <c r="HT42" s="153"/>
      <c r="HU42" s="153"/>
      <c r="HV42" s="153"/>
      <c r="HW42" s="153"/>
      <c r="HX42" s="153"/>
      <c r="HY42" s="153"/>
      <c r="HZ42" s="153"/>
      <c r="IA42" s="153"/>
      <c r="IB42" s="153"/>
      <c r="IC42" s="153"/>
      <c r="ID42" s="153"/>
      <c r="IE42" s="153"/>
      <c r="IF42" s="153"/>
      <c r="IG42" s="153"/>
      <c r="IH42" s="153"/>
      <c r="II42" s="153"/>
      <c r="IJ42" s="153"/>
      <c r="IK42" s="153"/>
      <c r="IL42" s="153"/>
      <c r="IM42" s="153"/>
      <c r="IN42" s="153"/>
      <c r="IO42" s="153"/>
      <c r="IP42" s="153"/>
      <c r="IQ42" s="153"/>
      <c r="IR42" s="153"/>
      <c r="IS42" s="153"/>
      <c r="IT42" s="153"/>
      <c r="IU42" s="153"/>
      <c r="IV42" s="153"/>
      <c r="IW42" s="153"/>
      <c r="IX42" s="153"/>
    </row>
    <row r="43" spans="1:259" s="390" customFormat="1">
      <c r="B43" s="387"/>
      <c r="C43" s="250"/>
      <c r="D43" s="172"/>
      <c r="E43" s="172"/>
      <c r="F43" s="172"/>
      <c r="G43" s="172"/>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172"/>
      <c r="AN43" s="172"/>
      <c r="AO43" s="172"/>
      <c r="AP43" s="172"/>
      <c r="AQ43" s="172"/>
      <c r="AR43" s="172"/>
      <c r="AS43" s="172"/>
      <c r="AT43" s="172"/>
      <c r="AU43" s="172"/>
      <c r="AV43" s="172"/>
      <c r="AW43" s="172"/>
      <c r="AX43" s="172"/>
      <c r="AY43" s="172"/>
      <c r="AZ43" s="172"/>
      <c r="BA43" s="172"/>
      <c r="BB43" s="172"/>
      <c r="BC43" s="2170"/>
      <c r="BD43" s="2171"/>
      <c r="BE43" s="2171"/>
      <c r="BF43" s="2171"/>
      <c r="BG43" s="172"/>
      <c r="BH43" s="172"/>
      <c r="BI43" s="172"/>
      <c r="BJ43" s="172"/>
      <c r="BK43" s="172"/>
      <c r="BL43" s="172"/>
      <c r="BM43" s="172"/>
      <c r="BN43" s="172"/>
      <c r="BO43" s="172"/>
      <c r="BP43" s="172"/>
      <c r="BQ43" s="172"/>
      <c r="BR43" s="172"/>
      <c r="BS43" s="172"/>
      <c r="BT43" s="172"/>
      <c r="BU43" s="172"/>
      <c r="BV43" s="172"/>
      <c r="BW43" s="172"/>
      <c r="BX43" s="172"/>
      <c r="BY43" s="172"/>
      <c r="BZ43" s="172"/>
      <c r="CA43" s="172"/>
      <c r="CB43" s="172"/>
      <c r="CC43" s="172"/>
      <c r="CD43" s="172"/>
      <c r="CE43" s="172"/>
      <c r="CF43" s="172"/>
      <c r="CG43" s="172"/>
      <c r="CH43" s="172"/>
      <c r="CI43" s="172"/>
      <c r="CJ43" s="172"/>
      <c r="CK43" s="172"/>
      <c r="CL43" s="172"/>
      <c r="CM43" s="172"/>
      <c r="CN43" s="172"/>
      <c r="CO43" s="172"/>
      <c r="CP43" s="172"/>
      <c r="CQ43" s="172"/>
      <c r="CR43" s="172"/>
      <c r="CS43" s="172"/>
      <c r="CT43" s="172"/>
      <c r="CU43" s="172"/>
      <c r="CV43" s="172"/>
      <c r="CW43" s="172"/>
      <c r="CX43" s="172"/>
      <c r="CY43" s="2170"/>
      <c r="CZ43" s="2171"/>
      <c r="DA43" s="2171"/>
      <c r="DB43" s="2171"/>
      <c r="DC43" s="172"/>
      <c r="DD43" s="172"/>
      <c r="DE43" s="172"/>
      <c r="DF43" s="172"/>
      <c r="DG43" s="172"/>
      <c r="DH43" s="172"/>
      <c r="DI43" s="172"/>
      <c r="DJ43" s="172"/>
      <c r="DK43" s="172"/>
      <c r="DL43" s="172"/>
      <c r="DM43" s="172"/>
      <c r="DN43" s="172"/>
      <c r="DO43" s="172"/>
      <c r="DP43" s="172"/>
      <c r="DQ43" s="172"/>
      <c r="DR43" s="172"/>
      <c r="DS43" s="172"/>
      <c r="DT43" s="172"/>
      <c r="DU43" s="172"/>
      <c r="DV43" s="172"/>
      <c r="DW43" s="172"/>
      <c r="DX43" s="172"/>
      <c r="DY43" s="172"/>
      <c r="DZ43" s="172"/>
      <c r="EA43" s="172"/>
      <c r="EB43" s="172"/>
      <c r="EC43" s="172"/>
      <c r="ED43" s="172"/>
      <c r="EE43" s="172"/>
      <c r="EF43" s="172"/>
      <c r="EG43" s="172"/>
      <c r="EH43" s="172"/>
      <c r="EI43" s="172"/>
      <c r="EJ43" s="172"/>
      <c r="EK43" s="172"/>
      <c r="EL43" s="172"/>
      <c r="EM43" s="172"/>
      <c r="EN43" s="172"/>
      <c r="EO43" s="172"/>
      <c r="EP43" s="172"/>
      <c r="EQ43" s="172"/>
      <c r="ER43" s="172"/>
      <c r="ES43" s="172"/>
      <c r="ET43" s="172"/>
      <c r="EU43" s="2170"/>
      <c r="EV43" s="2171"/>
      <c r="EW43" s="2171"/>
      <c r="EX43" s="2171"/>
      <c r="EY43" s="172"/>
      <c r="EZ43" s="172"/>
      <c r="FA43" s="172"/>
      <c r="FB43" s="172"/>
      <c r="FC43" s="172"/>
      <c r="FD43" s="172"/>
      <c r="FE43" s="172"/>
      <c r="FF43" s="172"/>
      <c r="FG43" s="172"/>
      <c r="FH43" s="172"/>
      <c r="FI43" s="172"/>
      <c r="FJ43" s="172"/>
      <c r="FK43" s="172"/>
      <c r="FL43" s="172"/>
      <c r="FM43" s="172"/>
      <c r="FN43" s="172"/>
      <c r="FO43" s="172"/>
      <c r="FP43" s="172"/>
      <c r="FQ43" s="172"/>
      <c r="FR43" s="172"/>
      <c r="FS43" s="172"/>
      <c r="FT43" s="172"/>
      <c r="FU43" s="172"/>
      <c r="FV43" s="172"/>
      <c r="FW43" s="172"/>
      <c r="FX43" s="172"/>
      <c r="FY43" s="172"/>
      <c r="FZ43" s="172"/>
      <c r="GA43" s="172"/>
      <c r="GB43" s="172"/>
      <c r="GC43" s="172"/>
      <c r="GD43" s="172"/>
      <c r="GE43" s="172"/>
      <c r="GF43" s="172"/>
      <c r="GG43" s="172"/>
      <c r="GH43" s="172"/>
      <c r="GI43" s="172"/>
      <c r="GJ43" s="172"/>
      <c r="GK43" s="172"/>
      <c r="GL43" s="172"/>
      <c r="GM43" s="172"/>
      <c r="GN43" s="172"/>
      <c r="GO43" s="172"/>
      <c r="GP43" s="172"/>
      <c r="GQ43" s="2170"/>
      <c r="GR43" s="2171"/>
      <c r="GS43" s="2171"/>
      <c r="GT43" s="2171"/>
      <c r="GU43" s="206"/>
      <c r="GV43" s="172"/>
      <c r="GW43" s="172"/>
      <c r="GX43" s="172"/>
      <c r="GY43" s="172"/>
      <c r="GZ43" s="172"/>
      <c r="HA43" s="172"/>
      <c r="HB43" s="172"/>
      <c r="HC43" s="172"/>
      <c r="HD43" s="172"/>
      <c r="HE43" s="172"/>
      <c r="HF43" s="172"/>
      <c r="HG43" s="172"/>
      <c r="HH43" s="172"/>
      <c r="HI43" s="172"/>
      <c r="HJ43" s="172"/>
      <c r="HK43" s="172"/>
      <c r="HL43" s="172"/>
      <c r="HM43" s="172"/>
      <c r="HN43" s="172"/>
      <c r="HO43" s="172"/>
      <c r="HP43" s="172"/>
      <c r="HQ43" s="172"/>
      <c r="HR43" s="172"/>
      <c r="HS43" s="172"/>
      <c r="HT43" s="172"/>
      <c r="HU43" s="172"/>
      <c r="HV43" s="172"/>
      <c r="HW43" s="172"/>
      <c r="HX43" s="172"/>
      <c r="HY43" s="172"/>
      <c r="HZ43" s="172"/>
      <c r="IA43" s="172"/>
      <c r="IB43" s="172"/>
      <c r="IC43" s="172"/>
      <c r="ID43" s="172"/>
      <c r="IE43" s="172"/>
      <c r="IF43" s="172"/>
      <c r="IG43" s="172"/>
      <c r="IH43" s="172"/>
      <c r="II43" s="172"/>
      <c r="IJ43" s="172"/>
      <c r="IK43" s="172"/>
      <c r="IL43" s="172"/>
      <c r="IM43" s="172"/>
      <c r="IN43" s="172"/>
      <c r="IO43" s="172"/>
      <c r="IP43" s="172"/>
      <c r="IQ43" s="172"/>
      <c r="IR43" s="172"/>
      <c r="IS43" s="172"/>
      <c r="IT43" s="172"/>
      <c r="IU43" s="172"/>
      <c r="IV43" s="172"/>
      <c r="IW43" s="172"/>
      <c r="IX43" s="172"/>
    </row>
    <row r="44" spans="1:259" s="153" customFormat="1">
      <c r="B44" s="391"/>
      <c r="E44" s="392"/>
    </row>
    <row r="45" spans="1:259" s="153" customFormat="1">
      <c r="B45" s="391"/>
      <c r="C45" s="2171"/>
      <c r="D45" s="2171"/>
      <c r="E45" s="2171"/>
    </row>
    <row r="46" spans="1:259" s="153" customFormat="1">
      <c r="B46" s="391"/>
      <c r="E46" s="387"/>
      <c r="F46" s="387"/>
      <c r="G46" s="387"/>
      <c r="H46" s="387"/>
      <c r="I46" s="387"/>
      <c r="J46" s="387"/>
    </row>
    <row r="47" spans="1:259" s="153" customFormat="1">
      <c r="B47" s="391"/>
      <c r="C47" s="393"/>
      <c r="D47" s="394"/>
      <c r="E47" s="215"/>
      <c r="F47" s="215"/>
      <c r="G47" s="215"/>
      <c r="H47" s="215"/>
      <c r="I47" s="215"/>
      <c r="J47" s="215"/>
      <c r="K47" s="215"/>
      <c r="L47" s="215"/>
    </row>
    <row r="48" spans="1:259" s="153" customFormat="1">
      <c r="B48" s="391"/>
      <c r="C48" s="172"/>
      <c r="E48" s="215"/>
      <c r="F48" s="215"/>
      <c r="G48" s="215"/>
      <c r="H48" s="215"/>
      <c r="I48" s="215"/>
      <c r="J48" s="215"/>
      <c r="K48" s="215"/>
      <c r="L48" s="215"/>
    </row>
    <row r="49" spans="1:202" s="153" customFormat="1">
      <c r="B49" s="391"/>
      <c r="C49" s="172"/>
      <c r="E49" s="215"/>
      <c r="F49" s="215"/>
      <c r="G49" s="223"/>
      <c r="H49" s="223"/>
      <c r="I49" s="223"/>
      <c r="J49" s="223"/>
      <c r="K49" s="215"/>
      <c r="L49" s="215"/>
    </row>
    <row r="50" spans="1:202" s="153" customFormat="1">
      <c r="B50" s="391"/>
      <c r="C50" s="172"/>
      <c r="E50" s="215"/>
      <c r="F50" s="223"/>
      <c r="G50" s="215"/>
      <c r="H50" s="215"/>
      <c r="I50" s="215"/>
      <c r="J50" s="215"/>
      <c r="K50" s="215"/>
      <c r="L50" s="215"/>
    </row>
    <row r="51" spans="1:202" s="153" customFormat="1">
      <c r="B51" s="391"/>
      <c r="C51" s="172"/>
      <c r="E51" s="215"/>
      <c r="F51" s="215"/>
      <c r="G51" s="215"/>
      <c r="H51" s="215"/>
      <c r="I51" s="215"/>
      <c r="J51" s="215"/>
      <c r="K51" s="215"/>
      <c r="L51" s="215"/>
    </row>
    <row r="52" spans="1:202" s="153" customFormat="1">
      <c r="B52" s="391"/>
      <c r="C52" s="172"/>
      <c r="E52" s="206"/>
      <c r="F52" s="206"/>
      <c r="G52" s="215"/>
      <c r="H52" s="215"/>
      <c r="I52" s="215"/>
      <c r="J52" s="215"/>
      <c r="K52" s="215"/>
      <c r="L52" s="215"/>
    </row>
    <row r="53" spans="1:202" s="153" customFormat="1">
      <c r="B53" s="391"/>
    </row>
    <row r="54" spans="1:202" s="153" customFormat="1">
      <c r="B54" s="391"/>
      <c r="C54" s="395"/>
    </row>
    <row r="55" spans="1:202" s="153" customFormat="1">
      <c r="A55" s="387"/>
      <c r="B55" s="396"/>
      <c r="C55" s="397"/>
      <c r="D55" s="172"/>
      <c r="E55" s="398"/>
      <c r="F55" s="398"/>
      <c r="G55" s="399"/>
      <c r="H55" s="399"/>
      <c r="I55" s="399"/>
      <c r="J55" s="399"/>
      <c r="K55" s="202"/>
      <c r="L55" s="202"/>
      <c r="M55" s="202"/>
      <c r="N55" s="202"/>
      <c r="O55" s="202"/>
      <c r="P55" s="202"/>
      <c r="Q55" s="202"/>
      <c r="R55" s="202"/>
      <c r="S55" s="202"/>
      <c r="T55" s="202"/>
      <c r="U55" s="202"/>
      <c r="V55" s="202"/>
      <c r="W55" s="202"/>
      <c r="X55" s="202"/>
      <c r="Y55" s="202"/>
      <c r="Z55" s="202"/>
      <c r="AA55" s="202"/>
      <c r="AB55" s="202"/>
      <c r="AC55" s="202"/>
      <c r="AD55" s="202"/>
      <c r="AF55" s="204"/>
      <c r="AG55" s="204"/>
      <c r="AH55" s="204"/>
      <c r="AI55" s="205"/>
      <c r="AJ55" s="205"/>
      <c r="AK55" s="205"/>
      <c r="AL55" s="205"/>
      <c r="AM55" s="205"/>
      <c r="AN55" s="205"/>
      <c r="AO55" s="205"/>
      <c r="AP55" s="205"/>
      <c r="AQ55" s="205"/>
      <c r="AR55" s="205"/>
      <c r="AS55" s="205"/>
      <c r="AT55" s="205"/>
      <c r="AY55" s="204"/>
      <c r="AZ55" s="204"/>
      <c r="BA55" s="204"/>
      <c r="BB55" s="204"/>
    </row>
    <row r="56" spans="1:202" s="153" customFormat="1">
      <c r="A56" s="387"/>
      <c r="B56" s="388"/>
      <c r="C56" s="400"/>
      <c r="D56" s="250"/>
      <c r="E56" s="401"/>
      <c r="F56" s="401"/>
      <c r="G56" s="402"/>
      <c r="H56" s="402"/>
      <c r="I56" s="402"/>
      <c r="J56" s="402"/>
      <c r="K56" s="202"/>
      <c r="L56" s="202"/>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3"/>
      <c r="AN56" s="203"/>
      <c r="AO56" s="203"/>
      <c r="AP56" s="203"/>
      <c r="AV56" s="204"/>
      <c r="AW56" s="204"/>
      <c r="AX56" s="204"/>
      <c r="AY56" s="204"/>
      <c r="AZ56" s="204"/>
      <c r="BA56" s="204"/>
      <c r="BB56" s="204"/>
      <c r="BC56" s="205"/>
      <c r="BD56" s="205"/>
      <c r="BE56" s="205"/>
      <c r="BF56" s="205"/>
      <c r="BG56" s="2162"/>
      <c r="BH56" s="2162"/>
      <c r="BI56" s="2162"/>
      <c r="BJ56" s="2162"/>
      <c r="BK56" s="2162"/>
      <c r="BL56" s="2162"/>
      <c r="BM56" s="2162"/>
      <c r="BN56" s="2162"/>
      <c r="BO56" s="2162"/>
      <c r="BP56" s="2162"/>
      <c r="BQ56" s="2162"/>
      <c r="BR56" s="2162"/>
      <c r="BS56" s="2162"/>
      <c r="BT56" s="2162"/>
      <c r="BU56" s="2162"/>
      <c r="BV56" s="2162"/>
      <c r="BW56" s="2162"/>
      <c r="BX56" s="2162"/>
      <c r="BY56" s="2162"/>
      <c r="BZ56" s="2162"/>
      <c r="CA56" s="2162"/>
      <c r="CB56" s="2162"/>
      <c r="CC56" s="2162"/>
      <c r="CD56" s="2162"/>
      <c r="CE56" s="2162"/>
      <c r="CF56" s="2162"/>
      <c r="CG56" s="2162"/>
      <c r="CH56" s="2162"/>
      <c r="CI56" s="2162"/>
      <c r="CJ56" s="2162"/>
      <c r="CK56" s="2162"/>
      <c r="CL56" s="2162"/>
      <c r="CM56" s="2167"/>
      <c r="CN56" s="2167"/>
      <c r="CO56" s="2167"/>
      <c r="CP56" s="2167"/>
      <c r="CQ56" s="2162"/>
      <c r="CR56" s="2162"/>
      <c r="CS56" s="2162"/>
      <c r="CT56" s="2162"/>
      <c r="CU56" s="2162"/>
      <c r="CV56" s="2162"/>
      <c r="CW56" s="2162"/>
      <c r="CX56" s="2162"/>
      <c r="CY56" s="2162"/>
      <c r="CZ56" s="2162"/>
      <c r="DA56" s="2162"/>
      <c r="DB56" s="2162"/>
      <c r="DC56" s="2162"/>
      <c r="DD56" s="2162"/>
      <c r="DE56" s="2162"/>
      <c r="DF56" s="2162"/>
      <c r="DG56" s="2162"/>
      <c r="DH56" s="2162"/>
      <c r="DI56" s="2162"/>
      <c r="DJ56" s="2162"/>
      <c r="DK56" s="2162"/>
      <c r="DL56" s="2162"/>
      <c r="DM56" s="2162"/>
      <c r="DN56" s="2162"/>
      <c r="DO56" s="2162"/>
      <c r="DP56" s="2162"/>
      <c r="DQ56" s="2162"/>
      <c r="DR56" s="2162"/>
      <c r="DS56" s="2162"/>
      <c r="DT56" s="2162"/>
      <c r="DU56" s="2162"/>
      <c r="DV56" s="2162"/>
      <c r="DW56" s="2162"/>
      <c r="DX56" s="2162"/>
      <c r="DY56" s="2162"/>
      <c r="DZ56" s="2162"/>
      <c r="EA56" s="2162"/>
      <c r="EB56" s="2162"/>
      <c r="EC56" s="2162"/>
      <c r="ED56" s="2162"/>
      <c r="EE56" s="2162"/>
      <c r="EF56" s="2162"/>
      <c r="EG56" s="2162"/>
      <c r="EH56" s="2162"/>
      <c r="EI56" s="2162"/>
      <c r="EJ56" s="2162"/>
      <c r="EK56" s="2162"/>
      <c r="EL56" s="2162"/>
      <c r="EM56" s="2162"/>
      <c r="EN56" s="2162"/>
      <c r="EO56" s="2162"/>
      <c r="EP56" s="2162"/>
      <c r="EQ56" s="2162"/>
      <c r="ER56" s="2162"/>
      <c r="ES56" s="2162"/>
      <c r="ET56" s="2162"/>
      <c r="EU56" s="2162"/>
      <c r="EV56" s="2162"/>
      <c r="EW56" s="2162"/>
      <c r="EX56" s="2162"/>
      <c r="EY56" s="2162"/>
      <c r="EZ56" s="2162"/>
      <c r="FA56" s="2162"/>
      <c r="FB56" s="2162"/>
      <c r="FC56" s="2162"/>
      <c r="FD56" s="2162"/>
      <c r="FE56" s="2162"/>
      <c r="FF56" s="2162"/>
      <c r="FG56" s="2162"/>
      <c r="FH56" s="2162"/>
      <c r="FI56" s="2162"/>
      <c r="FJ56" s="2162"/>
      <c r="FK56" s="2162"/>
      <c r="FL56" s="2162"/>
      <c r="FM56" s="2162"/>
      <c r="FN56" s="2162"/>
      <c r="FO56" s="2162"/>
      <c r="FP56" s="2162"/>
      <c r="FQ56" s="2162"/>
      <c r="FR56" s="2162"/>
      <c r="FS56" s="2162"/>
      <c r="FT56" s="2162"/>
      <c r="FU56" s="2162"/>
      <c r="FV56" s="2162"/>
      <c r="FW56" s="2162"/>
      <c r="FX56" s="2162"/>
      <c r="FY56" s="2162"/>
      <c r="FZ56" s="2162"/>
      <c r="GA56" s="2162"/>
      <c r="GB56" s="2162"/>
      <c r="GC56" s="2162"/>
      <c r="GD56" s="2162"/>
      <c r="GE56" s="2162"/>
      <c r="GF56" s="2162"/>
      <c r="GG56" s="2162"/>
      <c r="GH56" s="2162"/>
      <c r="GI56" s="2162"/>
      <c r="GJ56" s="2162"/>
      <c r="GK56" s="2162"/>
      <c r="GL56" s="2162"/>
      <c r="GM56" s="2162"/>
      <c r="GN56" s="2162"/>
      <c r="GO56" s="2162"/>
      <c r="GP56" s="2162"/>
      <c r="GQ56" s="2162"/>
      <c r="GR56" s="2162"/>
      <c r="GS56" s="2162"/>
      <c r="GT56" s="2162"/>
    </row>
    <row r="57" spans="1:202" s="153" customFormat="1">
      <c r="A57" s="387"/>
      <c r="B57" s="388"/>
      <c r="C57" s="400"/>
      <c r="D57" s="250"/>
      <c r="E57" s="401"/>
      <c r="F57" s="401"/>
      <c r="G57" s="403"/>
      <c r="H57" s="403"/>
      <c r="I57" s="403"/>
      <c r="J57" s="403"/>
      <c r="K57" s="204"/>
      <c r="L57" s="204"/>
      <c r="M57" s="204"/>
      <c r="N57" s="204"/>
      <c r="O57" s="204"/>
      <c r="P57" s="204"/>
      <c r="Q57" s="204"/>
      <c r="R57" s="204"/>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5"/>
      <c r="BE57" s="205"/>
      <c r="BF57" s="205"/>
      <c r="BG57" s="2162"/>
      <c r="BH57" s="2162"/>
      <c r="BI57" s="2162"/>
      <c r="BJ57" s="2162"/>
      <c r="BK57" s="2162"/>
      <c r="BL57" s="2162"/>
      <c r="BM57" s="2162"/>
      <c r="BN57" s="2162"/>
      <c r="BO57" s="2162"/>
      <c r="BP57" s="2162"/>
      <c r="BQ57" s="2162"/>
      <c r="BR57" s="2162"/>
      <c r="BS57" s="2162"/>
      <c r="BT57" s="2162"/>
      <c r="BU57" s="2162"/>
      <c r="BV57" s="2162"/>
      <c r="BW57" s="2162"/>
      <c r="BX57" s="2162"/>
      <c r="BY57" s="2162"/>
      <c r="BZ57" s="2162"/>
      <c r="CA57" s="2162"/>
      <c r="CB57" s="2162"/>
      <c r="CC57" s="2162"/>
      <c r="CD57" s="2162"/>
      <c r="CE57" s="2162"/>
      <c r="CF57" s="2162"/>
      <c r="CG57" s="2162"/>
      <c r="CH57" s="2162"/>
      <c r="CI57" s="2162"/>
      <c r="CJ57" s="2162"/>
      <c r="CK57" s="2162"/>
      <c r="CL57" s="2162"/>
      <c r="CM57" s="2162"/>
      <c r="CN57" s="2162"/>
      <c r="CO57" s="2162"/>
      <c r="CP57" s="2162"/>
      <c r="CQ57" s="2162"/>
      <c r="CR57" s="2162"/>
      <c r="CS57" s="2162"/>
      <c r="CT57" s="2162"/>
      <c r="CU57" s="2162"/>
      <c r="CV57" s="2162"/>
      <c r="CW57" s="2162"/>
      <c r="CX57" s="2162"/>
      <c r="CY57" s="2162"/>
      <c r="CZ57" s="2162"/>
      <c r="DA57" s="2162"/>
      <c r="DB57" s="2162"/>
      <c r="DC57" s="2162"/>
      <c r="DD57" s="2162"/>
      <c r="DE57" s="2162"/>
      <c r="DF57" s="2162"/>
      <c r="DG57" s="2162"/>
      <c r="DH57" s="2162"/>
      <c r="DI57" s="2162"/>
      <c r="DJ57" s="2162"/>
      <c r="DK57" s="2162"/>
      <c r="DL57" s="2162"/>
      <c r="DM57" s="2162"/>
      <c r="DN57" s="2162"/>
      <c r="DO57" s="2162"/>
      <c r="DP57" s="2162"/>
      <c r="DQ57" s="2162"/>
      <c r="DR57" s="2162"/>
      <c r="DS57" s="2162"/>
      <c r="DT57" s="2162"/>
      <c r="DU57" s="2162"/>
      <c r="DV57" s="2162"/>
      <c r="DW57" s="205"/>
      <c r="DX57" s="205"/>
      <c r="DY57" s="205"/>
      <c r="DZ57" s="205"/>
      <c r="EA57" s="205"/>
      <c r="EB57" s="205"/>
      <c r="EC57" s="205"/>
      <c r="ED57" s="205"/>
      <c r="EE57" s="205"/>
      <c r="EF57" s="205"/>
      <c r="EG57" s="205"/>
      <c r="EH57" s="205"/>
      <c r="EI57" s="205"/>
      <c r="EJ57" s="205"/>
      <c r="EK57" s="205"/>
      <c r="EL57" s="205"/>
      <c r="EM57" s="205"/>
      <c r="EN57" s="205"/>
      <c r="EO57" s="205"/>
      <c r="EP57" s="205"/>
      <c r="EQ57" s="205"/>
      <c r="ER57" s="205"/>
      <c r="ES57" s="205"/>
      <c r="ET57" s="205"/>
      <c r="EU57" s="205"/>
      <c r="EV57" s="205"/>
      <c r="EW57" s="205"/>
      <c r="EX57" s="205"/>
      <c r="EY57" s="205"/>
      <c r="EZ57" s="205"/>
      <c r="FA57" s="205"/>
      <c r="FB57" s="205"/>
      <c r="FC57" s="205"/>
      <c r="FD57" s="205"/>
      <c r="FE57" s="205"/>
      <c r="FF57" s="205"/>
      <c r="FG57" s="205"/>
      <c r="FH57" s="205"/>
      <c r="FI57" s="205"/>
      <c r="FJ57" s="205"/>
      <c r="FK57" s="205"/>
      <c r="FL57" s="205"/>
      <c r="FM57" s="205"/>
      <c r="FN57" s="205"/>
      <c r="FO57" s="205"/>
      <c r="FP57" s="205"/>
      <c r="FQ57" s="205"/>
      <c r="FR57" s="205"/>
      <c r="FS57" s="205"/>
      <c r="FT57" s="205"/>
      <c r="FU57" s="205"/>
      <c r="FV57" s="205"/>
      <c r="FW57" s="205"/>
      <c r="FX57" s="205"/>
      <c r="FY57" s="205"/>
      <c r="FZ57" s="205"/>
      <c r="GA57" s="205"/>
      <c r="GB57" s="205"/>
      <c r="GC57" s="205"/>
      <c r="GD57" s="205"/>
      <c r="GE57" s="205"/>
      <c r="GF57" s="205"/>
      <c r="GG57" s="205"/>
      <c r="GH57" s="205"/>
      <c r="GI57" s="205"/>
      <c r="GJ57" s="205"/>
      <c r="GK57" s="205"/>
      <c r="GL57" s="205"/>
      <c r="GM57" s="205"/>
      <c r="GN57" s="205"/>
      <c r="GO57" s="205"/>
      <c r="GP57" s="205"/>
      <c r="GQ57" s="205"/>
      <c r="GR57" s="205"/>
      <c r="GS57" s="205"/>
      <c r="GT57" s="205"/>
    </row>
    <row r="58" spans="1:202" s="153" customFormat="1">
      <c r="A58" s="387"/>
      <c r="B58" s="388"/>
      <c r="C58" s="400"/>
      <c r="D58" s="250"/>
      <c r="E58" s="401"/>
      <c r="F58" s="401"/>
      <c r="G58" s="403"/>
      <c r="H58" s="403"/>
      <c r="I58" s="403"/>
      <c r="J58" s="403"/>
      <c r="K58" s="202"/>
      <c r="L58" s="202"/>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3"/>
      <c r="AN58" s="203"/>
      <c r="AO58" s="203"/>
      <c r="AP58" s="203"/>
      <c r="BG58" s="2162"/>
      <c r="BH58" s="2162"/>
      <c r="BI58" s="2162"/>
      <c r="BJ58" s="2162"/>
      <c r="BK58" s="2162"/>
      <c r="BL58" s="2162"/>
      <c r="BM58" s="2162"/>
      <c r="BN58" s="2162"/>
      <c r="BO58" s="2162"/>
      <c r="BP58" s="2162"/>
      <c r="BQ58" s="2162"/>
      <c r="BR58" s="2162"/>
      <c r="BS58" s="2162"/>
      <c r="BT58" s="2162"/>
      <c r="BU58" s="2162"/>
      <c r="BV58" s="2162"/>
      <c r="BW58" s="2162"/>
      <c r="BX58" s="2162"/>
      <c r="BY58" s="2162"/>
      <c r="BZ58" s="2162"/>
      <c r="CA58" s="2162"/>
      <c r="CB58" s="2162"/>
      <c r="CC58" s="2162"/>
      <c r="CD58" s="2162"/>
      <c r="CE58" s="2162"/>
      <c r="CF58" s="2162"/>
      <c r="CG58" s="2162"/>
      <c r="CH58" s="2162"/>
      <c r="CI58" s="2162"/>
      <c r="CJ58" s="2162"/>
      <c r="CK58" s="2162"/>
      <c r="CL58" s="2162"/>
      <c r="CM58" s="2162"/>
      <c r="CN58" s="2162"/>
      <c r="CO58" s="2162"/>
      <c r="CP58" s="2162"/>
      <c r="CQ58" s="2162"/>
      <c r="CR58" s="2162"/>
      <c r="CS58" s="2162"/>
      <c r="CT58" s="2162"/>
      <c r="CU58" s="2162"/>
      <c r="CV58" s="2162"/>
      <c r="CW58" s="2162"/>
      <c r="CX58" s="2162"/>
      <c r="CY58" s="2162"/>
      <c r="CZ58" s="2162"/>
      <c r="DA58" s="2162"/>
      <c r="DB58" s="2162"/>
      <c r="DC58" s="2162"/>
      <c r="DD58" s="2162"/>
      <c r="DE58" s="2162"/>
      <c r="DF58" s="2162"/>
      <c r="DG58" s="2162"/>
      <c r="DH58" s="2162"/>
      <c r="DI58" s="2162"/>
      <c r="DJ58" s="2162"/>
      <c r="DK58" s="2162"/>
      <c r="DL58" s="2162"/>
      <c r="DM58" s="2162"/>
      <c r="DN58" s="2162"/>
      <c r="DO58" s="2162"/>
      <c r="DP58" s="2162"/>
      <c r="DQ58" s="2162"/>
      <c r="DR58" s="2162"/>
      <c r="DS58" s="2162"/>
      <c r="DT58" s="2162"/>
      <c r="DU58" s="2162"/>
      <c r="DV58" s="2162"/>
    </row>
    <row r="59" spans="1:202" s="153" customFormat="1">
      <c r="A59" s="387"/>
      <c r="B59" s="388"/>
      <c r="C59" s="400"/>
      <c r="D59" s="250"/>
      <c r="E59" s="401"/>
      <c r="F59" s="401"/>
      <c r="G59" s="215"/>
      <c r="H59" s="215"/>
      <c r="I59" s="215"/>
      <c r="J59" s="215"/>
      <c r="K59" s="202"/>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3"/>
      <c r="AN59" s="203"/>
      <c r="AO59" s="203"/>
      <c r="AP59" s="203"/>
      <c r="BG59" s="2162"/>
      <c r="BH59" s="2162"/>
      <c r="BI59" s="2162"/>
      <c r="BJ59" s="2162"/>
      <c r="BK59" s="2162"/>
      <c r="BL59" s="2162"/>
      <c r="BM59" s="2162"/>
      <c r="BN59" s="2162"/>
      <c r="BO59" s="2162"/>
      <c r="BP59" s="2162"/>
      <c r="BQ59" s="2162"/>
      <c r="BR59" s="2162"/>
      <c r="BS59" s="2162"/>
      <c r="BT59" s="2162"/>
      <c r="BU59" s="2162"/>
      <c r="BV59" s="2162"/>
      <c r="BW59" s="2162"/>
      <c r="BX59" s="2162"/>
      <c r="BY59" s="2162"/>
      <c r="BZ59" s="2162"/>
      <c r="CA59" s="2162"/>
      <c r="CB59" s="2162"/>
      <c r="CC59" s="2162"/>
      <c r="CD59" s="2162"/>
      <c r="CE59" s="2164"/>
      <c r="CF59" s="2162"/>
      <c r="CG59" s="2162"/>
      <c r="CH59" s="2162"/>
      <c r="CI59" s="2162"/>
      <c r="CJ59" s="2162"/>
      <c r="CK59" s="2162"/>
      <c r="CL59" s="2162"/>
      <c r="CM59" s="2162"/>
      <c r="CN59" s="2162"/>
      <c r="CO59" s="2162"/>
      <c r="CP59" s="2162"/>
      <c r="CQ59" s="2162"/>
      <c r="CR59" s="2162"/>
      <c r="CS59" s="2162"/>
      <c r="CT59" s="2162"/>
      <c r="CU59" s="2162"/>
      <c r="CV59" s="2162"/>
      <c r="CW59" s="2162"/>
      <c r="CX59" s="2162"/>
      <c r="CY59" s="2162"/>
      <c r="CZ59" s="2162"/>
      <c r="DA59" s="2162"/>
      <c r="DB59" s="2162"/>
      <c r="DC59" s="2162"/>
      <c r="DD59" s="2162"/>
      <c r="DE59" s="2162"/>
      <c r="DF59" s="2162"/>
      <c r="DG59" s="2162"/>
      <c r="DH59" s="2162"/>
      <c r="DI59" s="2162"/>
      <c r="DJ59" s="2162"/>
      <c r="DK59" s="2162"/>
      <c r="DL59" s="2162"/>
      <c r="DM59" s="2162"/>
      <c r="DN59" s="2162"/>
      <c r="DO59" s="2162"/>
      <c r="DP59" s="2162"/>
      <c r="DQ59" s="2162"/>
      <c r="DR59" s="2162"/>
      <c r="DS59" s="2162"/>
      <c r="DT59" s="2162"/>
      <c r="DU59" s="2162"/>
      <c r="DV59" s="2162"/>
    </row>
    <row r="60" spans="1:202" s="153" customFormat="1">
      <c r="A60" s="387"/>
      <c r="B60" s="388"/>
      <c r="C60" s="400"/>
      <c r="D60" s="250"/>
      <c r="E60" s="401"/>
      <c r="F60" s="401"/>
      <c r="G60" s="403"/>
      <c r="H60" s="403"/>
      <c r="I60" s="403"/>
      <c r="J60" s="403"/>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3"/>
      <c r="AN60" s="203"/>
      <c r="AO60" s="203"/>
      <c r="AP60" s="203"/>
      <c r="BG60" s="2162"/>
      <c r="BH60" s="2162"/>
      <c r="BI60" s="2162"/>
      <c r="BJ60" s="2162"/>
      <c r="BK60" s="2162"/>
      <c r="BL60" s="2162"/>
      <c r="BM60" s="2162"/>
      <c r="BN60" s="2162"/>
      <c r="BO60" s="2162"/>
      <c r="BP60" s="2162"/>
      <c r="BQ60" s="2162"/>
      <c r="BR60" s="2162"/>
      <c r="BS60" s="2162"/>
      <c r="BT60" s="2162"/>
      <c r="BU60" s="2162"/>
      <c r="BV60" s="2162"/>
      <c r="BW60" s="2162"/>
      <c r="BX60" s="2162"/>
      <c r="BY60" s="2162"/>
      <c r="BZ60" s="2162"/>
      <c r="CA60" s="2162"/>
      <c r="CB60" s="2162"/>
      <c r="CC60" s="2162"/>
      <c r="CD60" s="2162"/>
      <c r="CE60" s="2162"/>
      <c r="CF60" s="2162"/>
      <c r="CG60" s="2162"/>
      <c r="CH60" s="2162"/>
      <c r="CI60" s="2162"/>
      <c r="CJ60" s="2162"/>
      <c r="CK60" s="2162"/>
      <c r="CL60" s="2162"/>
      <c r="CM60" s="2162"/>
      <c r="CN60" s="2162"/>
      <c r="CO60" s="2162"/>
      <c r="CP60" s="2162"/>
      <c r="CQ60" s="2162"/>
      <c r="CR60" s="2162"/>
      <c r="CS60" s="2162"/>
      <c r="CT60" s="2162"/>
      <c r="CU60" s="2162"/>
      <c r="CV60" s="2162"/>
      <c r="CW60" s="2162"/>
      <c r="CX60" s="2162"/>
      <c r="CY60" s="2162"/>
      <c r="CZ60" s="2162"/>
      <c r="DA60" s="2162"/>
      <c r="DB60" s="2162"/>
      <c r="DC60" s="2162"/>
      <c r="DD60" s="2162"/>
      <c r="DE60" s="2162"/>
      <c r="DF60" s="2162"/>
      <c r="DG60" s="2162"/>
      <c r="DH60" s="2162"/>
      <c r="DI60" s="2162"/>
      <c r="DJ60" s="2162"/>
      <c r="DK60" s="2162"/>
      <c r="DL60" s="2162"/>
      <c r="DM60" s="2162"/>
      <c r="DN60" s="2162"/>
      <c r="DO60" s="2162"/>
      <c r="DP60" s="2162"/>
      <c r="DQ60" s="2162"/>
      <c r="DR60" s="2162"/>
      <c r="DS60" s="2162"/>
      <c r="DT60" s="2162"/>
      <c r="DU60" s="2162"/>
      <c r="DV60" s="2162"/>
    </row>
    <row r="61" spans="1:202" s="153" customFormat="1">
      <c r="A61" s="387"/>
      <c r="B61" s="388"/>
      <c r="C61" s="389"/>
      <c r="D61" s="250"/>
      <c r="E61" s="401"/>
      <c r="F61" s="401"/>
      <c r="G61" s="403"/>
      <c r="H61" s="403"/>
      <c r="I61" s="403"/>
      <c r="J61" s="403"/>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3"/>
      <c r="AN61" s="203"/>
      <c r="AO61" s="203"/>
      <c r="AP61" s="203"/>
      <c r="BG61" s="2162"/>
      <c r="BH61" s="2162"/>
      <c r="BI61" s="2162"/>
      <c r="BJ61" s="2162"/>
      <c r="BK61" s="2162"/>
      <c r="BL61" s="2162"/>
      <c r="BM61" s="2162"/>
      <c r="BN61" s="2162"/>
      <c r="BO61" s="2162"/>
      <c r="BP61" s="2162"/>
      <c r="BQ61" s="2162"/>
      <c r="BR61" s="2162"/>
      <c r="BS61" s="2162"/>
      <c r="BT61" s="2162"/>
      <c r="BU61" s="2162"/>
      <c r="BV61" s="2162"/>
      <c r="BW61" s="2162"/>
      <c r="BX61" s="2162"/>
      <c r="BY61" s="2162"/>
      <c r="BZ61" s="2162"/>
      <c r="CA61" s="2162"/>
      <c r="CB61" s="2162"/>
      <c r="CC61" s="2162"/>
      <c r="CD61" s="2162"/>
      <c r="CE61" s="2162"/>
      <c r="CF61" s="2162"/>
      <c r="CG61" s="2162"/>
      <c r="CH61" s="2162"/>
      <c r="CI61" s="2162"/>
      <c r="CJ61" s="2162"/>
      <c r="CK61" s="2162"/>
      <c r="CL61" s="2162"/>
      <c r="CM61" s="2162"/>
      <c r="CN61" s="2162"/>
      <c r="CO61" s="2162"/>
      <c r="CP61" s="2162"/>
      <c r="CQ61" s="2162"/>
      <c r="CR61" s="2162"/>
      <c r="CS61" s="2162"/>
      <c r="CT61" s="2162"/>
      <c r="CU61" s="2162"/>
      <c r="CV61" s="2162"/>
      <c r="CW61" s="2162"/>
      <c r="CX61" s="2162"/>
      <c r="CY61" s="2162"/>
      <c r="CZ61" s="2162"/>
      <c r="DA61" s="2162"/>
      <c r="DB61" s="2162"/>
      <c r="DC61" s="2162"/>
      <c r="DD61" s="2162"/>
      <c r="DE61" s="2162"/>
      <c r="DF61" s="2162"/>
      <c r="DG61" s="2162"/>
      <c r="DH61" s="2162"/>
      <c r="DI61" s="2162"/>
      <c r="DJ61" s="2162"/>
      <c r="DK61" s="2162"/>
      <c r="DL61" s="2162"/>
      <c r="DM61" s="2162"/>
      <c r="DN61" s="2162"/>
      <c r="DO61" s="2162"/>
      <c r="DP61" s="2162"/>
      <c r="DQ61" s="2162"/>
      <c r="DR61" s="2162"/>
      <c r="DS61" s="2162"/>
      <c r="DT61" s="2162"/>
      <c r="DU61" s="2162"/>
      <c r="DV61" s="2162"/>
    </row>
    <row r="62" spans="1:202" s="153" customFormat="1">
      <c r="A62" s="387"/>
      <c r="B62" s="396"/>
      <c r="C62" s="397"/>
      <c r="D62" s="172"/>
      <c r="E62" s="398"/>
      <c r="F62" s="398"/>
      <c r="G62" s="206"/>
      <c r="H62" s="206"/>
      <c r="I62" s="206"/>
      <c r="J62" s="206"/>
      <c r="K62" s="202"/>
      <c r="L62" s="202"/>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3"/>
      <c r="AN62" s="203"/>
      <c r="AO62" s="203"/>
      <c r="AP62" s="203"/>
      <c r="BG62" s="215"/>
      <c r="BH62" s="215"/>
      <c r="BI62" s="215"/>
      <c r="BJ62" s="215"/>
      <c r="BW62" s="215"/>
      <c r="BX62" s="215"/>
      <c r="BY62" s="215"/>
      <c r="BZ62" s="215"/>
      <c r="CA62" s="215"/>
      <c r="CB62" s="215"/>
      <c r="CC62" s="215"/>
      <c r="CD62" s="215"/>
      <c r="CE62" s="215"/>
      <c r="CF62" s="215"/>
      <c r="CG62" s="215"/>
      <c r="CH62" s="215"/>
    </row>
    <row r="63" spans="1:202" s="153" customFormat="1">
      <c r="A63" s="387"/>
      <c r="B63" s="388"/>
      <c r="C63" s="389"/>
      <c r="D63" s="388"/>
      <c r="E63" s="250"/>
      <c r="F63" s="250"/>
      <c r="G63" s="215"/>
      <c r="H63" s="215"/>
      <c r="I63" s="215"/>
      <c r="J63" s="215"/>
      <c r="R63" s="351"/>
      <c r="S63" s="2166"/>
      <c r="T63" s="2166"/>
      <c r="U63" s="2166"/>
      <c r="V63" s="2166"/>
      <c r="W63" s="2165"/>
      <c r="X63" s="2165"/>
      <c r="Y63" s="2165"/>
      <c r="Z63" s="2165"/>
      <c r="AA63" s="2165"/>
      <c r="AB63" s="2165"/>
      <c r="AC63" s="2165"/>
      <c r="AD63" s="2165"/>
      <c r="AE63" s="2165"/>
      <c r="AF63" s="2165"/>
      <c r="AG63" s="2165"/>
      <c r="AH63" s="2165"/>
      <c r="AI63" s="2165"/>
      <c r="AJ63" s="2165"/>
      <c r="AK63" s="2165"/>
      <c r="AL63" s="2165"/>
      <c r="AM63" s="2165"/>
      <c r="AN63" s="2165"/>
      <c r="AO63" s="2165"/>
      <c r="AP63" s="2165"/>
      <c r="AQ63" s="352"/>
      <c r="AR63" s="352"/>
      <c r="AS63" s="352"/>
      <c r="AT63" s="352"/>
      <c r="AU63" s="352"/>
      <c r="AV63" s="352"/>
      <c r="AW63" s="352"/>
      <c r="AX63" s="352"/>
      <c r="AY63" s="352"/>
      <c r="AZ63" s="352"/>
      <c r="BA63" s="352"/>
      <c r="BB63" s="352"/>
      <c r="BC63" s="351"/>
      <c r="BG63" s="215"/>
      <c r="BH63" s="215"/>
      <c r="BI63" s="215"/>
      <c r="BJ63" s="215"/>
      <c r="BW63" s="215"/>
      <c r="BX63" s="215"/>
      <c r="BY63" s="215"/>
      <c r="BZ63" s="215"/>
      <c r="CA63" s="215"/>
      <c r="CB63" s="215"/>
      <c r="CC63" s="215"/>
      <c r="CD63" s="215"/>
      <c r="CE63" s="215"/>
      <c r="CF63" s="215"/>
      <c r="CG63" s="215"/>
      <c r="CH63" s="215"/>
    </row>
    <row r="64" spans="1:202" s="153" customFormat="1">
      <c r="A64" s="387"/>
      <c r="B64" s="388"/>
      <c r="C64" s="389"/>
      <c r="D64" s="250"/>
      <c r="E64" s="401"/>
      <c r="F64" s="401"/>
      <c r="G64" s="403"/>
      <c r="H64" s="403"/>
      <c r="I64" s="403"/>
      <c r="J64" s="403"/>
      <c r="O64" s="294"/>
      <c r="P64" s="294"/>
      <c r="Q64" s="294"/>
      <c r="R64" s="295"/>
      <c r="S64" s="2166"/>
      <c r="T64" s="2166"/>
      <c r="U64" s="2166"/>
      <c r="V64" s="2166"/>
      <c r="W64" s="2165"/>
      <c r="X64" s="2165"/>
      <c r="Y64" s="2165"/>
      <c r="Z64" s="2165"/>
      <c r="AA64" s="2166"/>
      <c r="AB64" s="2166"/>
      <c r="AC64" s="2166"/>
      <c r="AD64" s="2166"/>
      <c r="AE64" s="2165"/>
      <c r="AF64" s="2165"/>
      <c r="AG64" s="2165"/>
      <c r="AH64" s="2165"/>
      <c r="AI64" s="2165"/>
      <c r="AJ64" s="2165"/>
      <c r="AK64" s="2165"/>
      <c r="AL64" s="2165"/>
      <c r="AM64" s="2165"/>
      <c r="AN64" s="2165"/>
      <c r="AO64" s="2165"/>
      <c r="AP64" s="2165"/>
      <c r="AQ64" s="2165"/>
      <c r="AR64" s="2165"/>
      <c r="AS64" s="2165"/>
      <c r="AT64" s="2165"/>
      <c r="AU64" s="2165"/>
      <c r="AV64" s="2165"/>
      <c r="AW64" s="2165"/>
      <c r="AX64" s="2165"/>
      <c r="AY64" s="2165"/>
      <c r="AZ64" s="2165"/>
      <c r="BA64" s="2165"/>
      <c r="BB64" s="2165"/>
      <c r="BC64" s="2164"/>
      <c r="BD64" s="2164"/>
      <c r="BE64" s="2164"/>
      <c r="BF64" s="2164"/>
      <c r="BG64" s="2164"/>
      <c r="BH64" s="2164"/>
      <c r="BI64" s="2164"/>
      <c r="BJ64" s="2164"/>
      <c r="BK64" s="2164"/>
      <c r="BL64" s="2164"/>
      <c r="BM64" s="2164"/>
      <c r="BN64" s="2164"/>
      <c r="BO64" s="2164"/>
      <c r="BP64" s="2164"/>
      <c r="BQ64" s="2164"/>
      <c r="BR64" s="2164"/>
      <c r="BS64" s="2164"/>
      <c r="BT64" s="2164"/>
      <c r="BU64" s="2164"/>
      <c r="BV64" s="2164"/>
      <c r="BW64" s="2164"/>
      <c r="BX64" s="2164"/>
      <c r="BY64" s="2164"/>
      <c r="BZ64" s="2164"/>
      <c r="CA64" s="2164"/>
      <c r="CB64" s="2164"/>
      <c r="CC64" s="2164"/>
      <c r="CD64" s="2164"/>
      <c r="CE64" s="2164"/>
      <c r="CF64" s="2164"/>
      <c r="CG64" s="2164"/>
      <c r="CH64" s="2164"/>
      <c r="CI64" s="2164"/>
      <c r="CJ64" s="2164"/>
      <c r="CK64" s="2164"/>
      <c r="CL64" s="2164"/>
      <c r="CM64" s="2164"/>
      <c r="CN64" s="2164"/>
      <c r="CO64" s="2164"/>
      <c r="CP64" s="2164"/>
      <c r="CQ64" s="2164"/>
      <c r="CR64" s="2164"/>
      <c r="CS64" s="2164"/>
      <c r="CT64" s="2164"/>
      <c r="CU64" s="2164"/>
      <c r="CV64" s="2164"/>
      <c r="CW64" s="2164"/>
      <c r="CX64" s="2164"/>
      <c r="CY64" s="2164"/>
      <c r="CZ64" s="2164"/>
      <c r="DA64" s="2164"/>
      <c r="DB64" s="2164"/>
      <c r="DC64" s="2164"/>
      <c r="DD64" s="2164"/>
      <c r="DE64" s="2164"/>
      <c r="DF64" s="2164"/>
      <c r="DG64" s="2164"/>
      <c r="DH64" s="2164"/>
      <c r="DI64" s="2164"/>
      <c r="DJ64" s="2164"/>
      <c r="DK64" s="2164"/>
      <c r="DL64" s="2164"/>
      <c r="DM64" s="2164"/>
      <c r="DN64" s="2164"/>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row>
    <row r="65" spans="1:257" s="153" customFormat="1">
      <c r="A65" s="387"/>
      <c r="B65" s="396"/>
      <c r="C65" s="404"/>
      <c r="D65" s="172"/>
      <c r="E65" s="398"/>
      <c r="F65" s="398"/>
      <c r="G65" s="399"/>
      <c r="H65" s="399"/>
      <c r="I65" s="399"/>
      <c r="J65" s="399"/>
      <c r="O65" s="294"/>
      <c r="P65" s="294"/>
      <c r="Q65" s="294"/>
      <c r="R65" s="295"/>
      <c r="S65" s="296"/>
      <c r="T65" s="296"/>
      <c r="U65" s="296"/>
      <c r="V65" s="296"/>
      <c r="W65" s="296"/>
      <c r="X65" s="296"/>
      <c r="Y65" s="296"/>
      <c r="Z65" s="296"/>
      <c r="AA65" s="296"/>
      <c r="AB65" s="296"/>
      <c r="AC65" s="296"/>
      <c r="AD65" s="296"/>
      <c r="AE65" s="296"/>
      <c r="AF65" s="296"/>
      <c r="AG65" s="296"/>
      <c r="AH65" s="296"/>
      <c r="AI65" s="296"/>
      <c r="AJ65" s="296"/>
      <c r="AK65" s="296"/>
      <c r="AL65" s="296"/>
      <c r="AM65" s="296"/>
      <c r="AN65" s="296"/>
      <c r="AO65" s="296"/>
      <c r="AP65" s="296"/>
      <c r="AQ65" s="296"/>
      <c r="AR65" s="296"/>
      <c r="AS65" s="296"/>
      <c r="AT65" s="296"/>
      <c r="AU65" s="296"/>
      <c r="AV65" s="296"/>
      <c r="AW65" s="296"/>
      <c r="AX65" s="296"/>
      <c r="AY65" s="296"/>
      <c r="AZ65" s="296"/>
      <c r="BA65" s="296"/>
      <c r="BB65" s="296"/>
      <c r="BC65" s="297"/>
      <c r="BD65" s="298"/>
      <c r="BE65" s="298"/>
      <c r="BF65" s="298"/>
      <c r="BG65" s="298"/>
      <c r="BH65" s="298"/>
      <c r="BI65" s="298"/>
      <c r="BJ65" s="298"/>
      <c r="BK65" s="298"/>
      <c r="BL65" s="298"/>
      <c r="BM65" s="298"/>
      <c r="BN65" s="298"/>
      <c r="BO65" s="298"/>
      <c r="BP65" s="298"/>
      <c r="BQ65" s="298"/>
      <c r="BR65" s="298"/>
      <c r="BS65" s="298"/>
      <c r="BT65" s="298"/>
      <c r="BU65" s="298"/>
      <c r="BV65" s="298"/>
      <c r="BW65" s="252"/>
      <c r="BX65" s="252"/>
      <c r="BY65" s="252"/>
      <c r="BZ65" s="252"/>
      <c r="CA65" s="252"/>
      <c r="CB65" s="252"/>
      <c r="CC65" s="252"/>
      <c r="CD65" s="252"/>
      <c r="CE65" s="252"/>
      <c r="CF65" s="252"/>
      <c r="CG65" s="252"/>
      <c r="CH65" s="252"/>
      <c r="CI65" s="252"/>
      <c r="CJ65" s="252"/>
      <c r="CK65" s="252"/>
      <c r="CL65" s="252"/>
      <c r="CM65" s="297"/>
      <c r="CN65" s="297"/>
      <c r="CO65" s="297"/>
      <c r="CP65" s="297"/>
      <c r="CQ65" s="298"/>
      <c r="CR65" s="298"/>
      <c r="CS65" s="298"/>
      <c r="CT65" s="298"/>
      <c r="CU65" s="298"/>
      <c r="CV65" s="298"/>
      <c r="CW65" s="298"/>
      <c r="CX65" s="298"/>
      <c r="CY65" s="252"/>
      <c r="CZ65" s="252"/>
      <c r="DA65" s="252"/>
      <c r="DB65" s="252"/>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row>
    <row r="66" spans="1:257" s="153" customFormat="1" ht="15">
      <c r="A66" s="387"/>
      <c r="B66" s="388"/>
      <c r="C66" s="389"/>
      <c r="D66" s="250"/>
      <c r="E66" s="401"/>
      <c r="F66" s="401"/>
      <c r="G66" s="403"/>
      <c r="H66" s="403"/>
      <c r="I66" s="403"/>
      <c r="J66" s="403"/>
      <c r="K66" s="294"/>
      <c r="L66" s="294"/>
      <c r="M66" s="294"/>
      <c r="N66" s="294"/>
      <c r="O66" s="294"/>
      <c r="P66" s="294"/>
      <c r="Q66" s="294"/>
      <c r="R66" s="295"/>
      <c r="S66" s="2165"/>
      <c r="T66" s="2165"/>
      <c r="U66" s="2165"/>
      <c r="V66" s="2165"/>
      <c r="W66" s="2165"/>
      <c r="X66" s="2165"/>
      <c r="Y66" s="2165"/>
      <c r="Z66" s="2165"/>
      <c r="AA66" s="2166"/>
      <c r="AB66" s="2166"/>
      <c r="AC66" s="2166"/>
      <c r="AD66" s="2166"/>
      <c r="AE66" s="308"/>
      <c r="AF66" s="308"/>
      <c r="AG66" s="308"/>
      <c r="AH66" s="308"/>
      <c r="AI66" s="308"/>
      <c r="AJ66" s="308"/>
      <c r="AK66" s="308"/>
      <c r="AL66" s="308"/>
      <c r="AM66" s="308"/>
      <c r="AN66" s="308"/>
      <c r="AO66" s="308"/>
      <c r="AP66" s="308"/>
      <c r="AQ66" s="308"/>
      <c r="AR66" s="308"/>
      <c r="AS66" s="308"/>
      <c r="AT66" s="308"/>
      <c r="AU66" s="308"/>
      <c r="AV66" s="308"/>
      <c r="AW66" s="308"/>
      <c r="AX66" s="308"/>
      <c r="AY66" s="308"/>
      <c r="AZ66" s="308"/>
      <c r="BA66" s="308"/>
      <c r="BB66" s="308"/>
      <c r="BC66" s="297"/>
      <c r="BD66" s="297"/>
      <c r="BE66" s="297"/>
      <c r="BF66" s="297"/>
      <c r="BG66" s="298"/>
      <c r="BH66" s="298"/>
      <c r="BI66" s="298"/>
      <c r="BJ66" s="298"/>
      <c r="BK66" s="252"/>
      <c r="BL66" s="252"/>
      <c r="BM66" s="252"/>
      <c r="BN66" s="252"/>
      <c r="BO66" s="298"/>
      <c r="BP66" s="298"/>
      <c r="BQ66" s="298"/>
      <c r="BR66" s="298"/>
      <c r="BS66" s="298"/>
      <c r="BT66" s="298"/>
      <c r="BU66" s="298"/>
      <c r="BV66" s="298"/>
      <c r="BW66" s="252"/>
      <c r="BX66" s="252"/>
      <c r="BY66" s="252"/>
      <c r="BZ66" s="252"/>
      <c r="CA66" s="252"/>
      <c r="CB66" s="252"/>
      <c r="CC66" s="252"/>
      <c r="CD66" s="252"/>
      <c r="CE66" s="252"/>
      <c r="CF66" s="252"/>
      <c r="CG66" s="252"/>
      <c r="CH66" s="252"/>
      <c r="CI66" s="252"/>
      <c r="CJ66" s="252"/>
      <c r="CK66" s="252"/>
      <c r="CL66" s="252"/>
      <c r="CM66" s="297"/>
      <c r="CN66" s="297"/>
      <c r="CO66" s="297"/>
      <c r="CP66" s="297"/>
      <c r="CQ66" s="298"/>
      <c r="CR66" s="298"/>
      <c r="CS66" s="298"/>
      <c r="CT66" s="298"/>
      <c r="CU66" s="298"/>
      <c r="CV66" s="298"/>
      <c r="CW66" s="298"/>
      <c r="CX66" s="298"/>
      <c r="CY66" s="252"/>
      <c r="CZ66" s="252"/>
      <c r="DA66" s="252"/>
      <c r="DB66" s="252"/>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row>
    <row r="67" spans="1:257" s="153" customFormat="1" ht="15">
      <c r="A67" s="387"/>
      <c r="B67" s="388"/>
      <c r="C67" s="389"/>
      <c r="D67" s="250"/>
      <c r="E67" s="401"/>
      <c r="F67" s="401"/>
      <c r="G67" s="403"/>
      <c r="H67" s="403"/>
      <c r="I67" s="403"/>
      <c r="J67" s="403"/>
      <c r="K67" s="294"/>
      <c r="L67" s="294"/>
      <c r="M67" s="294"/>
      <c r="N67" s="294"/>
      <c r="O67" s="294"/>
      <c r="P67" s="294"/>
      <c r="Q67" s="294"/>
      <c r="R67" s="295"/>
      <c r="S67" s="308"/>
      <c r="T67" s="308"/>
      <c r="U67" s="308"/>
      <c r="V67" s="308"/>
      <c r="W67" s="308"/>
      <c r="X67" s="308"/>
      <c r="Y67" s="308"/>
      <c r="Z67" s="308"/>
      <c r="AA67" s="308"/>
      <c r="AB67" s="308"/>
      <c r="AC67" s="308"/>
      <c r="AD67" s="308"/>
      <c r="AE67" s="2165"/>
      <c r="AF67" s="2165"/>
      <c r="AG67" s="2165"/>
      <c r="AH67" s="2165"/>
      <c r="AI67" s="2165"/>
      <c r="AJ67" s="2165"/>
      <c r="AK67" s="2165"/>
      <c r="AL67" s="2165"/>
      <c r="AM67" s="2165"/>
      <c r="AN67" s="2165"/>
      <c r="AO67" s="2165"/>
      <c r="AP67" s="2165"/>
      <c r="AQ67" s="2165"/>
      <c r="AR67" s="2165"/>
      <c r="AS67" s="2165"/>
      <c r="AT67" s="2165"/>
      <c r="AU67" s="2165"/>
      <c r="AV67" s="2165"/>
      <c r="AW67" s="2165"/>
      <c r="AX67" s="2165"/>
      <c r="AY67" s="2165"/>
      <c r="AZ67" s="2165"/>
      <c r="BA67" s="2165"/>
      <c r="BB67" s="2165"/>
      <c r="BC67" s="2164"/>
      <c r="BD67" s="2164"/>
      <c r="BE67" s="2164"/>
      <c r="BF67" s="2164"/>
      <c r="BG67" s="298"/>
      <c r="BH67" s="298"/>
      <c r="BI67" s="298"/>
      <c r="BJ67" s="298"/>
      <c r="BK67" s="298"/>
      <c r="BL67" s="298"/>
      <c r="BM67" s="298"/>
      <c r="BN67" s="298"/>
      <c r="BO67" s="298"/>
      <c r="BP67" s="298"/>
      <c r="BQ67" s="298"/>
      <c r="BR67" s="298"/>
      <c r="BS67" s="298"/>
      <c r="BT67" s="298"/>
      <c r="BU67" s="298"/>
      <c r="BV67" s="298"/>
      <c r="BW67" s="252"/>
      <c r="BX67" s="252"/>
      <c r="BY67" s="252"/>
      <c r="BZ67" s="252"/>
      <c r="CA67" s="252"/>
      <c r="CB67" s="252"/>
      <c r="CC67" s="252"/>
      <c r="CD67" s="252"/>
      <c r="CE67" s="252"/>
      <c r="CF67" s="252"/>
      <c r="CG67" s="252"/>
      <c r="CH67" s="252"/>
      <c r="CI67" s="252"/>
      <c r="CJ67" s="252"/>
      <c r="CK67" s="252"/>
      <c r="CL67" s="252"/>
      <c r="CM67" s="297"/>
      <c r="CN67" s="297"/>
      <c r="CO67" s="297"/>
      <c r="CP67" s="297"/>
      <c r="CQ67" s="298"/>
      <c r="CR67" s="298"/>
      <c r="CS67" s="298"/>
      <c r="CT67" s="298"/>
      <c r="CU67" s="298"/>
      <c r="CV67" s="298"/>
      <c r="CW67" s="298"/>
      <c r="CX67" s="298"/>
      <c r="CY67" s="252"/>
      <c r="CZ67" s="252"/>
      <c r="DA67" s="252"/>
      <c r="DB67" s="252"/>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row>
    <row r="68" spans="1:257" s="153" customFormat="1">
      <c r="A68" s="387"/>
      <c r="B68" s="396"/>
      <c r="C68" s="404"/>
      <c r="D68" s="172"/>
      <c r="E68" s="398"/>
      <c r="F68" s="398"/>
      <c r="G68" s="399"/>
      <c r="H68" s="399"/>
      <c r="I68" s="399"/>
      <c r="J68" s="399"/>
      <c r="K68" s="294"/>
      <c r="L68" s="294"/>
      <c r="M68" s="294"/>
      <c r="N68" s="294"/>
      <c r="O68" s="294"/>
      <c r="P68" s="294"/>
      <c r="Q68" s="294"/>
      <c r="R68" s="295"/>
      <c r="S68" s="367"/>
      <c r="T68" s="367"/>
      <c r="U68" s="367"/>
      <c r="V68" s="367"/>
      <c r="W68" s="296"/>
      <c r="X68" s="296"/>
      <c r="Y68" s="296"/>
      <c r="Z68" s="296"/>
      <c r="AA68" s="296"/>
      <c r="AB68" s="296"/>
      <c r="AC68" s="296"/>
      <c r="AD68" s="296"/>
      <c r="AE68" s="296"/>
      <c r="AF68" s="296"/>
      <c r="AG68" s="296"/>
      <c r="AH68" s="296"/>
      <c r="AI68" s="296"/>
      <c r="AJ68" s="296"/>
      <c r="AK68" s="296"/>
      <c r="AL68" s="296"/>
      <c r="AM68" s="296"/>
      <c r="AN68" s="296"/>
      <c r="AO68" s="296"/>
      <c r="AP68" s="296"/>
      <c r="AQ68" s="296"/>
      <c r="AR68" s="296"/>
      <c r="AS68" s="296"/>
      <c r="AT68" s="296"/>
      <c r="AU68" s="296"/>
      <c r="AV68" s="296"/>
      <c r="AW68" s="296"/>
      <c r="AX68" s="296"/>
      <c r="AY68" s="296"/>
      <c r="AZ68" s="296"/>
      <c r="BA68" s="296"/>
      <c r="BB68" s="296"/>
      <c r="BC68" s="252"/>
      <c r="BD68" s="252"/>
      <c r="BE68" s="252"/>
      <c r="BF68" s="252"/>
      <c r="BG68" s="298"/>
      <c r="BH68" s="298"/>
      <c r="BI68" s="298"/>
      <c r="BJ68" s="298"/>
      <c r="BK68" s="298"/>
      <c r="BL68" s="298"/>
      <c r="BM68" s="298"/>
      <c r="BN68" s="298"/>
      <c r="BO68" s="298"/>
      <c r="BP68" s="298"/>
      <c r="BQ68" s="298"/>
      <c r="BR68" s="298"/>
      <c r="BS68" s="298"/>
      <c r="BT68" s="298"/>
      <c r="BU68" s="298"/>
      <c r="BV68" s="298"/>
      <c r="BW68" s="252"/>
      <c r="BX68" s="252"/>
      <c r="BY68" s="252"/>
      <c r="BZ68" s="252"/>
      <c r="CA68" s="252"/>
      <c r="CB68" s="252"/>
      <c r="CC68" s="252"/>
      <c r="CD68" s="252"/>
      <c r="CE68" s="252"/>
      <c r="CF68" s="252"/>
      <c r="CG68" s="252"/>
      <c r="CH68" s="252"/>
      <c r="CI68" s="252"/>
      <c r="CJ68" s="252"/>
      <c r="CK68" s="252"/>
      <c r="CL68" s="252"/>
      <c r="CM68" s="297"/>
      <c r="CN68" s="297"/>
      <c r="CO68" s="297"/>
      <c r="CP68" s="297"/>
      <c r="CQ68" s="298"/>
      <c r="CR68" s="298"/>
      <c r="CS68" s="298"/>
      <c r="CT68" s="298"/>
      <c r="CU68" s="298"/>
      <c r="CV68" s="298"/>
      <c r="CW68" s="298"/>
      <c r="CX68" s="298"/>
      <c r="CY68" s="252"/>
      <c r="CZ68" s="252"/>
      <c r="DA68" s="252"/>
      <c r="DB68" s="252"/>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row>
    <row r="69" spans="1:257" s="153" customFormat="1" ht="15">
      <c r="A69" s="387"/>
      <c r="B69" s="388"/>
      <c r="C69" s="389"/>
      <c r="D69" s="250"/>
      <c r="E69" s="401"/>
      <c r="F69" s="401"/>
      <c r="G69" s="403"/>
      <c r="H69" s="403"/>
      <c r="I69" s="403"/>
      <c r="J69" s="403"/>
      <c r="K69" s="294"/>
      <c r="L69" s="294"/>
      <c r="M69" s="294"/>
      <c r="N69" s="294"/>
      <c r="O69" s="294"/>
      <c r="P69" s="294"/>
      <c r="Q69" s="294"/>
      <c r="R69" s="295"/>
      <c r="S69" s="331"/>
      <c r="T69" s="331"/>
      <c r="U69" s="331"/>
      <c r="V69" s="331"/>
      <c r="W69" s="308"/>
      <c r="X69" s="308"/>
      <c r="Y69" s="308"/>
      <c r="Z69" s="308"/>
      <c r="AA69" s="308"/>
      <c r="AB69" s="308"/>
      <c r="AC69" s="308"/>
      <c r="AD69" s="308"/>
      <c r="AE69" s="308"/>
      <c r="AF69" s="308"/>
      <c r="AG69" s="308"/>
      <c r="AH69" s="308"/>
      <c r="AI69" s="308"/>
      <c r="AJ69" s="308"/>
      <c r="AK69" s="308"/>
      <c r="AL69" s="308"/>
      <c r="AM69" s="308"/>
      <c r="AN69" s="308"/>
      <c r="AO69" s="308"/>
      <c r="AP69" s="308"/>
      <c r="AQ69" s="308"/>
      <c r="AR69" s="308"/>
      <c r="AS69" s="308"/>
      <c r="AT69" s="308"/>
      <c r="AU69" s="308"/>
      <c r="AV69" s="308"/>
      <c r="AW69" s="308"/>
      <c r="AX69" s="308"/>
      <c r="AY69" s="308"/>
      <c r="AZ69" s="308"/>
      <c r="BA69" s="308"/>
      <c r="BB69" s="308"/>
      <c r="BC69" s="252"/>
      <c r="BD69" s="252"/>
      <c r="BE69" s="252"/>
      <c r="BF69" s="252"/>
      <c r="BG69" s="2164"/>
      <c r="BH69" s="2164"/>
      <c r="BI69" s="2164"/>
      <c r="BJ69" s="2164"/>
      <c r="BK69" s="2164"/>
      <c r="BL69" s="2164"/>
      <c r="BM69" s="2164"/>
      <c r="BN69" s="2164"/>
      <c r="BO69" s="2164"/>
      <c r="BP69" s="2164"/>
      <c r="BQ69" s="2164"/>
      <c r="BR69" s="2164"/>
      <c r="BS69" s="2164"/>
      <c r="BT69" s="2164"/>
      <c r="BU69" s="2164"/>
      <c r="BV69" s="2164"/>
      <c r="BW69" s="2164"/>
      <c r="BX69" s="2164"/>
      <c r="BY69" s="2164"/>
      <c r="BZ69" s="2164"/>
      <c r="CA69" s="2164"/>
      <c r="CB69" s="2164"/>
      <c r="CC69" s="2164"/>
      <c r="CD69" s="2164"/>
      <c r="CE69" s="2164"/>
      <c r="CF69" s="2164"/>
      <c r="CG69" s="2164"/>
      <c r="CH69" s="2164"/>
      <c r="CI69" s="2164"/>
      <c r="CJ69" s="2164"/>
      <c r="CK69" s="2164"/>
      <c r="CL69" s="2164"/>
      <c r="CM69" s="2164"/>
      <c r="CN69" s="2164"/>
      <c r="CO69" s="2164"/>
      <c r="CP69" s="2164"/>
      <c r="CQ69" s="2164"/>
      <c r="CR69" s="2164"/>
      <c r="CS69" s="2164"/>
      <c r="CT69" s="2164"/>
      <c r="CU69" s="2164"/>
      <c r="CV69" s="2164"/>
      <c r="CW69" s="2164"/>
      <c r="CX69" s="2164"/>
      <c r="CY69" s="2164"/>
      <c r="CZ69" s="2164"/>
      <c r="DA69" s="2164"/>
      <c r="DB69" s="2164"/>
      <c r="DC69" s="2169"/>
      <c r="DD69" s="2169"/>
      <c r="DE69" s="2169"/>
      <c r="DF69" s="2169"/>
      <c r="DG69" s="2169"/>
      <c r="DH69" s="2169"/>
      <c r="DI69" s="2169"/>
      <c r="DJ69" s="2169"/>
      <c r="DK69" s="2169"/>
      <c r="DL69" s="2169"/>
      <c r="DM69" s="2169"/>
      <c r="DN69" s="2169"/>
      <c r="DO69" s="2164"/>
      <c r="DP69" s="2164"/>
      <c r="DQ69" s="2164"/>
      <c r="DR69" s="2164"/>
      <c r="DS69" s="2169"/>
      <c r="DT69" s="2169"/>
      <c r="DU69" s="2169"/>
      <c r="DV69" s="2169"/>
      <c r="DW69" s="2164"/>
      <c r="DX69" s="2164"/>
      <c r="DY69" s="2164"/>
      <c r="DZ69" s="2164"/>
      <c r="EA69" s="2164"/>
      <c r="EB69" s="2164"/>
      <c r="EC69" s="2164"/>
      <c r="ED69" s="2164"/>
      <c r="EE69" s="2164"/>
      <c r="EF69" s="2164"/>
      <c r="EG69" s="2164"/>
      <c r="EH69" s="2164"/>
      <c r="EI69" s="2164"/>
      <c r="EJ69" s="2164"/>
      <c r="EK69" s="2164"/>
      <c r="EL69" s="2164"/>
      <c r="EM69" s="2164"/>
      <c r="EN69" s="2164"/>
      <c r="EO69" s="2164"/>
      <c r="EP69" s="2164"/>
      <c r="EQ69" s="2164"/>
      <c r="ER69" s="2164"/>
      <c r="ES69" s="2164"/>
      <c r="ET69" s="2164"/>
      <c r="EU69" s="2164"/>
      <c r="EV69" s="2164"/>
      <c r="EW69" s="2164"/>
      <c r="EX69" s="2164"/>
      <c r="EY69" s="2164"/>
      <c r="EZ69" s="2164"/>
      <c r="FA69" s="2164"/>
      <c r="FB69" s="2164"/>
      <c r="FC69" s="2164"/>
      <c r="FD69" s="2164"/>
      <c r="FE69" s="2164"/>
      <c r="FF69" s="2164"/>
      <c r="FG69" s="2164"/>
      <c r="FH69" s="2164"/>
      <c r="FI69" s="2164"/>
      <c r="FJ69" s="2164"/>
      <c r="FK69" s="2164"/>
      <c r="FL69" s="2164"/>
      <c r="FM69" s="2164"/>
      <c r="FN69" s="2164"/>
      <c r="FO69" s="2164"/>
      <c r="FP69" s="2164"/>
      <c r="FQ69" s="2164"/>
      <c r="FR69" s="2164"/>
      <c r="FS69" s="2164"/>
      <c r="FT69" s="2164"/>
      <c r="FU69" s="2164"/>
      <c r="FV69" s="2164"/>
      <c r="FW69" s="2164"/>
      <c r="FX69" s="2164"/>
      <c r="FY69" s="2164"/>
      <c r="FZ69" s="2164"/>
      <c r="GA69" s="2164"/>
      <c r="GB69" s="2164"/>
      <c r="GC69" s="2164"/>
      <c r="GD69" s="2164"/>
      <c r="GE69" s="2164"/>
      <c r="GF69" s="2164"/>
      <c r="GG69" s="2164"/>
      <c r="GH69" s="2164"/>
      <c r="GI69" s="2164"/>
      <c r="GJ69" s="2164"/>
      <c r="GK69" s="2164"/>
      <c r="GL69" s="2164"/>
      <c r="GM69" s="2164"/>
      <c r="GN69" s="2164"/>
      <c r="GO69" s="2164"/>
      <c r="GP69" s="2164"/>
      <c r="GQ69" s="2164"/>
      <c r="GR69" s="2164"/>
      <c r="GS69" s="2164"/>
      <c r="GT69" s="2164"/>
    </row>
    <row r="70" spans="1:257" s="153" customFormat="1">
      <c r="A70" s="405"/>
      <c r="B70" s="406"/>
      <c r="C70" s="407"/>
      <c r="D70" s="408"/>
      <c r="E70" s="409"/>
      <c r="F70" s="409"/>
      <c r="G70" s="410"/>
      <c r="H70" s="410"/>
      <c r="I70" s="410"/>
      <c r="J70" s="410"/>
      <c r="K70" s="279"/>
      <c r="L70" s="279"/>
      <c r="M70" s="279"/>
      <c r="N70" s="279"/>
      <c r="O70" s="279"/>
      <c r="P70" s="279"/>
      <c r="Q70" s="279"/>
      <c r="R70" s="280"/>
      <c r="S70" s="2161"/>
      <c r="T70" s="2161"/>
      <c r="U70" s="2161"/>
      <c r="V70" s="2161"/>
      <c r="W70" s="2161"/>
      <c r="X70" s="2161"/>
      <c r="Y70" s="2161"/>
      <c r="Z70" s="2161"/>
      <c r="AA70" s="2161"/>
      <c r="AB70" s="2161"/>
      <c r="AC70" s="2161"/>
      <c r="AD70" s="2161"/>
      <c r="AE70" s="2161"/>
      <c r="AF70" s="2161"/>
      <c r="AG70" s="2161"/>
      <c r="AH70" s="2161"/>
      <c r="AI70" s="2161"/>
      <c r="AJ70" s="2161"/>
      <c r="AK70" s="2161"/>
      <c r="AL70" s="2161"/>
      <c r="AM70" s="2161"/>
      <c r="AN70" s="2161"/>
      <c r="AO70" s="2161"/>
      <c r="AP70" s="2161"/>
      <c r="AQ70" s="2161"/>
      <c r="AR70" s="2161"/>
      <c r="AS70" s="2161"/>
      <c r="AT70" s="2161"/>
      <c r="AU70" s="2161"/>
      <c r="AV70" s="2161"/>
      <c r="AW70" s="2161"/>
      <c r="AX70" s="2161"/>
      <c r="AY70" s="2161"/>
      <c r="AZ70" s="2161"/>
      <c r="BA70" s="2161"/>
      <c r="BB70" s="2161"/>
      <c r="BC70" s="2161"/>
      <c r="BD70" s="2161"/>
      <c r="BE70" s="2161"/>
      <c r="BF70" s="2161"/>
      <c r="BG70" s="281"/>
      <c r="BH70" s="281"/>
      <c r="BI70" s="281"/>
      <c r="BJ70" s="281"/>
      <c r="BK70" s="281"/>
      <c r="BL70" s="281"/>
      <c r="BM70" s="281"/>
      <c r="BN70" s="281"/>
      <c r="BO70" s="281"/>
      <c r="BP70" s="281"/>
      <c r="BQ70" s="281"/>
      <c r="BR70" s="281"/>
      <c r="BS70" s="281"/>
      <c r="BT70" s="281"/>
      <c r="BU70" s="281"/>
      <c r="BV70" s="281"/>
      <c r="BW70" s="282"/>
      <c r="BX70" s="282"/>
      <c r="BY70" s="282"/>
      <c r="BZ70" s="282"/>
      <c r="CA70" s="282"/>
      <c r="CB70" s="282"/>
      <c r="CC70" s="282"/>
      <c r="CD70" s="282"/>
      <c r="CE70" s="282"/>
      <c r="CF70" s="282"/>
      <c r="CG70" s="282"/>
      <c r="CH70" s="282"/>
      <c r="CI70" s="282"/>
      <c r="CJ70" s="282"/>
      <c r="CK70" s="282"/>
      <c r="CL70" s="282"/>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c r="DM70" s="281"/>
      <c r="DN70" s="281"/>
      <c r="DO70" s="281"/>
      <c r="DP70" s="281"/>
      <c r="DQ70" s="281"/>
      <c r="DR70" s="281"/>
      <c r="DS70" s="281"/>
      <c r="DT70" s="281"/>
      <c r="DU70" s="281"/>
      <c r="DV70" s="281"/>
      <c r="DW70" s="281"/>
      <c r="DX70" s="281"/>
      <c r="DY70" s="281"/>
      <c r="DZ70" s="281"/>
      <c r="EA70" s="281"/>
      <c r="EB70" s="281"/>
      <c r="EC70" s="281"/>
      <c r="ED70" s="281"/>
      <c r="EE70" s="281"/>
      <c r="EF70" s="281"/>
      <c r="EG70" s="281"/>
      <c r="EH70" s="281"/>
      <c r="EI70" s="281"/>
      <c r="EJ70" s="281"/>
      <c r="EK70" s="281"/>
      <c r="EL70" s="281"/>
      <c r="EM70" s="281"/>
      <c r="EN70" s="281"/>
      <c r="EO70" s="281"/>
      <c r="EP70" s="281"/>
      <c r="EQ70" s="281"/>
      <c r="ER70" s="281"/>
      <c r="ES70" s="281"/>
      <c r="ET70" s="281"/>
      <c r="EU70" s="281"/>
      <c r="EV70" s="281"/>
      <c r="EW70" s="281"/>
      <c r="EX70" s="281"/>
      <c r="EY70" s="281"/>
      <c r="EZ70" s="281"/>
      <c r="FA70" s="281"/>
      <c r="FB70" s="281"/>
      <c r="FC70" s="281"/>
      <c r="FD70" s="281"/>
      <c r="FE70" s="281"/>
      <c r="FF70" s="281"/>
      <c r="FG70" s="281"/>
      <c r="FH70" s="281"/>
      <c r="FI70" s="281"/>
      <c r="FJ70" s="281"/>
      <c r="FK70" s="281"/>
      <c r="FL70" s="281"/>
      <c r="FM70" s="281"/>
      <c r="FN70" s="281"/>
      <c r="FO70" s="281"/>
      <c r="FP70" s="281"/>
      <c r="FQ70" s="281"/>
      <c r="FR70" s="281"/>
      <c r="FS70" s="281"/>
      <c r="FT70" s="281"/>
      <c r="FU70" s="281"/>
      <c r="FV70" s="281"/>
      <c r="FW70" s="281"/>
      <c r="FX70" s="281"/>
      <c r="FY70" s="281"/>
      <c r="FZ70" s="281"/>
      <c r="GA70" s="281"/>
      <c r="GB70" s="281"/>
      <c r="GC70" s="281"/>
      <c r="GD70" s="281"/>
      <c r="GE70" s="281"/>
      <c r="GF70" s="281"/>
      <c r="GG70" s="281"/>
      <c r="GH70" s="281"/>
      <c r="GI70" s="281"/>
      <c r="GJ70" s="281"/>
      <c r="GK70" s="281"/>
      <c r="GL70" s="281"/>
      <c r="GM70" s="281"/>
      <c r="GN70" s="281"/>
      <c r="GO70" s="281"/>
      <c r="GP70" s="281"/>
      <c r="GQ70" s="281"/>
      <c r="GR70" s="281"/>
      <c r="GS70" s="281"/>
      <c r="GT70" s="281"/>
    </row>
    <row r="71" spans="1:257" s="153" customFormat="1">
      <c r="A71" s="387"/>
      <c r="B71" s="388"/>
      <c r="C71" s="400"/>
      <c r="D71" s="250"/>
      <c r="E71" s="250"/>
      <c r="F71" s="250"/>
      <c r="G71" s="252"/>
      <c r="H71" s="252"/>
      <c r="I71" s="252"/>
      <c r="J71" s="252"/>
      <c r="R71" s="351"/>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351"/>
      <c r="BG71" s="2162"/>
      <c r="BH71" s="2162"/>
      <c r="BI71" s="2162"/>
      <c r="BJ71" s="2162"/>
      <c r="BK71" s="2162"/>
      <c r="BL71" s="2162"/>
      <c r="BM71" s="2162"/>
      <c r="BN71" s="2162"/>
      <c r="BO71" s="2162"/>
      <c r="BP71" s="2162"/>
      <c r="BQ71" s="2162"/>
      <c r="BR71" s="2162"/>
      <c r="BS71" s="2162"/>
      <c r="BT71" s="2162"/>
      <c r="BU71" s="2162"/>
      <c r="BV71" s="2162"/>
      <c r="BW71" s="2162"/>
      <c r="BX71" s="2162"/>
      <c r="BY71" s="2162"/>
      <c r="BZ71" s="2162"/>
      <c r="CA71" s="2162"/>
      <c r="CB71" s="2162"/>
      <c r="CC71" s="2162"/>
      <c r="CD71" s="2162"/>
      <c r="CE71" s="2162"/>
      <c r="CF71" s="2162"/>
      <c r="CG71" s="2162"/>
      <c r="CH71" s="2162"/>
      <c r="CI71" s="2162"/>
      <c r="CJ71" s="2162"/>
      <c r="CK71" s="2162"/>
      <c r="CL71" s="2162"/>
      <c r="CM71" s="2162"/>
      <c r="CN71" s="2162"/>
      <c r="CO71" s="2162"/>
      <c r="CP71" s="2162"/>
      <c r="CQ71" s="2162"/>
      <c r="CR71" s="2162"/>
      <c r="CS71" s="2162"/>
      <c r="CT71" s="2162"/>
      <c r="CU71" s="2162"/>
      <c r="CV71" s="2162"/>
      <c r="CW71" s="2162"/>
      <c r="CX71" s="2162"/>
      <c r="CY71" s="2162"/>
      <c r="CZ71" s="2162"/>
      <c r="DA71" s="2162"/>
      <c r="DB71" s="2162"/>
      <c r="DC71" s="2162"/>
      <c r="DD71" s="2162"/>
      <c r="DE71" s="2162"/>
      <c r="DF71" s="2162"/>
      <c r="DG71" s="2162"/>
      <c r="DH71" s="2162"/>
      <c r="DI71" s="2162"/>
      <c r="DJ71" s="2162"/>
      <c r="DK71" s="2162"/>
      <c r="DL71" s="2162"/>
      <c r="DM71" s="2162"/>
      <c r="DN71" s="2162"/>
      <c r="DO71" s="2162"/>
      <c r="DP71" s="2162"/>
      <c r="DQ71" s="2162"/>
      <c r="DR71" s="2162"/>
      <c r="DS71" s="2162"/>
      <c r="DT71" s="2162"/>
      <c r="DU71" s="2162"/>
      <c r="DV71" s="2162"/>
      <c r="DW71" s="2162"/>
      <c r="DX71" s="2162"/>
      <c r="DY71" s="2162"/>
      <c r="DZ71" s="2162"/>
      <c r="EA71" s="2162"/>
      <c r="EB71" s="2162"/>
      <c r="EC71" s="2162"/>
      <c r="ED71" s="2162"/>
      <c r="EE71" s="2162"/>
      <c r="EF71" s="2162"/>
      <c r="EG71" s="2162"/>
      <c r="EH71" s="2162"/>
      <c r="EI71" s="2162"/>
      <c r="EJ71" s="2162"/>
      <c r="EK71" s="2162"/>
      <c r="EL71" s="2162"/>
      <c r="EM71" s="2162"/>
      <c r="EN71" s="2162"/>
      <c r="EO71" s="2162"/>
      <c r="EP71" s="2162"/>
      <c r="EQ71" s="2162"/>
      <c r="ER71" s="2162"/>
      <c r="ES71" s="2162"/>
      <c r="ET71" s="2162"/>
      <c r="EU71" s="2162"/>
      <c r="EV71" s="2162"/>
      <c r="EW71" s="2162"/>
      <c r="EX71" s="2162"/>
      <c r="EY71" s="2162"/>
      <c r="EZ71" s="2162"/>
      <c r="FA71" s="2162"/>
      <c r="FB71" s="2162"/>
      <c r="FC71" s="2162"/>
      <c r="FD71" s="2162"/>
      <c r="FE71" s="2162"/>
      <c r="FF71" s="2162"/>
      <c r="FG71" s="2162"/>
      <c r="FH71" s="2162"/>
      <c r="FI71" s="2162"/>
      <c r="FJ71" s="2162"/>
      <c r="FK71" s="2162"/>
      <c r="FL71" s="2162"/>
      <c r="FM71" s="2162"/>
      <c r="FN71" s="2162"/>
      <c r="FO71" s="2162"/>
      <c r="FP71" s="2162"/>
      <c r="FQ71" s="2162"/>
      <c r="FR71" s="2162"/>
      <c r="FS71" s="2162"/>
      <c r="FT71" s="2162"/>
      <c r="FU71" s="2162"/>
      <c r="FV71" s="2162"/>
      <c r="FW71" s="2162"/>
      <c r="FX71" s="2162"/>
      <c r="FY71" s="2162"/>
      <c r="FZ71" s="2162"/>
      <c r="GA71" s="2162"/>
      <c r="GB71" s="2162"/>
      <c r="GC71" s="2162"/>
      <c r="GD71" s="2162"/>
      <c r="GE71" s="2162"/>
      <c r="GF71" s="2162"/>
      <c r="GG71" s="2162"/>
      <c r="GH71" s="2162"/>
      <c r="GI71" s="2162"/>
      <c r="GJ71" s="2162"/>
      <c r="GK71" s="2162"/>
      <c r="GL71" s="2162"/>
      <c r="GM71" s="2162"/>
      <c r="GN71" s="2162"/>
      <c r="GO71" s="2162"/>
      <c r="GP71" s="2162"/>
      <c r="GQ71" s="2162"/>
      <c r="GR71" s="2162"/>
      <c r="GS71" s="2162"/>
      <c r="GT71" s="2162"/>
    </row>
    <row r="72" spans="1:257" s="153" customFormat="1">
      <c r="A72" s="387"/>
      <c r="B72" s="388"/>
      <c r="C72" s="387"/>
      <c r="D72" s="250"/>
      <c r="G72" s="206"/>
      <c r="H72" s="206"/>
      <c r="I72" s="206"/>
      <c r="J72" s="206"/>
    </row>
    <row r="73" spans="1:257" s="153" customFormat="1">
      <c r="A73" s="387"/>
      <c r="B73" s="388"/>
      <c r="C73" s="387"/>
      <c r="D73" s="250"/>
      <c r="G73" s="206"/>
      <c r="H73" s="206"/>
      <c r="I73" s="206"/>
      <c r="J73" s="206"/>
    </row>
    <row r="74" spans="1:257" s="153" customFormat="1">
      <c r="A74" s="387"/>
      <c r="B74" s="388"/>
      <c r="C74" s="389"/>
      <c r="D74" s="387"/>
      <c r="G74" s="215"/>
      <c r="H74" s="215"/>
      <c r="I74" s="215"/>
      <c r="J74" s="215"/>
      <c r="K74" s="202"/>
      <c r="L74" s="202"/>
      <c r="M74" s="202"/>
      <c r="N74" s="202"/>
      <c r="O74" s="202"/>
      <c r="P74" s="202"/>
      <c r="Q74" s="202"/>
      <c r="R74" s="202"/>
      <c r="S74" s="2165"/>
      <c r="T74" s="2165"/>
      <c r="U74" s="2165"/>
      <c r="V74" s="2165"/>
      <c r="W74" s="2165"/>
      <c r="X74" s="2165"/>
      <c r="Y74" s="2165"/>
      <c r="Z74" s="2165"/>
      <c r="AA74" s="2165"/>
      <c r="AB74" s="2165"/>
      <c r="AC74" s="2165"/>
      <c r="AD74" s="2165"/>
      <c r="AE74" s="2165"/>
      <c r="AF74" s="2165"/>
      <c r="AG74" s="2165"/>
      <c r="AH74" s="2165"/>
      <c r="AI74" s="2165"/>
      <c r="AJ74" s="2165"/>
      <c r="AK74" s="2165"/>
      <c r="AL74" s="2165"/>
      <c r="AM74" s="2165"/>
      <c r="AN74" s="2165"/>
      <c r="AO74" s="2165"/>
      <c r="AP74" s="2165"/>
      <c r="AQ74" s="2165"/>
      <c r="AR74" s="2165"/>
      <c r="AS74" s="2165"/>
      <c r="AT74" s="2165"/>
      <c r="AU74" s="2162"/>
      <c r="AV74" s="2163"/>
      <c r="AW74" s="2163"/>
      <c r="AX74" s="2163"/>
      <c r="AY74" s="2162"/>
      <c r="AZ74" s="2163"/>
      <c r="BA74" s="2163"/>
      <c r="BB74" s="2163"/>
      <c r="BC74" s="2162"/>
      <c r="BD74" s="2163"/>
      <c r="BE74" s="2163"/>
      <c r="BF74" s="2163"/>
      <c r="BG74" s="2162"/>
      <c r="BH74" s="2163"/>
      <c r="BI74" s="2163"/>
      <c r="BJ74" s="2163"/>
      <c r="BK74" s="2162"/>
      <c r="BL74" s="2162"/>
      <c r="BM74" s="2162"/>
      <c r="BN74" s="2162"/>
      <c r="BO74" s="2162"/>
      <c r="BP74" s="2162"/>
      <c r="BQ74" s="2162"/>
      <c r="BR74" s="2162"/>
      <c r="BS74" s="2168"/>
      <c r="BT74" s="2163"/>
      <c r="BU74" s="2163"/>
      <c r="BV74" s="2163"/>
      <c r="BW74" s="2162"/>
      <c r="BX74" s="2163"/>
      <c r="BY74" s="2163"/>
      <c r="BZ74" s="2163"/>
      <c r="CA74" s="2162"/>
      <c r="CB74" s="2163"/>
      <c r="CC74" s="2163"/>
      <c r="CD74" s="2163"/>
      <c r="CE74" s="2162"/>
      <c r="CF74" s="2163"/>
      <c r="CG74" s="2163"/>
      <c r="CH74" s="2163"/>
      <c r="CI74" s="2162"/>
      <c r="CJ74" s="2162"/>
      <c r="CK74" s="2162"/>
      <c r="CL74" s="2162"/>
      <c r="CM74" s="2162"/>
      <c r="CN74" s="2162"/>
      <c r="CO74" s="2162"/>
      <c r="CP74" s="2162"/>
      <c r="CQ74" s="2162"/>
      <c r="CR74" s="2162"/>
      <c r="CS74" s="2162"/>
      <c r="CT74" s="2162"/>
      <c r="CU74" s="2162"/>
      <c r="CV74" s="2162"/>
      <c r="CW74" s="2162"/>
      <c r="CX74" s="2162"/>
      <c r="CY74" s="2162"/>
      <c r="CZ74" s="2162"/>
      <c r="DA74" s="2162"/>
      <c r="DB74" s="2162"/>
      <c r="DC74" s="2162"/>
      <c r="DD74" s="2162"/>
      <c r="DE74" s="2162"/>
      <c r="DF74" s="2162"/>
      <c r="DG74" s="2162"/>
      <c r="DH74" s="2162"/>
      <c r="DI74" s="2162"/>
      <c r="DJ74" s="2162"/>
      <c r="DK74" s="2162"/>
      <c r="DL74" s="2162"/>
      <c r="DM74" s="2162"/>
      <c r="DN74" s="2162"/>
      <c r="DO74" s="2162"/>
      <c r="DP74" s="2162"/>
      <c r="DQ74" s="2162"/>
      <c r="DR74" s="2162"/>
      <c r="DS74" s="2162"/>
      <c r="DT74" s="2162"/>
      <c r="DU74" s="2162"/>
      <c r="DV74" s="2162"/>
      <c r="DW74" s="2162"/>
      <c r="DX74" s="2162"/>
      <c r="DY74" s="2162"/>
      <c r="DZ74" s="2162"/>
      <c r="EA74" s="2162"/>
      <c r="EB74" s="2162"/>
      <c r="EC74" s="2162"/>
      <c r="ED74" s="2162"/>
      <c r="EE74" s="2162"/>
      <c r="EF74" s="2162"/>
      <c r="EG74" s="2162"/>
      <c r="EH74" s="2162"/>
      <c r="EI74" s="2162"/>
      <c r="EJ74" s="2162"/>
      <c r="EK74" s="2162"/>
      <c r="EL74" s="2162"/>
      <c r="EM74" s="2162"/>
      <c r="EN74" s="2162"/>
      <c r="EO74" s="2162"/>
      <c r="EP74" s="2162"/>
      <c r="EQ74" s="2162"/>
      <c r="ER74" s="2162"/>
      <c r="ES74" s="2162"/>
      <c r="ET74" s="2162"/>
      <c r="EU74" s="2162"/>
      <c r="EV74" s="2162"/>
      <c r="EW74" s="2162"/>
      <c r="EX74" s="2162"/>
      <c r="EY74" s="2162"/>
      <c r="EZ74" s="2162"/>
      <c r="FA74" s="2162"/>
      <c r="FB74" s="2162"/>
      <c r="FC74" s="2162"/>
      <c r="FD74" s="2162"/>
      <c r="FE74" s="2162"/>
      <c r="FF74" s="2162"/>
      <c r="FG74" s="2162"/>
      <c r="FH74" s="2162"/>
      <c r="FI74" s="2162"/>
      <c r="FJ74" s="2162"/>
      <c r="FK74" s="2162"/>
      <c r="FL74" s="2162"/>
      <c r="FM74" s="2162"/>
      <c r="FN74" s="2162"/>
      <c r="FO74" s="2162"/>
      <c r="FP74" s="2162"/>
      <c r="FQ74" s="2162"/>
      <c r="FR74" s="2162"/>
      <c r="FS74" s="2162"/>
      <c r="FT74" s="2162"/>
      <c r="FU74" s="2162"/>
      <c r="FV74" s="2162"/>
      <c r="FW74" s="2162"/>
      <c r="FX74" s="2162"/>
      <c r="FY74" s="2162"/>
      <c r="FZ74" s="2162"/>
      <c r="GA74" s="2162"/>
      <c r="GB74" s="2162"/>
      <c r="GC74" s="2162"/>
      <c r="GD74" s="2162"/>
      <c r="GE74" s="2162"/>
      <c r="GF74" s="2162"/>
      <c r="GG74" s="2162"/>
      <c r="GH74" s="2162"/>
      <c r="GI74" s="2162"/>
      <c r="GJ74" s="2162"/>
      <c r="GK74" s="2162"/>
      <c r="GL74" s="2162"/>
      <c r="GM74" s="2162"/>
      <c r="GN74" s="2162"/>
      <c r="GO74" s="2162"/>
      <c r="GP74" s="2162"/>
      <c r="GQ74" s="2162"/>
      <c r="GR74" s="2162"/>
      <c r="GS74" s="2162"/>
      <c r="GT74" s="2162"/>
    </row>
    <row r="75" spans="1:257" s="153" customFormat="1">
      <c r="A75" s="387"/>
      <c r="B75" s="388"/>
      <c r="C75" s="400"/>
      <c r="D75" s="250"/>
      <c r="E75" s="401"/>
      <c r="F75" s="401"/>
      <c r="G75" s="402"/>
      <c r="H75" s="402"/>
      <c r="I75" s="402"/>
      <c r="J75" s="402"/>
      <c r="K75" s="202"/>
      <c r="L75" s="202"/>
      <c r="M75" s="202"/>
      <c r="N75" s="202"/>
      <c r="O75" s="202"/>
      <c r="P75" s="202"/>
      <c r="Q75" s="202"/>
      <c r="R75" s="202"/>
      <c r="S75" s="202"/>
      <c r="T75" s="202"/>
      <c r="U75" s="202"/>
      <c r="V75" s="202"/>
      <c r="W75" s="202"/>
      <c r="X75" s="202"/>
      <c r="Y75" s="202"/>
      <c r="Z75" s="202"/>
      <c r="AA75" s="202"/>
      <c r="AB75" s="202"/>
      <c r="AC75" s="202"/>
      <c r="AD75" s="202"/>
      <c r="AE75" s="202"/>
      <c r="AF75" s="202"/>
      <c r="AG75" s="202"/>
      <c r="AH75" s="202"/>
      <c r="AI75" s="202"/>
      <c r="AJ75" s="202"/>
      <c r="AK75" s="202"/>
      <c r="AL75" s="202"/>
      <c r="AM75" s="203"/>
      <c r="AN75" s="203"/>
      <c r="AO75" s="203"/>
      <c r="AP75" s="203"/>
      <c r="AV75" s="204"/>
      <c r="AW75" s="204"/>
      <c r="AX75" s="204"/>
      <c r="AY75" s="204"/>
      <c r="AZ75" s="204"/>
      <c r="BA75" s="204"/>
      <c r="BB75" s="204"/>
      <c r="BC75" s="205"/>
      <c r="BD75" s="205"/>
      <c r="BE75" s="205"/>
      <c r="BF75" s="205"/>
      <c r="BG75" s="2162"/>
      <c r="BH75" s="2162"/>
      <c r="BI75" s="2162"/>
      <c r="BJ75" s="2162"/>
      <c r="BK75" s="2162"/>
      <c r="BL75" s="2162"/>
      <c r="BM75" s="2162"/>
      <c r="BN75" s="2162"/>
      <c r="BO75" s="2162"/>
      <c r="BP75" s="2162"/>
      <c r="BQ75" s="2162"/>
      <c r="BR75" s="2162"/>
      <c r="BS75" s="2162"/>
      <c r="BT75" s="2162"/>
      <c r="BU75" s="2162"/>
      <c r="BV75" s="2162"/>
      <c r="BW75" s="2162"/>
      <c r="BX75" s="2162"/>
      <c r="BY75" s="2162"/>
      <c r="BZ75" s="2162"/>
      <c r="CA75" s="2162"/>
      <c r="CB75" s="2162"/>
      <c r="CC75" s="2162"/>
      <c r="CD75" s="2162"/>
      <c r="CE75" s="2162"/>
      <c r="CF75" s="2162"/>
      <c r="CG75" s="2162"/>
      <c r="CH75" s="2162"/>
      <c r="CI75" s="2162"/>
      <c r="CJ75" s="2162"/>
      <c r="CK75" s="2162"/>
      <c r="CL75" s="2162"/>
      <c r="CM75" s="2167"/>
      <c r="CN75" s="2167"/>
      <c r="CO75" s="2167"/>
      <c r="CP75" s="2167"/>
      <c r="CQ75" s="2162"/>
      <c r="CR75" s="2162"/>
      <c r="CS75" s="2162"/>
      <c r="CT75" s="2162"/>
      <c r="CU75" s="2162"/>
      <c r="CV75" s="2162"/>
      <c r="CW75" s="2162"/>
      <c r="CX75" s="2162"/>
      <c r="CY75" s="2162"/>
      <c r="CZ75" s="2162"/>
      <c r="DA75" s="2162"/>
      <c r="DB75" s="2162"/>
      <c r="DC75" s="2162"/>
      <c r="DD75" s="2162"/>
      <c r="DE75" s="2162"/>
      <c r="DF75" s="2162"/>
      <c r="DG75" s="2162"/>
      <c r="DH75" s="2162"/>
      <c r="DI75" s="2162"/>
      <c r="DJ75" s="2162"/>
      <c r="DK75" s="2162"/>
      <c r="DL75" s="2162"/>
      <c r="DM75" s="2162"/>
      <c r="DN75" s="2162"/>
      <c r="DO75" s="2162"/>
      <c r="DP75" s="2162"/>
      <c r="DQ75" s="2162"/>
      <c r="DR75" s="2162"/>
      <c r="DS75" s="2162"/>
      <c r="DT75" s="2162"/>
      <c r="DU75" s="2162"/>
      <c r="DV75" s="2162"/>
      <c r="DW75" s="2162"/>
      <c r="DX75" s="2162"/>
      <c r="DY75" s="2162"/>
      <c r="DZ75" s="2162"/>
      <c r="EA75" s="2162"/>
      <c r="EB75" s="2162"/>
      <c r="EC75" s="2162"/>
      <c r="ED75" s="2162"/>
      <c r="EE75" s="2162"/>
      <c r="EF75" s="2162"/>
      <c r="EG75" s="2162"/>
      <c r="EH75" s="2162"/>
      <c r="EI75" s="2162"/>
      <c r="EJ75" s="2162"/>
      <c r="EK75" s="2162"/>
      <c r="EL75" s="2162"/>
      <c r="EM75" s="2162"/>
      <c r="EN75" s="2162"/>
      <c r="EO75" s="2162"/>
      <c r="EP75" s="2162"/>
      <c r="EQ75" s="2162"/>
      <c r="ER75" s="2162"/>
      <c r="ES75" s="2162"/>
      <c r="ET75" s="2162"/>
      <c r="EU75" s="2162"/>
      <c r="EV75" s="2162"/>
      <c r="EW75" s="2162"/>
      <c r="EX75" s="2162"/>
      <c r="EY75" s="2162"/>
      <c r="EZ75" s="2162"/>
      <c r="FA75" s="2162"/>
      <c r="FB75" s="2162"/>
      <c r="FC75" s="2162"/>
      <c r="FD75" s="2162"/>
      <c r="FE75" s="2162"/>
      <c r="FF75" s="2162"/>
      <c r="FG75" s="2162"/>
      <c r="FH75" s="2162"/>
      <c r="FI75" s="2162"/>
      <c r="FJ75" s="2162"/>
      <c r="FK75" s="2162"/>
      <c r="FL75" s="2162"/>
      <c r="FM75" s="2162"/>
      <c r="FN75" s="2162"/>
      <c r="FO75" s="2162"/>
      <c r="FP75" s="2162"/>
      <c r="FQ75" s="2162"/>
      <c r="FR75" s="2162"/>
      <c r="FS75" s="2162"/>
      <c r="FT75" s="2162"/>
      <c r="FU75" s="2162"/>
      <c r="FV75" s="2162"/>
      <c r="FW75" s="2162"/>
      <c r="FX75" s="2162"/>
      <c r="FY75" s="2162"/>
      <c r="FZ75" s="2162"/>
      <c r="GA75" s="2162"/>
      <c r="GB75" s="2162"/>
      <c r="GC75" s="2162"/>
      <c r="GD75" s="2162"/>
      <c r="GE75" s="2162"/>
      <c r="GF75" s="2162"/>
      <c r="GG75" s="2162"/>
      <c r="GH75" s="2162"/>
      <c r="GI75" s="2162"/>
      <c r="GJ75" s="2162"/>
      <c r="GK75" s="2162"/>
      <c r="GL75" s="2162"/>
      <c r="GM75" s="2162"/>
      <c r="GN75" s="2162"/>
      <c r="GO75" s="2162"/>
      <c r="GP75" s="2162"/>
      <c r="GQ75" s="2162"/>
      <c r="GR75" s="2162"/>
      <c r="GS75" s="2162"/>
      <c r="GT75" s="2162"/>
      <c r="GU75" s="202"/>
      <c r="GV75" s="206"/>
      <c r="GX75" s="206"/>
      <c r="HA75" s="2162"/>
      <c r="HB75" s="2162"/>
      <c r="HC75" s="2162"/>
      <c r="HD75" s="2162"/>
      <c r="HE75" s="2162"/>
      <c r="HF75" s="2162"/>
      <c r="HG75" s="2162"/>
      <c r="HH75" s="2162"/>
      <c r="HI75" s="2162"/>
      <c r="HJ75" s="2162"/>
      <c r="HK75" s="2162"/>
      <c r="HL75" s="2162"/>
      <c r="HM75" s="2162"/>
      <c r="HN75" s="2162"/>
      <c r="HO75" s="2162"/>
      <c r="HP75" s="2162"/>
      <c r="HQ75" s="2162"/>
      <c r="HR75" s="2162"/>
      <c r="HS75" s="2162"/>
      <c r="HT75" s="2162"/>
      <c r="HU75" s="2162"/>
      <c r="HV75" s="2162"/>
      <c r="HW75" s="2162"/>
      <c r="HX75" s="2162"/>
      <c r="HY75" s="2162"/>
      <c r="HZ75" s="2162"/>
      <c r="IA75" s="2162"/>
      <c r="IB75" s="2162"/>
      <c r="IC75" s="2162"/>
      <c r="ID75" s="2162"/>
      <c r="IE75" s="2162"/>
      <c r="IF75" s="2162"/>
      <c r="IG75" s="2162"/>
      <c r="IH75" s="2162"/>
      <c r="II75" s="2162"/>
      <c r="IJ75" s="2162"/>
      <c r="IK75" s="2162"/>
      <c r="IL75" s="2162"/>
      <c r="IM75" s="2162"/>
      <c r="IN75" s="2162"/>
      <c r="IO75" s="2162"/>
      <c r="IP75" s="2162"/>
      <c r="IQ75" s="2162"/>
      <c r="IR75" s="2162"/>
      <c r="IS75" s="2162"/>
      <c r="IT75" s="2162"/>
      <c r="IU75" s="2162"/>
      <c r="IV75" s="2162"/>
      <c r="IW75" s="215"/>
    </row>
    <row r="76" spans="1:257" s="153" customFormat="1">
      <c r="A76" s="387"/>
      <c r="B76" s="388"/>
      <c r="C76" s="389"/>
      <c r="D76" s="388"/>
      <c r="E76" s="250"/>
      <c r="F76" s="250"/>
      <c r="G76" s="215"/>
      <c r="H76" s="215"/>
      <c r="I76" s="215"/>
      <c r="J76" s="215"/>
      <c r="R76" s="351"/>
      <c r="S76" s="2166"/>
      <c r="T76" s="2166"/>
      <c r="U76" s="2166"/>
      <c r="V76" s="2166"/>
      <c r="W76" s="2165"/>
      <c r="X76" s="2165"/>
      <c r="Y76" s="2165"/>
      <c r="Z76" s="2165"/>
      <c r="AA76" s="2165"/>
      <c r="AB76" s="2165"/>
      <c r="AC76" s="2165"/>
      <c r="AD76" s="2165"/>
      <c r="AE76" s="2165"/>
      <c r="AF76" s="2165"/>
      <c r="AG76" s="2165"/>
      <c r="AH76" s="2165"/>
      <c r="AI76" s="2165"/>
      <c r="AJ76" s="2165"/>
      <c r="AK76" s="2165"/>
      <c r="AL76" s="2165"/>
      <c r="AM76" s="2165"/>
      <c r="AN76" s="2165"/>
      <c r="AO76" s="2165"/>
      <c r="AP76" s="2165"/>
      <c r="AQ76" s="352"/>
      <c r="AR76" s="352"/>
      <c r="AS76" s="352"/>
      <c r="AT76" s="352"/>
      <c r="AU76" s="352"/>
      <c r="AV76" s="352"/>
      <c r="AW76" s="352"/>
      <c r="AX76" s="352"/>
      <c r="AY76" s="352"/>
      <c r="AZ76" s="352"/>
      <c r="BA76" s="352"/>
      <c r="BB76" s="352"/>
      <c r="BC76" s="351"/>
      <c r="BG76" s="215"/>
      <c r="BH76" s="215"/>
      <c r="BI76" s="215"/>
      <c r="BJ76" s="215"/>
      <c r="BW76" s="215"/>
      <c r="BX76" s="215"/>
      <c r="BY76" s="215"/>
      <c r="BZ76" s="215"/>
      <c r="CA76" s="215"/>
      <c r="CB76" s="215"/>
      <c r="CC76" s="215"/>
      <c r="CD76" s="215"/>
      <c r="CE76" s="215"/>
      <c r="CF76" s="215"/>
      <c r="CG76" s="215"/>
      <c r="CH76" s="215"/>
    </row>
    <row r="77" spans="1:257" s="153" customFormat="1">
      <c r="A77" s="387"/>
      <c r="B77" s="388"/>
      <c r="C77" s="389"/>
      <c r="D77" s="250"/>
      <c r="E77" s="401"/>
      <c r="F77" s="401"/>
      <c r="G77" s="403"/>
      <c r="H77" s="403"/>
      <c r="I77" s="403"/>
      <c r="J77" s="403"/>
      <c r="O77" s="294"/>
      <c r="P77" s="294"/>
      <c r="Q77" s="294"/>
      <c r="R77" s="295"/>
      <c r="S77" s="2166"/>
      <c r="T77" s="2166"/>
      <c r="U77" s="2166"/>
      <c r="V77" s="2166"/>
      <c r="W77" s="2165"/>
      <c r="X77" s="2165"/>
      <c r="Y77" s="2165"/>
      <c r="Z77" s="2165"/>
      <c r="AA77" s="2166"/>
      <c r="AB77" s="2166"/>
      <c r="AC77" s="2166"/>
      <c r="AD77" s="2166"/>
      <c r="AE77" s="2165"/>
      <c r="AF77" s="2165"/>
      <c r="AG77" s="2165"/>
      <c r="AH77" s="2165"/>
      <c r="AI77" s="2165"/>
      <c r="AJ77" s="2165"/>
      <c r="AK77" s="2165"/>
      <c r="AL77" s="2165"/>
      <c r="AM77" s="2165"/>
      <c r="AN77" s="2165"/>
      <c r="AO77" s="2165"/>
      <c r="AP77" s="2165"/>
      <c r="AQ77" s="2165"/>
      <c r="AR77" s="2165"/>
      <c r="AS77" s="2165"/>
      <c r="AT77" s="2165"/>
      <c r="AU77" s="2165"/>
      <c r="AV77" s="2165"/>
      <c r="AW77" s="2165"/>
      <c r="AX77" s="2165"/>
      <c r="AY77" s="2165"/>
      <c r="AZ77" s="2165"/>
      <c r="BA77" s="2165"/>
      <c r="BB77" s="2165"/>
      <c r="BC77" s="2164"/>
      <c r="BD77" s="2164"/>
      <c r="BE77" s="2164"/>
      <c r="BF77" s="2164"/>
      <c r="BG77" s="2164"/>
      <c r="BH77" s="2164"/>
      <c r="BI77" s="2164"/>
      <c r="BJ77" s="2164"/>
      <c r="BK77" s="2164"/>
      <c r="BL77" s="2164"/>
      <c r="BM77" s="2164"/>
      <c r="BN77" s="2164"/>
      <c r="BO77" s="2164"/>
      <c r="BP77" s="2164"/>
      <c r="BQ77" s="2164"/>
      <c r="BR77" s="2164"/>
      <c r="BS77" s="2164"/>
      <c r="BT77" s="2164"/>
      <c r="BU77" s="2164"/>
      <c r="BV77" s="2164"/>
      <c r="BW77" s="2164"/>
      <c r="BX77" s="2164"/>
      <c r="BY77" s="2164"/>
      <c r="BZ77" s="2164"/>
      <c r="CA77" s="2164"/>
      <c r="CB77" s="2164"/>
      <c r="CC77" s="2164"/>
      <c r="CD77" s="2164"/>
      <c r="CE77" s="2164"/>
      <c r="CF77" s="2164"/>
      <c r="CG77" s="2164"/>
      <c r="CH77" s="2164"/>
      <c r="CI77" s="2164"/>
      <c r="CJ77" s="2164"/>
      <c r="CK77" s="2164"/>
      <c r="CL77" s="2164"/>
      <c r="CM77" s="2164"/>
      <c r="CN77" s="2164"/>
      <c r="CO77" s="2164"/>
      <c r="CP77" s="2164"/>
      <c r="CQ77" s="2164"/>
      <c r="CR77" s="2164"/>
      <c r="CS77" s="2164"/>
      <c r="CT77" s="2164"/>
      <c r="CU77" s="2164"/>
      <c r="CV77" s="2164"/>
      <c r="CW77" s="2164"/>
      <c r="CX77" s="2164"/>
      <c r="CY77" s="2164"/>
      <c r="CZ77" s="2164"/>
      <c r="DA77" s="2164"/>
      <c r="DB77" s="2164"/>
      <c r="DC77" s="2164"/>
      <c r="DD77" s="2164"/>
      <c r="DE77" s="2164"/>
      <c r="DF77" s="2164"/>
      <c r="DG77" s="2164"/>
      <c r="DH77" s="2164"/>
      <c r="DI77" s="2164"/>
      <c r="DJ77" s="2164"/>
      <c r="DK77" s="2164"/>
      <c r="DL77" s="2164"/>
      <c r="DM77" s="2164"/>
      <c r="DN77" s="2164"/>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row>
    <row r="78" spans="1:257" s="153" customFormat="1" ht="15">
      <c r="A78" s="387"/>
      <c r="B78" s="388"/>
      <c r="C78" s="389"/>
      <c r="D78" s="250"/>
      <c r="E78" s="401"/>
      <c r="F78" s="401"/>
      <c r="G78" s="403"/>
      <c r="H78" s="403"/>
      <c r="I78" s="403"/>
      <c r="J78" s="403"/>
      <c r="K78" s="294"/>
      <c r="L78" s="294"/>
      <c r="M78" s="294"/>
      <c r="N78" s="294"/>
      <c r="O78" s="294"/>
      <c r="P78" s="294"/>
      <c r="Q78" s="294"/>
      <c r="R78" s="295"/>
      <c r="S78" s="2165"/>
      <c r="T78" s="2165"/>
      <c r="U78" s="2165"/>
      <c r="V78" s="2165"/>
      <c r="W78" s="2165"/>
      <c r="X78" s="2165"/>
      <c r="Y78" s="2165"/>
      <c r="Z78" s="2165"/>
      <c r="AA78" s="2166"/>
      <c r="AB78" s="2166"/>
      <c r="AC78" s="2166"/>
      <c r="AD78" s="2166"/>
      <c r="AE78" s="308"/>
      <c r="AF78" s="308"/>
      <c r="AG78" s="308"/>
      <c r="AH78" s="308"/>
      <c r="AI78" s="308"/>
      <c r="AJ78" s="308"/>
      <c r="AK78" s="308"/>
      <c r="AL78" s="308"/>
      <c r="AM78" s="308"/>
      <c r="AN78" s="308"/>
      <c r="AO78" s="308"/>
      <c r="AP78" s="308"/>
      <c r="AQ78" s="308"/>
      <c r="AR78" s="308"/>
      <c r="AS78" s="308"/>
      <c r="AT78" s="308"/>
      <c r="AU78" s="308"/>
      <c r="AV78" s="308"/>
      <c r="AW78" s="308"/>
      <c r="AX78" s="308"/>
      <c r="AY78" s="308"/>
      <c r="AZ78" s="308"/>
      <c r="BA78" s="308"/>
      <c r="BB78" s="308"/>
      <c r="BC78" s="297"/>
      <c r="BD78" s="297"/>
      <c r="BE78" s="297"/>
      <c r="BF78" s="297"/>
    </row>
    <row r="79" spans="1:257" ht="15">
      <c r="A79" s="387"/>
      <c r="B79" s="388"/>
      <c r="C79" s="389"/>
      <c r="D79" s="250"/>
      <c r="E79" s="401"/>
      <c r="F79" s="401"/>
      <c r="G79" s="403"/>
      <c r="H79" s="403"/>
      <c r="I79" s="403"/>
      <c r="J79" s="403"/>
      <c r="K79" s="294"/>
      <c r="L79" s="294"/>
      <c r="M79" s="294"/>
      <c r="N79" s="294"/>
      <c r="O79" s="294"/>
      <c r="P79" s="294"/>
      <c r="Q79" s="294"/>
      <c r="R79" s="295"/>
      <c r="S79" s="308"/>
      <c r="T79" s="308"/>
      <c r="U79" s="308"/>
      <c r="V79" s="308"/>
      <c r="W79" s="308"/>
      <c r="X79" s="308"/>
      <c r="Y79" s="308"/>
      <c r="Z79" s="308"/>
      <c r="AA79" s="308"/>
      <c r="AB79" s="308"/>
      <c r="AC79" s="308"/>
      <c r="AD79" s="308"/>
      <c r="AE79" s="2165"/>
      <c r="AF79" s="2165"/>
      <c r="AG79" s="2165"/>
      <c r="AH79" s="2165"/>
      <c r="AI79" s="2165"/>
      <c r="AJ79" s="2165"/>
      <c r="AK79" s="2165"/>
      <c r="AL79" s="2165"/>
      <c r="AM79" s="2165"/>
      <c r="AN79" s="2165"/>
      <c r="AO79" s="2165"/>
      <c r="AP79" s="2165"/>
      <c r="AQ79" s="2165"/>
      <c r="AR79" s="2165"/>
      <c r="AS79" s="2165"/>
      <c r="AT79" s="2165"/>
      <c r="AU79" s="2165"/>
      <c r="AV79" s="2165"/>
      <c r="AW79" s="2165"/>
      <c r="AX79" s="2165"/>
      <c r="AY79" s="2165"/>
      <c r="AZ79" s="2165"/>
      <c r="BA79" s="2165"/>
      <c r="BB79" s="2165"/>
      <c r="BC79" s="2164"/>
      <c r="BD79" s="2164"/>
      <c r="BE79" s="2164"/>
      <c r="BF79" s="2164"/>
      <c r="BG79" s="153"/>
      <c r="BH79" s="153"/>
      <c r="BI79" s="153"/>
      <c r="BJ79" s="153"/>
      <c r="BK79" s="153"/>
      <c r="BL79" s="153"/>
      <c r="BM79" s="153"/>
      <c r="BN79" s="153"/>
      <c r="BO79" s="153"/>
      <c r="BP79" s="153"/>
      <c r="BQ79" s="153"/>
      <c r="BR79" s="153"/>
      <c r="BS79" s="153"/>
      <c r="BT79" s="153"/>
      <c r="BU79" s="153"/>
      <c r="BV79" s="153"/>
      <c r="BW79" s="153"/>
      <c r="BX79" s="153"/>
      <c r="BY79" s="153"/>
      <c r="BZ79" s="153"/>
      <c r="CA79" s="153"/>
      <c r="CB79" s="153"/>
      <c r="CC79" s="153"/>
      <c r="CD79" s="153"/>
      <c r="CE79" s="153"/>
      <c r="CF79" s="153"/>
      <c r="CG79" s="153"/>
      <c r="CH79" s="153"/>
      <c r="CI79" s="153"/>
      <c r="CJ79" s="153"/>
      <c r="CK79" s="153"/>
      <c r="CL79" s="153"/>
      <c r="CM79" s="153"/>
      <c r="CN79" s="153"/>
      <c r="CO79" s="153"/>
      <c r="CP79" s="153"/>
      <c r="CQ79" s="153"/>
      <c r="CR79" s="153"/>
      <c r="CS79" s="153"/>
      <c r="CT79" s="153"/>
      <c r="CU79" s="153"/>
      <c r="CV79" s="153"/>
      <c r="CW79" s="153"/>
      <c r="CX79" s="153"/>
      <c r="CY79" s="153"/>
      <c r="CZ79" s="153"/>
      <c r="DA79" s="153"/>
      <c r="DB79" s="153"/>
      <c r="DC79" s="153"/>
      <c r="DD79" s="153"/>
      <c r="DE79" s="153"/>
      <c r="DF79" s="153"/>
      <c r="DG79" s="153"/>
      <c r="DH79" s="153"/>
      <c r="DI79" s="153"/>
      <c r="DJ79" s="153"/>
      <c r="DK79" s="153"/>
      <c r="DL79" s="153"/>
      <c r="DM79" s="153"/>
      <c r="DN79" s="153"/>
      <c r="DO79" s="153"/>
      <c r="DP79" s="153"/>
      <c r="DQ79" s="153"/>
      <c r="DR79" s="153"/>
      <c r="DS79" s="153"/>
      <c r="DT79" s="153"/>
      <c r="DU79" s="153"/>
      <c r="DV79" s="153"/>
      <c r="DW79" s="153"/>
      <c r="DX79" s="153"/>
      <c r="DY79" s="153"/>
      <c r="DZ79" s="153"/>
      <c r="EA79" s="153"/>
      <c r="EB79" s="153"/>
      <c r="EC79" s="153"/>
      <c r="ED79" s="153"/>
      <c r="EE79" s="153"/>
      <c r="EF79" s="153"/>
      <c r="EG79" s="153"/>
      <c r="EH79" s="153"/>
      <c r="EI79" s="153"/>
      <c r="EJ79" s="153"/>
      <c r="EK79" s="153"/>
      <c r="EL79" s="153"/>
      <c r="EM79" s="153"/>
      <c r="EN79" s="153"/>
      <c r="EO79" s="153"/>
      <c r="EP79" s="153"/>
      <c r="EQ79" s="153"/>
      <c r="ER79" s="153"/>
      <c r="ES79" s="153"/>
      <c r="ET79" s="153"/>
      <c r="EU79" s="153"/>
      <c r="EV79" s="153"/>
      <c r="EW79" s="153"/>
      <c r="EX79" s="153"/>
      <c r="EY79" s="153"/>
      <c r="EZ79" s="153"/>
      <c r="FA79" s="153"/>
      <c r="FB79" s="153"/>
      <c r="FC79" s="153"/>
      <c r="FD79" s="153"/>
      <c r="FE79" s="153"/>
      <c r="FF79" s="153"/>
      <c r="FG79" s="153"/>
      <c r="FH79" s="153"/>
      <c r="FI79" s="153"/>
      <c r="FJ79" s="153"/>
      <c r="FK79" s="153"/>
      <c r="FL79" s="153"/>
      <c r="FM79" s="153"/>
      <c r="FN79" s="153"/>
      <c r="FO79" s="153"/>
      <c r="FP79" s="153"/>
      <c r="FQ79" s="153"/>
      <c r="FR79" s="153"/>
      <c r="FS79" s="153"/>
      <c r="FT79" s="153"/>
      <c r="FU79" s="153"/>
      <c r="FV79" s="153"/>
      <c r="FX79" s="153"/>
      <c r="FY79" s="153"/>
      <c r="FZ79" s="153"/>
      <c r="GA79" s="153"/>
      <c r="GB79" s="153"/>
      <c r="GC79" s="153"/>
      <c r="GD79" s="153"/>
      <c r="GE79" s="153"/>
      <c r="GF79" s="153"/>
      <c r="GG79" s="153"/>
      <c r="GH79" s="153"/>
      <c r="GI79" s="153"/>
      <c r="GJ79" s="153"/>
      <c r="GK79" s="153"/>
      <c r="GL79" s="153"/>
      <c r="GM79" s="153"/>
      <c r="GN79" s="153"/>
      <c r="GO79" s="153"/>
      <c r="GP79" s="153"/>
      <c r="GQ79" s="153"/>
      <c r="GR79" s="153"/>
      <c r="GS79" s="153"/>
      <c r="GT79" s="153"/>
      <c r="GU79" s="153"/>
      <c r="GV79" s="153"/>
      <c r="GW79" s="153"/>
      <c r="GX79" s="153"/>
      <c r="GY79" s="153"/>
      <c r="GZ79" s="153"/>
      <c r="HA79" s="153"/>
      <c r="HB79" s="153"/>
      <c r="HC79" s="153"/>
      <c r="HD79" s="153"/>
      <c r="HE79" s="153"/>
      <c r="HF79" s="153"/>
      <c r="HG79" s="153"/>
      <c r="HH79" s="153"/>
      <c r="HI79" s="153"/>
      <c r="HJ79" s="153"/>
      <c r="HK79" s="153"/>
      <c r="HL79" s="153"/>
      <c r="HM79" s="153"/>
      <c r="HN79" s="153"/>
      <c r="HO79" s="153"/>
      <c r="HP79" s="153"/>
    </row>
    <row r="80" spans="1:257">
      <c r="A80" s="405"/>
      <c r="B80" s="406"/>
      <c r="C80" s="407"/>
      <c r="D80" s="408"/>
      <c r="E80" s="409"/>
      <c r="F80" s="409"/>
      <c r="G80" s="410"/>
      <c r="H80" s="410"/>
      <c r="I80" s="410"/>
      <c r="J80" s="410"/>
      <c r="K80" s="279"/>
      <c r="L80" s="279"/>
      <c r="M80" s="279"/>
      <c r="N80" s="279"/>
      <c r="O80" s="279"/>
      <c r="P80" s="279"/>
      <c r="Q80" s="279"/>
      <c r="R80" s="280"/>
      <c r="S80" s="2161"/>
      <c r="T80" s="2161"/>
      <c r="U80" s="2161"/>
      <c r="V80" s="2161"/>
      <c r="W80" s="2161"/>
      <c r="X80" s="2161"/>
      <c r="Y80" s="2161"/>
      <c r="Z80" s="2161"/>
      <c r="AA80" s="2161"/>
      <c r="AB80" s="2161"/>
      <c r="AC80" s="2161"/>
      <c r="AD80" s="2161"/>
      <c r="AE80" s="2161"/>
      <c r="AF80" s="2161"/>
      <c r="AG80" s="2161"/>
      <c r="AH80" s="2161"/>
      <c r="AI80" s="2161"/>
      <c r="AJ80" s="2161"/>
      <c r="AK80" s="2161"/>
      <c r="AL80" s="2161"/>
      <c r="AM80" s="2161"/>
      <c r="AN80" s="2161"/>
      <c r="AO80" s="2161"/>
      <c r="AP80" s="2161"/>
      <c r="AQ80" s="2161"/>
      <c r="AR80" s="2161"/>
      <c r="AS80" s="2161"/>
      <c r="AT80" s="2161"/>
      <c r="AU80" s="2161"/>
      <c r="AV80" s="2161"/>
      <c r="AW80" s="2161"/>
      <c r="AX80" s="2161"/>
      <c r="AY80" s="2161"/>
      <c r="AZ80" s="2161"/>
      <c r="BA80" s="2161"/>
      <c r="BB80" s="2161"/>
      <c r="BC80" s="2161"/>
      <c r="BD80" s="2161"/>
      <c r="BE80" s="2161"/>
      <c r="BF80" s="2161"/>
      <c r="BG80" s="153"/>
      <c r="BH80" s="153"/>
      <c r="BI80" s="153"/>
      <c r="BJ80" s="153"/>
      <c r="BK80" s="153"/>
      <c r="BL80" s="153"/>
      <c r="BM80" s="153"/>
      <c r="BN80" s="153"/>
      <c r="BO80" s="153"/>
      <c r="BP80" s="153"/>
      <c r="BQ80" s="153"/>
      <c r="BR80" s="153"/>
      <c r="BS80" s="153"/>
      <c r="BT80" s="153"/>
      <c r="BU80" s="153"/>
      <c r="BV80" s="153"/>
      <c r="BW80" s="153"/>
      <c r="BX80" s="153"/>
      <c r="BY80" s="153"/>
      <c r="BZ80" s="153"/>
      <c r="CA80" s="153"/>
      <c r="CB80" s="153"/>
      <c r="CC80" s="153"/>
      <c r="CD80" s="153"/>
      <c r="CE80" s="153"/>
      <c r="CF80" s="153"/>
      <c r="CG80" s="153"/>
      <c r="CH80" s="153"/>
      <c r="CI80" s="153"/>
      <c r="CJ80" s="153"/>
      <c r="CK80" s="153"/>
      <c r="CL80" s="153"/>
      <c r="CM80" s="153"/>
      <c r="CN80" s="153"/>
      <c r="CO80" s="153"/>
      <c r="CP80" s="153"/>
      <c r="CQ80" s="153"/>
      <c r="CR80" s="153"/>
      <c r="CS80" s="153"/>
      <c r="CT80" s="153"/>
      <c r="CU80" s="153"/>
      <c r="CV80" s="153"/>
      <c r="CW80" s="153"/>
      <c r="CX80" s="153"/>
      <c r="CY80" s="153"/>
      <c r="CZ80" s="153"/>
      <c r="DA80" s="153"/>
      <c r="DB80" s="153"/>
      <c r="DC80" s="153"/>
      <c r="DD80" s="153"/>
      <c r="DE80" s="153"/>
      <c r="DF80" s="153"/>
      <c r="DG80" s="153"/>
      <c r="DH80" s="153"/>
      <c r="DI80" s="153"/>
      <c r="DJ80" s="153"/>
      <c r="DK80" s="153"/>
      <c r="DL80" s="153"/>
      <c r="DM80" s="153"/>
      <c r="DN80" s="153"/>
      <c r="DO80" s="153"/>
      <c r="DP80" s="153"/>
      <c r="DQ80" s="153"/>
      <c r="DR80" s="153"/>
      <c r="DS80" s="153"/>
      <c r="DT80" s="153"/>
      <c r="DU80" s="153"/>
      <c r="DV80" s="153"/>
      <c r="DW80" s="153"/>
      <c r="DX80" s="153"/>
      <c r="DY80" s="153"/>
      <c r="DZ80" s="153"/>
      <c r="EA80" s="153"/>
      <c r="EB80" s="153"/>
      <c r="EC80" s="153"/>
      <c r="ED80" s="153"/>
      <c r="EE80" s="153"/>
      <c r="EF80" s="153"/>
      <c r="EG80" s="153"/>
      <c r="EH80" s="153"/>
      <c r="EI80" s="153"/>
      <c r="EJ80" s="153"/>
      <c r="EK80" s="153"/>
      <c r="EL80" s="153"/>
      <c r="EM80" s="153"/>
      <c r="EN80" s="153"/>
      <c r="EO80" s="153"/>
      <c r="EP80" s="153"/>
      <c r="EQ80" s="153"/>
      <c r="ER80" s="153"/>
      <c r="ES80" s="153"/>
      <c r="ET80" s="153"/>
      <c r="EU80" s="153"/>
      <c r="EV80" s="153"/>
      <c r="EW80" s="153"/>
      <c r="EX80" s="153"/>
      <c r="EY80" s="153"/>
      <c r="EZ80" s="153"/>
      <c r="FA80" s="153"/>
      <c r="FB80" s="153"/>
      <c r="FC80" s="153"/>
      <c r="FD80" s="153"/>
      <c r="FE80" s="153"/>
      <c r="FF80" s="153"/>
      <c r="FG80" s="153"/>
      <c r="FH80" s="153"/>
      <c r="FI80" s="153"/>
      <c r="FJ80" s="153"/>
      <c r="FK80" s="153"/>
      <c r="FL80" s="153"/>
      <c r="FM80" s="153"/>
      <c r="FN80" s="153"/>
      <c r="FO80" s="153"/>
      <c r="FP80" s="153"/>
      <c r="FQ80" s="153"/>
      <c r="FR80" s="153"/>
      <c r="FS80" s="153"/>
      <c r="FT80" s="153"/>
      <c r="FU80" s="153"/>
      <c r="FV80" s="153"/>
      <c r="FX80" s="153"/>
      <c r="FY80" s="153"/>
      <c r="FZ80" s="153"/>
      <c r="GA80" s="153"/>
      <c r="GB80" s="153"/>
      <c r="GC80" s="153"/>
      <c r="GD80" s="153"/>
      <c r="GE80" s="153"/>
      <c r="GF80" s="153"/>
      <c r="GG80" s="153"/>
      <c r="GH80" s="153"/>
      <c r="GI80" s="153"/>
      <c r="GJ80" s="153"/>
      <c r="GK80" s="153"/>
      <c r="GL80" s="153"/>
      <c r="GM80" s="153"/>
      <c r="GN80" s="153"/>
      <c r="GO80" s="153"/>
      <c r="GP80" s="153"/>
      <c r="GQ80" s="153"/>
      <c r="GR80" s="153"/>
      <c r="GS80" s="153"/>
      <c r="GT80" s="153"/>
      <c r="GU80" s="153"/>
      <c r="GV80" s="153"/>
      <c r="GW80" s="153"/>
      <c r="GX80" s="153"/>
      <c r="GY80" s="153"/>
      <c r="GZ80" s="153"/>
      <c r="HA80" s="153"/>
      <c r="HB80" s="153"/>
      <c r="HC80" s="153"/>
      <c r="HD80" s="153"/>
      <c r="HE80" s="153"/>
      <c r="HF80" s="153"/>
      <c r="HG80" s="153"/>
      <c r="HH80" s="153"/>
      <c r="HI80" s="153"/>
      <c r="HJ80" s="153"/>
      <c r="HK80" s="153"/>
      <c r="HL80" s="153"/>
      <c r="HM80" s="153"/>
      <c r="HN80" s="153"/>
      <c r="HO80" s="153"/>
      <c r="HP80" s="153"/>
    </row>
    <row r="81" spans="1:224">
      <c r="A81" s="153"/>
      <c r="B81" s="391"/>
      <c r="C81" s="153"/>
      <c r="D81" s="153"/>
      <c r="E81" s="153"/>
      <c r="F81" s="153"/>
      <c r="G81" s="153"/>
      <c r="H81" s="153"/>
      <c r="I81" s="153"/>
      <c r="J81" s="153"/>
      <c r="K81" s="153"/>
      <c r="L81" s="153"/>
      <c r="M81" s="153"/>
      <c r="N81" s="153"/>
      <c r="O81" s="153"/>
      <c r="P81" s="153"/>
      <c r="Q81" s="153"/>
      <c r="R81" s="153"/>
      <c r="S81" s="153"/>
      <c r="T81" s="153"/>
      <c r="U81" s="153"/>
      <c r="V81" s="153"/>
      <c r="W81" s="153"/>
      <c r="X81" s="153"/>
      <c r="Y81" s="153"/>
      <c r="Z81" s="153"/>
      <c r="AA81" s="153"/>
      <c r="AB81" s="153"/>
      <c r="AC81" s="153"/>
      <c r="AD81" s="153"/>
      <c r="AE81" s="153"/>
      <c r="AF81" s="153"/>
      <c r="AG81" s="153"/>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c r="BI81" s="153"/>
      <c r="BJ81" s="153"/>
      <c r="BK81" s="153"/>
      <c r="BL81" s="153"/>
      <c r="BM81" s="153"/>
      <c r="BN81" s="153"/>
      <c r="BO81" s="153"/>
      <c r="BP81" s="153"/>
      <c r="BQ81" s="153"/>
      <c r="BR81" s="153"/>
      <c r="BS81" s="153"/>
      <c r="BT81" s="153"/>
      <c r="BU81" s="153"/>
      <c r="BV81" s="153"/>
      <c r="BW81" s="153"/>
      <c r="BX81" s="153"/>
      <c r="BY81" s="153"/>
      <c r="BZ81" s="153"/>
      <c r="CA81" s="153"/>
      <c r="CB81" s="153"/>
      <c r="CC81" s="153"/>
      <c r="CD81" s="153"/>
      <c r="CE81" s="153"/>
      <c r="CF81" s="153"/>
      <c r="CG81" s="153"/>
      <c r="CH81" s="153"/>
      <c r="CI81" s="153"/>
      <c r="CJ81" s="153"/>
      <c r="CK81" s="153"/>
      <c r="CL81" s="153"/>
      <c r="CM81" s="153"/>
      <c r="CN81" s="153"/>
      <c r="CO81" s="153"/>
      <c r="CP81" s="153"/>
      <c r="CQ81" s="153"/>
      <c r="CR81" s="153"/>
      <c r="CS81" s="153"/>
      <c r="CT81" s="153"/>
      <c r="CU81" s="153"/>
      <c r="CV81" s="153"/>
      <c r="CW81" s="153"/>
      <c r="CX81" s="153"/>
      <c r="CY81" s="153"/>
      <c r="CZ81" s="153"/>
      <c r="DA81" s="153"/>
      <c r="DB81" s="153"/>
      <c r="DC81" s="153"/>
      <c r="DD81" s="153"/>
      <c r="DE81" s="153"/>
      <c r="DF81" s="153"/>
      <c r="DG81" s="153"/>
      <c r="DH81" s="153"/>
      <c r="DI81" s="153"/>
      <c r="DJ81" s="153"/>
      <c r="DK81" s="153"/>
      <c r="DL81" s="153"/>
      <c r="DM81" s="153"/>
      <c r="DN81" s="153"/>
      <c r="DO81" s="153"/>
      <c r="DP81" s="153"/>
      <c r="DQ81" s="153"/>
      <c r="DR81" s="153"/>
      <c r="DS81" s="153"/>
      <c r="DT81" s="153"/>
      <c r="DU81" s="153"/>
      <c r="DV81" s="153"/>
      <c r="DW81" s="153"/>
      <c r="DX81" s="153"/>
      <c r="DY81" s="153"/>
      <c r="DZ81" s="153"/>
      <c r="EA81" s="153"/>
      <c r="EB81" s="153"/>
      <c r="EC81" s="153"/>
      <c r="ED81" s="153"/>
      <c r="EE81" s="153"/>
      <c r="EF81" s="153"/>
      <c r="EG81" s="153"/>
      <c r="EH81" s="153"/>
      <c r="EI81" s="153"/>
      <c r="EJ81" s="153"/>
      <c r="EK81" s="153"/>
      <c r="EL81" s="153"/>
      <c r="EM81" s="153"/>
      <c r="EN81" s="153"/>
      <c r="EO81" s="153"/>
      <c r="EP81" s="153"/>
      <c r="EQ81" s="153"/>
      <c r="ER81" s="153"/>
      <c r="ES81" s="153"/>
      <c r="ET81" s="153"/>
      <c r="EU81" s="153"/>
      <c r="EV81" s="153"/>
      <c r="EW81" s="153"/>
      <c r="EX81" s="153"/>
      <c r="EY81" s="153"/>
      <c r="EZ81" s="153"/>
      <c r="FA81" s="153"/>
      <c r="FB81" s="153"/>
      <c r="FC81" s="153"/>
      <c r="FD81" s="153"/>
      <c r="FE81" s="153"/>
      <c r="FF81" s="153"/>
      <c r="FG81" s="153"/>
      <c r="FH81" s="153"/>
      <c r="FI81" s="153"/>
      <c r="FJ81" s="153"/>
      <c r="FK81" s="153"/>
      <c r="FL81" s="153"/>
      <c r="FM81" s="153"/>
      <c r="FN81" s="153"/>
      <c r="FO81" s="153"/>
      <c r="FP81" s="153"/>
      <c r="FQ81" s="153"/>
      <c r="FR81" s="153"/>
      <c r="FS81" s="153"/>
      <c r="FT81" s="153"/>
      <c r="FU81" s="153"/>
      <c r="FV81" s="153"/>
      <c r="FX81" s="153"/>
      <c r="FY81" s="153"/>
      <c r="FZ81" s="153"/>
      <c r="GA81" s="153"/>
      <c r="GB81" s="153"/>
      <c r="GC81" s="153"/>
      <c r="GD81" s="153"/>
      <c r="GE81" s="153"/>
      <c r="GF81" s="153"/>
      <c r="GG81" s="153"/>
      <c r="GH81" s="153"/>
      <c r="GI81" s="153"/>
      <c r="GJ81" s="153"/>
      <c r="GK81" s="153"/>
      <c r="GL81" s="153"/>
      <c r="GM81" s="153"/>
      <c r="GN81" s="153"/>
      <c r="GO81" s="153"/>
      <c r="GP81" s="153"/>
      <c r="GQ81" s="153"/>
      <c r="GR81" s="153"/>
      <c r="GS81" s="153"/>
      <c r="GT81" s="153"/>
      <c r="GU81" s="153"/>
      <c r="GV81" s="153"/>
      <c r="GW81" s="153"/>
      <c r="GX81" s="153"/>
      <c r="GY81" s="153"/>
      <c r="GZ81" s="153"/>
      <c r="HA81" s="153"/>
      <c r="HB81" s="153"/>
      <c r="HC81" s="153"/>
      <c r="HD81" s="153"/>
      <c r="HE81" s="153"/>
      <c r="HF81" s="153"/>
      <c r="HG81" s="153"/>
      <c r="HH81" s="153"/>
      <c r="HI81" s="153"/>
      <c r="HJ81" s="153"/>
      <c r="HK81" s="153"/>
      <c r="HL81" s="153"/>
      <c r="HM81" s="153"/>
      <c r="HN81" s="153"/>
      <c r="HO81" s="153"/>
      <c r="HP81" s="153"/>
    </row>
    <row r="82" spans="1:224">
      <c r="A82" s="153"/>
      <c r="B82" s="391"/>
      <c r="C82" s="153"/>
      <c r="D82" s="153"/>
      <c r="E82" s="153"/>
      <c r="F82" s="153"/>
      <c r="G82" s="153"/>
      <c r="H82" s="153"/>
      <c r="I82" s="153"/>
      <c r="J82" s="153"/>
      <c r="K82" s="153"/>
      <c r="L82" s="153"/>
      <c r="M82" s="153"/>
      <c r="N82" s="153"/>
      <c r="O82" s="153"/>
      <c r="P82" s="153"/>
      <c r="Q82" s="153"/>
      <c r="R82" s="153"/>
      <c r="S82" s="153"/>
      <c r="T82" s="153"/>
      <c r="U82" s="153"/>
      <c r="V82" s="153"/>
      <c r="W82" s="153"/>
      <c r="X82" s="153"/>
      <c r="Y82" s="153"/>
      <c r="Z82" s="153"/>
      <c r="AA82" s="153"/>
      <c r="AB82" s="153"/>
      <c r="AC82" s="153"/>
      <c r="AD82" s="153"/>
      <c r="AE82" s="153"/>
      <c r="AF82" s="153"/>
      <c r="AG82" s="153"/>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2162"/>
      <c r="BD82" s="2163"/>
      <c r="BE82" s="2163"/>
      <c r="BF82" s="2163"/>
      <c r="BG82" s="153"/>
      <c r="BH82" s="153"/>
      <c r="BI82" s="153"/>
      <c r="BJ82" s="153"/>
      <c r="BK82" s="153"/>
      <c r="BL82" s="153"/>
      <c r="BM82" s="153"/>
      <c r="BN82" s="153"/>
      <c r="BO82" s="153"/>
      <c r="BP82" s="153"/>
      <c r="BQ82" s="153"/>
      <c r="BR82" s="153"/>
      <c r="BS82" s="153"/>
      <c r="BT82" s="153"/>
      <c r="BU82" s="153"/>
      <c r="BV82" s="153"/>
      <c r="BW82" s="153"/>
      <c r="BX82" s="153"/>
      <c r="BY82" s="153"/>
      <c r="BZ82" s="153"/>
      <c r="CA82" s="153"/>
      <c r="CB82" s="153"/>
      <c r="CC82" s="153"/>
      <c r="CD82" s="153"/>
      <c r="CE82" s="153"/>
      <c r="CF82" s="153"/>
      <c r="CG82" s="153"/>
      <c r="CH82" s="153"/>
      <c r="CI82" s="153"/>
      <c r="CJ82" s="153"/>
      <c r="CK82" s="153"/>
      <c r="CL82" s="153"/>
      <c r="CM82" s="153"/>
      <c r="CN82" s="153"/>
      <c r="CO82" s="153"/>
      <c r="CP82" s="153"/>
      <c r="CQ82" s="153"/>
      <c r="CR82" s="153"/>
      <c r="CS82" s="153"/>
      <c r="CT82" s="153"/>
      <c r="CU82" s="153"/>
      <c r="CV82" s="153"/>
      <c r="CW82" s="153"/>
      <c r="CX82" s="153"/>
      <c r="CY82" s="2162"/>
      <c r="CZ82" s="2163"/>
      <c r="DA82" s="2163"/>
      <c r="DB82" s="2163"/>
      <c r="DC82" s="153"/>
      <c r="DD82" s="153"/>
      <c r="DE82" s="153"/>
      <c r="DF82" s="153"/>
      <c r="DG82" s="153"/>
      <c r="DH82" s="153"/>
      <c r="DI82" s="153"/>
      <c r="DJ82" s="153"/>
      <c r="DK82" s="153"/>
      <c r="DL82" s="153"/>
      <c r="DM82" s="153"/>
      <c r="DN82" s="153"/>
      <c r="DO82" s="153"/>
      <c r="DP82" s="153"/>
      <c r="DQ82" s="153"/>
      <c r="DR82" s="153"/>
      <c r="DS82" s="153"/>
      <c r="DT82" s="153"/>
      <c r="DU82" s="153"/>
      <c r="DV82" s="153"/>
      <c r="DW82" s="153"/>
      <c r="DX82" s="153"/>
      <c r="DY82" s="153"/>
      <c r="DZ82" s="153"/>
      <c r="EA82" s="153"/>
      <c r="EB82" s="153"/>
      <c r="EC82" s="153"/>
      <c r="ED82" s="153"/>
      <c r="EE82" s="153"/>
      <c r="EF82" s="153"/>
      <c r="EG82" s="153"/>
      <c r="EH82" s="153"/>
      <c r="EI82" s="153"/>
      <c r="EJ82" s="153"/>
      <c r="EK82" s="153"/>
      <c r="EL82" s="153"/>
      <c r="EM82" s="153"/>
      <c r="EN82" s="153"/>
      <c r="EO82" s="153"/>
      <c r="EP82" s="153"/>
      <c r="EQ82" s="153"/>
      <c r="ER82" s="153"/>
      <c r="ES82" s="153"/>
      <c r="ET82" s="153"/>
      <c r="EU82" s="2162"/>
      <c r="EV82" s="2163"/>
      <c r="EW82" s="2163"/>
      <c r="EX82" s="2163"/>
      <c r="EY82" s="153"/>
      <c r="EZ82" s="153"/>
      <c r="FA82" s="153"/>
      <c r="FB82" s="153"/>
      <c r="FC82" s="153"/>
      <c r="FD82" s="153"/>
      <c r="FE82" s="153"/>
      <c r="FF82" s="153"/>
      <c r="FG82" s="153"/>
      <c r="FH82" s="153"/>
      <c r="FI82" s="153"/>
      <c r="FJ82" s="153"/>
      <c r="FK82" s="153"/>
      <c r="FL82" s="153"/>
      <c r="FM82" s="153"/>
      <c r="FN82" s="153"/>
      <c r="FO82" s="153"/>
      <c r="FP82" s="153"/>
      <c r="FQ82" s="153"/>
      <c r="FR82" s="153"/>
      <c r="FS82" s="153"/>
      <c r="FT82" s="153"/>
      <c r="FU82" s="153"/>
      <c r="FV82" s="153"/>
      <c r="FX82" s="153"/>
      <c r="FY82" s="153"/>
      <c r="FZ82" s="153"/>
      <c r="GA82" s="153"/>
      <c r="GB82" s="153"/>
      <c r="GC82" s="153"/>
      <c r="GD82" s="153"/>
      <c r="GE82" s="153"/>
      <c r="GF82" s="153"/>
      <c r="GG82" s="153"/>
      <c r="GH82" s="153"/>
      <c r="GI82" s="153"/>
      <c r="GJ82" s="153"/>
      <c r="GK82" s="153"/>
      <c r="GL82" s="153"/>
      <c r="GM82" s="153"/>
      <c r="GN82" s="153"/>
      <c r="GO82" s="153"/>
      <c r="GP82" s="153"/>
      <c r="GQ82" s="2162"/>
      <c r="GR82" s="2163"/>
      <c r="GS82" s="2163"/>
      <c r="GT82" s="2163"/>
      <c r="GU82" s="215"/>
      <c r="GV82" s="153"/>
      <c r="GW82" s="153"/>
      <c r="GX82" s="153"/>
      <c r="GY82" s="153"/>
      <c r="GZ82" s="153"/>
      <c r="HA82" s="153"/>
      <c r="HB82" s="153"/>
      <c r="HC82" s="153"/>
      <c r="HD82" s="153"/>
      <c r="HE82" s="153"/>
      <c r="HF82" s="153"/>
      <c r="HG82" s="153"/>
      <c r="HH82" s="153"/>
      <c r="HI82" s="153"/>
      <c r="HJ82" s="153"/>
      <c r="HK82" s="153"/>
      <c r="HL82" s="153"/>
      <c r="HM82" s="153"/>
      <c r="HN82" s="153"/>
      <c r="HO82" s="153"/>
      <c r="HP82" s="153"/>
    </row>
    <row r="83" spans="1:224">
      <c r="A83" s="153"/>
      <c r="B83" s="391"/>
      <c r="C83" s="153"/>
      <c r="D83" s="153"/>
      <c r="E83" s="153"/>
      <c r="F83" s="153"/>
      <c r="G83" s="153"/>
      <c r="H83" s="153"/>
      <c r="I83" s="153"/>
      <c r="J83" s="153"/>
      <c r="K83" s="153"/>
      <c r="L83" s="153"/>
      <c r="M83" s="153"/>
      <c r="N83" s="153"/>
      <c r="O83" s="153"/>
      <c r="P83" s="153"/>
      <c r="Q83" s="153"/>
      <c r="R83" s="153"/>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c r="BI83" s="153"/>
      <c r="BJ83" s="153"/>
      <c r="BK83" s="153"/>
      <c r="BL83" s="153"/>
      <c r="BM83" s="153"/>
      <c r="BN83" s="153"/>
      <c r="BO83" s="153"/>
      <c r="BP83" s="153"/>
      <c r="BQ83" s="153"/>
      <c r="BR83" s="153"/>
      <c r="BS83" s="153"/>
      <c r="BT83" s="153"/>
      <c r="BU83" s="153"/>
      <c r="BV83" s="153"/>
      <c r="BW83" s="153"/>
      <c r="BX83" s="153"/>
      <c r="BY83" s="153"/>
      <c r="BZ83" s="153"/>
      <c r="CA83" s="153"/>
      <c r="CB83" s="153"/>
      <c r="CC83" s="153"/>
      <c r="CD83" s="153"/>
      <c r="CE83" s="153"/>
      <c r="CF83" s="153"/>
      <c r="CG83" s="153"/>
      <c r="CH83" s="153"/>
      <c r="CI83" s="153"/>
      <c r="CJ83" s="153"/>
      <c r="CK83" s="153"/>
      <c r="CL83" s="153"/>
      <c r="CM83" s="153"/>
      <c r="CN83" s="153"/>
      <c r="CO83" s="153"/>
      <c r="CP83" s="153"/>
      <c r="CQ83" s="153"/>
      <c r="CR83" s="153"/>
      <c r="CS83" s="153"/>
      <c r="CT83" s="153"/>
      <c r="CU83" s="153"/>
      <c r="CV83" s="153"/>
      <c r="CW83" s="153"/>
      <c r="CX83" s="153"/>
      <c r="CY83" s="153"/>
      <c r="CZ83" s="153"/>
      <c r="DA83" s="153"/>
      <c r="DB83" s="153"/>
      <c r="DC83" s="153"/>
      <c r="DD83" s="153"/>
      <c r="DE83" s="153"/>
      <c r="DF83" s="153"/>
      <c r="DG83" s="153"/>
      <c r="DH83" s="153"/>
      <c r="DI83" s="153"/>
      <c r="DJ83" s="153"/>
      <c r="DK83" s="153"/>
      <c r="DL83" s="153"/>
      <c r="DM83" s="153"/>
      <c r="DN83" s="153"/>
      <c r="DO83" s="153"/>
      <c r="DP83" s="153"/>
      <c r="DQ83" s="153"/>
      <c r="DR83" s="153"/>
      <c r="DS83" s="153"/>
      <c r="DT83" s="153"/>
      <c r="DU83" s="153"/>
      <c r="DV83" s="153"/>
      <c r="DW83" s="153"/>
      <c r="DX83" s="153"/>
      <c r="DY83" s="153"/>
      <c r="DZ83" s="153"/>
      <c r="EA83" s="153"/>
      <c r="EB83" s="153"/>
      <c r="EC83" s="153"/>
      <c r="ED83" s="153"/>
      <c r="EE83" s="153"/>
      <c r="EF83" s="153"/>
      <c r="EG83" s="153"/>
      <c r="EH83" s="153"/>
      <c r="EI83" s="153"/>
      <c r="EJ83" s="153"/>
      <c r="EK83" s="153"/>
      <c r="EL83" s="153"/>
      <c r="EM83" s="153"/>
      <c r="EN83" s="153"/>
      <c r="EO83" s="153"/>
      <c r="EP83" s="153"/>
      <c r="EQ83" s="153"/>
      <c r="ER83" s="153"/>
      <c r="ES83" s="153"/>
      <c r="ET83" s="153"/>
      <c r="EU83" s="153"/>
      <c r="EV83" s="153"/>
      <c r="EW83" s="153"/>
      <c r="EX83" s="153"/>
      <c r="EY83" s="153"/>
      <c r="EZ83" s="153"/>
      <c r="FA83" s="153"/>
      <c r="FB83" s="153"/>
      <c r="FC83" s="153"/>
      <c r="FD83" s="153"/>
      <c r="FE83" s="153"/>
      <c r="FF83" s="153"/>
      <c r="FG83" s="153"/>
      <c r="FH83" s="153"/>
      <c r="FI83" s="153"/>
      <c r="FJ83" s="153"/>
      <c r="FK83" s="153"/>
      <c r="FL83" s="153"/>
      <c r="FM83" s="153"/>
      <c r="FN83" s="153"/>
      <c r="FO83" s="153"/>
      <c r="FP83" s="153"/>
      <c r="FQ83" s="153"/>
      <c r="FR83" s="153"/>
      <c r="FS83" s="153"/>
      <c r="FT83" s="153"/>
      <c r="FU83" s="153"/>
      <c r="FV83" s="153"/>
      <c r="FX83" s="153"/>
      <c r="FY83" s="153"/>
      <c r="FZ83" s="153"/>
      <c r="GA83" s="153"/>
      <c r="GB83" s="153"/>
      <c r="GC83" s="153"/>
      <c r="GD83" s="153"/>
      <c r="GE83" s="153"/>
      <c r="GF83" s="153"/>
      <c r="GG83" s="153"/>
      <c r="GH83" s="153"/>
      <c r="GI83" s="153"/>
      <c r="GJ83" s="153"/>
      <c r="GK83" s="153"/>
      <c r="GL83" s="153"/>
      <c r="GM83" s="153"/>
      <c r="GN83" s="153"/>
      <c r="GO83" s="153"/>
      <c r="GP83" s="153"/>
      <c r="GQ83" s="153"/>
      <c r="GR83" s="153"/>
      <c r="GS83" s="153"/>
      <c r="GT83" s="153"/>
      <c r="GU83" s="153"/>
      <c r="GV83" s="153"/>
      <c r="GW83" s="153"/>
      <c r="GX83" s="153"/>
      <c r="GY83" s="153"/>
      <c r="GZ83" s="153"/>
      <c r="HA83" s="153"/>
      <c r="HB83" s="153"/>
      <c r="HC83" s="153"/>
      <c r="HD83" s="153"/>
      <c r="HE83" s="153"/>
      <c r="HF83" s="153"/>
      <c r="HG83" s="153"/>
      <c r="HH83" s="153"/>
      <c r="HI83" s="153"/>
      <c r="HJ83" s="153"/>
      <c r="HK83" s="153"/>
      <c r="HL83" s="153"/>
      <c r="HM83" s="153"/>
      <c r="HN83" s="153"/>
      <c r="HO83" s="153"/>
      <c r="HP83" s="153"/>
    </row>
    <row r="84" spans="1:224">
      <c r="A84" s="153"/>
      <c r="B84" s="391"/>
      <c r="C84" s="153"/>
      <c r="D84" s="153"/>
      <c r="E84" s="153"/>
      <c r="F84" s="153"/>
      <c r="G84" s="153"/>
      <c r="H84" s="153"/>
      <c r="I84" s="153"/>
      <c r="J84" s="153"/>
      <c r="K84" s="153"/>
      <c r="L84" s="153"/>
      <c r="M84" s="153"/>
      <c r="N84" s="153"/>
      <c r="O84" s="153"/>
      <c r="P84" s="153"/>
      <c r="Q84" s="153"/>
      <c r="R84" s="153"/>
      <c r="S84" s="153"/>
      <c r="T84" s="153"/>
      <c r="U84" s="153"/>
      <c r="V84" s="153"/>
      <c r="W84" s="153"/>
      <c r="X84" s="153"/>
      <c r="Y84" s="153"/>
      <c r="Z84" s="153"/>
      <c r="AA84" s="153"/>
      <c r="AB84" s="153"/>
      <c r="AC84" s="153"/>
      <c r="AD84" s="153"/>
      <c r="AE84" s="153"/>
      <c r="AF84" s="153"/>
      <c r="AG84" s="153"/>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c r="BI84" s="153"/>
      <c r="BJ84" s="153"/>
      <c r="BK84" s="153"/>
      <c r="BL84" s="153"/>
      <c r="BM84" s="153"/>
      <c r="BN84" s="153"/>
      <c r="BO84" s="153"/>
      <c r="BP84" s="153"/>
      <c r="BQ84" s="153"/>
      <c r="BR84" s="153"/>
      <c r="BS84" s="153"/>
      <c r="BT84" s="153"/>
      <c r="BU84" s="153"/>
      <c r="BV84" s="153"/>
      <c r="BW84" s="153"/>
      <c r="BX84" s="153"/>
      <c r="BY84" s="153"/>
      <c r="BZ84" s="153"/>
      <c r="CA84" s="153"/>
      <c r="CB84" s="153"/>
      <c r="CC84" s="153"/>
      <c r="CD84" s="153"/>
      <c r="CE84" s="153"/>
      <c r="CF84" s="153"/>
      <c r="CG84" s="153"/>
      <c r="CH84" s="153"/>
      <c r="CI84" s="153"/>
      <c r="CJ84" s="153"/>
      <c r="CK84" s="153"/>
      <c r="CL84" s="153"/>
      <c r="CM84" s="153"/>
      <c r="CN84" s="153"/>
      <c r="CO84" s="153"/>
      <c r="CP84" s="153"/>
      <c r="CQ84" s="153"/>
      <c r="CR84" s="153"/>
      <c r="CS84" s="153"/>
      <c r="CT84" s="153"/>
      <c r="CU84" s="153"/>
      <c r="CV84" s="153"/>
      <c r="CW84" s="153"/>
      <c r="CX84" s="153"/>
      <c r="CY84" s="153"/>
      <c r="CZ84" s="153"/>
      <c r="DA84" s="153"/>
      <c r="DB84" s="153"/>
      <c r="DC84" s="153"/>
      <c r="DD84" s="153"/>
      <c r="DE84" s="153"/>
      <c r="DF84" s="153"/>
      <c r="DG84" s="153"/>
      <c r="DH84" s="153"/>
      <c r="DI84" s="153"/>
      <c r="DJ84" s="153"/>
      <c r="DK84" s="153"/>
      <c r="DL84" s="153"/>
      <c r="DM84" s="153"/>
      <c r="DN84" s="153"/>
      <c r="DO84" s="153"/>
      <c r="DP84" s="153"/>
      <c r="DQ84" s="153"/>
      <c r="DR84" s="153"/>
      <c r="DS84" s="153"/>
      <c r="DT84" s="153"/>
      <c r="DU84" s="153"/>
      <c r="DV84" s="153"/>
      <c r="DW84" s="153"/>
      <c r="DX84" s="153"/>
      <c r="DY84" s="153"/>
      <c r="DZ84" s="153"/>
      <c r="EA84" s="153"/>
      <c r="EB84" s="153"/>
      <c r="EC84" s="153"/>
      <c r="ED84" s="153"/>
      <c r="EE84" s="153"/>
      <c r="EF84" s="153"/>
      <c r="EG84" s="153"/>
      <c r="EH84" s="153"/>
      <c r="EI84" s="153"/>
      <c r="EJ84" s="153"/>
      <c r="EK84" s="153"/>
      <c r="EL84" s="153"/>
      <c r="EM84" s="153"/>
      <c r="EN84" s="153"/>
      <c r="EO84" s="153"/>
      <c r="EP84" s="153"/>
      <c r="EQ84" s="153"/>
      <c r="ER84" s="153"/>
      <c r="ES84" s="153"/>
      <c r="ET84" s="153"/>
      <c r="EU84" s="153"/>
      <c r="EV84" s="153"/>
      <c r="EW84" s="153"/>
      <c r="EX84" s="153"/>
      <c r="EY84" s="153"/>
      <c r="EZ84" s="153"/>
      <c r="FA84" s="153"/>
      <c r="FB84" s="153"/>
      <c r="FC84" s="153"/>
      <c r="FD84" s="153"/>
      <c r="FE84" s="153"/>
      <c r="FF84" s="153"/>
      <c r="FG84" s="153"/>
      <c r="FH84" s="153"/>
      <c r="FI84" s="153"/>
      <c r="FJ84" s="153"/>
      <c r="FK84" s="153"/>
      <c r="FL84" s="153"/>
      <c r="FM84" s="153"/>
      <c r="FN84" s="153"/>
      <c r="FO84" s="153"/>
      <c r="FP84" s="153"/>
      <c r="FQ84" s="153"/>
      <c r="FR84" s="153"/>
      <c r="FS84" s="153"/>
      <c r="FT84" s="153"/>
      <c r="FU84" s="153"/>
      <c r="FV84" s="153"/>
      <c r="FX84" s="153"/>
      <c r="FY84" s="153"/>
      <c r="FZ84" s="153"/>
      <c r="GA84" s="153"/>
      <c r="GB84" s="153"/>
      <c r="GC84" s="153"/>
      <c r="GD84" s="153"/>
      <c r="GE84" s="153"/>
      <c r="GF84" s="153"/>
      <c r="GG84" s="153"/>
      <c r="GH84" s="153"/>
      <c r="GI84" s="153"/>
      <c r="GJ84" s="153"/>
      <c r="GK84" s="153"/>
      <c r="GL84" s="153"/>
      <c r="GM84" s="153"/>
      <c r="GN84" s="153"/>
      <c r="GO84" s="153"/>
      <c r="GP84" s="153"/>
      <c r="GQ84" s="153"/>
      <c r="GR84" s="153"/>
      <c r="GS84" s="153"/>
      <c r="GT84" s="153"/>
      <c r="GU84" s="153"/>
      <c r="GV84" s="153"/>
      <c r="GW84" s="153"/>
      <c r="GX84" s="153"/>
      <c r="GY84" s="153"/>
      <c r="GZ84" s="153"/>
      <c r="HA84" s="153"/>
      <c r="HB84" s="153"/>
      <c r="HC84" s="153"/>
      <c r="HD84" s="153"/>
      <c r="HE84" s="153"/>
      <c r="HF84" s="153"/>
      <c r="HG84" s="153"/>
      <c r="HH84" s="153"/>
      <c r="HI84" s="153"/>
      <c r="HJ84" s="153"/>
      <c r="HK84" s="153"/>
      <c r="HL84" s="153"/>
      <c r="HM84" s="153"/>
      <c r="HN84" s="153"/>
      <c r="HO84" s="153"/>
      <c r="HP84" s="153"/>
    </row>
    <row r="85" spans="1:224">
      <c r="A85" s="153"/>
      <c r="B85" s="391"/>
      <c r="C85" s="153"/>
      <c r="D85" s="153"/>
      <c r="E85" s="153"/>
      <c r="F85" s="153"/>
      <c r="G85" s="153"/>
      <c r="H85" s="153"/>
      <c r="I85" s="153"/>
      <c r="J85" s="153"/>
      <c r="K85" s="153"/>
      <c r="L85" s="153"/>
      <c r="M85" s="153"/>
      <c r="N85" s="153"/>
      <c r="O85" s="153"/>
      <c r="P85" s="153"/>
      <c r="Q85" s="153"/>
      <c r="R85" s="153"/>
      <c r="S85" s="153"/>
      <c r="T85" s="153"/>
      <c r="U85" s="153"/>
      <c r="V85" s="153"/>
      <c r="W85" s="153"/>
      <c r="X85" s="153"/>
      <c r="Y85" s="153"/>
      <c r="Z85" s="153"/>
      <c r="AA85" s="153"/>
      <c r="AB85" s="153"/>
      <c r="AC85" s="153"/>
      <c r="AD85" s="153"/>
      <c r="AE85" s="153"/>
      <c r="AF85" s="153"/>
      <c r="AG85" s="153"/>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c r="BI85" s="153"/>
      <c r="BJ85" s="153"/>
      <c r="BK85" s="153"/>
      <c r="BL85" s="153"/>
      <c r="BM85" s="153"/>
      <c r="BN85" s="153"/>
      <c r="BO85" s="153"/>
      <c r="BP85" s="153"/>
      <c r="BQ85" s="153"/>
      <c r="BR85" s="153"/>
      <c r="BS85" s="153"/>
      <c r="BT85" s="153"/>
      <c r="BU85" s="153"/>
      <c r="BV85" s="153"/>
      <c r="BW85" s="153"/>
      <c r="BX85" s="153"/>
      <c r="BY85" s="153"/>
      <c r="BZ85" s="153"/>
      <c r="CA85" s="153"/>
      <c r="CB85" s="153"/>
      <c r="CC85" s="153"/>
      <c r="CD85" s="153"/>
      <c r="CE85" s="153"/>
      <c r="CF85" s="153"/>
      <c r="CG85" s="153"/>
      <c r="CH85" s="153"/>
      <c r="CI85" s="153"/>
      <c r="CJ85" s="153"/>
      <c r="CK85" s="153"/>
      <c r="CL85" s="153"/>
      <c r="CM85" s="153"/>
      <c r="CN85" s="153"/>
      <c r="CO85" s="153"/>
      <c r="CP85" s="153"/>
      <c r="CQ85" s="153"/>
      <c r="CR85" s="153"/>
      <c r="CS85" s="153"/>
      <c r="CT85" s="153"/>
      <c r="CU85" s="153"/>
      <c r="CV85" s="153"/>
      <c r="CW85" s="153"/>
      <c r="CX85" s="153"/>
      <c r="CY85" s="153"/>
      <c r="CZ85" s="153"/>
      <c r="DA85" s="153"/>
      <c r="DB85" s="153"/>
      <c r="DC85" s="153"/>
      <c r="DD85" s="153"/>
      <c r="DE85" s="153"/>
      <c r="DF85" s="153"/>
      <c r="DG85" s="153"/>
      <c r="DH85" s="153"/>
      <c r="DI85" s="153"/>
      <c r="DJ85" s="153"/>
      <c r="DK85" s="153"/>
      <c r="DL85" s="153"/>
      <c r="DM85" s="153"/>
      <c r="DN85" s="153"/>
      <c r="DO85" s="153"/>
      <c r="DP85" s="153"/>
      <c r="DQ85" s="153"/>
      <c r="DR85" s="153"/>
      <c r="DS85" s="153"/>
      <c r="DT85" s="153"/>
      <c r="DU85" s="153"/>
      <c r="DV85" s="153"/>
      <c r="DW85" s="153"/>
      <c r="DX85" s="153"/>
      <c r="DY85" s="153"/>
      <c r="DZ85" s="153"/>
      <c r="EA85" s="153"/>
      <c r="EB85" s="153"/>
      <c r="EC85" s="153"/>
      <c r="ED85" s="153"/>
      <c r="EE85" s="153"/>
      <c r="EF85" s="153"/>
      <c r="EG85" s="153"/>
      <c r="EH85" s="153"/>
      <c r="EI85" s="153"/>
      <c r="EJ85" s="153"/>
      <c r="EK85" s="153"/>
      <c r="EL85" s="153"/>
      <c r="EM85" s="153"/>
      <c r="EN85" s="153"/>
      <c r="EO85" s="153"/>
      <c r="EP85" s="153"/>
      <c r="EQ85" s="153"/>
      <c r="ER85" s="153"/>
      <c r="ES85" s="153"/>
      <c r="ET85" s="153"/>
      <c r="EU85" s="153"/>
      <c r="EV85" s="153"/>
      <c r="EW85" s="153"/>
      <c r="EX85" s="153"/>
      <c r="EY85" s="153"/>
      <c r="EZ85" s="153"/>
      <c r="FA85" s="153"/>
      <c r="FB85" s="153"/>
      <c r="FC85" s="153"/>
      <c r="FD85" s="153"/>
      <c r="FE85" s="153"/>
      <c r="FF85" s="153"/>
      <c r="FG85" s="153"/>
      <c r="FH85" s="153"/>
      <c r="FI85" s="153"/>
      <c r="FJ85" s="153"/>
      <c r="FK85" s="153"/>
      <c r="FL85" s="153"/>
      <c r="FM85" s="153"/>
      <c r="FN85" s="153"/>
      <c r="FO85" s="153"/>
      <c r="FP85" s="153"/>
      <c r="FQ85" s="153"/>
      <c r="FR85" s="153"/>
      <c r="FS85" s="153"/>
      <c r="FT85" s="153"/>
      <c r="FU85" s="153"/>
      <c r="FV85" s="153"/>
      <c r="FX85" s="153"/>
      <c r="FY85" s="153"/>
      <c r="FZ85" s="153"/>
      <c r="GA85" s="153"/>
      <c r="GB85" s="153"/>
      <c r="GC85" s="153"/>
      <c r="GD85" s="153"/>
      <c r="GE85" s="153"/>
      <c r="GF85" s="153"/>
      <c r="GG85" s="153"/>
      <c r="GH85" s="153"/>
      <c r="GI85" s="153"/>
      <c r="GJ85" s="153"/>
      <c r="GK85" s="153"/>
      <c r="GL85" s="153"/>
      <c r="GM85" s="153"/>
      <c r="GN85" s="153"/>
      <c r="GO85" s="153"/>
      <c r="GP85" s="153"/>
      <c r="GQ85" s="153"/>
      <c r="GR85" s="153"/>
      <c r="GS85" s="153"/>
      <c r="GT85" s="153"/>
      <c r="GU85" s="153"/>
      <c r="GV85" s="153"/>
      <c r="GW85" s="153"/>
      <c r="GX85" s="153"/>
      <c r="GY85" s="153"/>
      <c r="GZ85" s="153"/>
      <c r="HA85" s="153"/>
      <c r="HB85" s="153"/>
      <c r="HC85" s="153"/>
      <c r="HD85" s="153"/>
      <c r="HE85" s="153"/>
      <c r="HF85" s="153"/>
      <c r="HG85" s="153"/>
      <c r="HH85" s="153"/>
      <c r="HI85" s="153"/>
      <c r="HJ85" s="153"/>
      <c r="HK85" s="153"/>
      <c r="HL85" s="153"/>
      <c r="HM85" s="153"/>
      <c r="HN85" s="153"/>
      <c r="HO85" s="153"/>
      <c r="HP85" s="153"/>
    </row>
    <row r="86" spans="1:224">
      <c r="A86" s="153"/>
      <c r="B86" s="391"/>
      <c r="C86" s="153"/>
      <c r="D86" s="153"/>
      <c r="E86" s="153"/>
      <c r="F86" s="153"/>
      <c r="G86" s="153"/>
      <c r="H86" s="153"/>
      <c r="I86" s="153"/>
      <c r="J86" s="153"/>
      <c r="K86" s="153"/>
      <c r="L86" s="153"/>
      <c r="M86" s="153"/>
      <c r="N86" s="153"/>
      <c r="O86" s="153"/>
      <c r="P86" s="153"/>
      <c r="Q86" s="153"/>
      <c r="R86" s="153"/>
      <c r="S86" s="153"/>
      <c r="T86" s="153"/>
      <c r="U86" s="153"/>
      <c r="V86" s="153"/>
      <c r="W86" s="153"/>
      <c r="X86" s="153"/>
      <c r="Y86" s="153"/>
      <c r="Z86" s="153"/>
      <c r="AA86" s="153"/>
      <c r="AB86" s="153"/>
      <c r="AC86" s="153"/>
      <c r="AD86" s="153"/>
      <c r="AE86" s="153"/>
      <c r="AF86" s="153"/>
      <c r="AG86" s="153"/>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c r="BI86" s="153"/>
      <c r="BJ86" s="153"/>
      <c r="BK86" s="153"/>
      <c r="BL86" s="153"/>
      <c r="BM86" s="153"/>
      <c r="BN86" s="153"/>
      <c r="BO86" s="153"/>
      <c r="BP86" s="153"/>
      <c r="BQ86" s="153"/>
      <c r="BR86" s="153"/>
      <c r="BS86" s="153"/>
      <c r="BT86" s="153"/>
      <c r="BU86" s="153"/>
      <c r="BV86" s="153"/>
      <c r="BW86" s="153"/>
      <c r="BX86" s="153"/>
      <c r="BY86" s="153"/>
      <c r="BZ86" s="153"/>
      <c r="CA86" s="153"/>
      <c r="CB86" s="153"/>
      <c r="CC86" s="153"/>
      <c r="CD86" s="153"/>
      <c r="CE86" s="153"/>
      <c r="CF86" s="153"/>
      <c r="CG86" s="153"/>
      <c r="CH86" s="153"/>
      <c r="CI86" s="153"/>
      <c r="CJ86" s="153"/>
      <c r="CK86" s="153"/>
      <c r="CL86" s="153"/>
      <c r="CM86" s="153"/>
      <c r="CN86" s="153"/>
      <c r="CO86" s="153"/>
      <c r="CP86" s="153"/>
      <c r="CQ86" s="153"/>
      <c r="CR86" s="153"/>
      <c r="CS86" s="153"/>
      <c r="CT86" s="153"/>
      <c r="CU86" s="153"/>
      <c r="CV86" s="153"/>
      <c r="CW86" s="153"/>
      <c r="CX86" s="153"/>
      <c r="CY86" s="153"/>
      <c r="CZ86" s="153"/>
      <c r="DA86" s="153"/>
      <c r="DB86" s="153"/>
      <c r="DC86" s="153"/>
      <c r="DD86" s="153"/>
      <c r="DE86" s="153"/>
      <c r="DF86" s="153"/>
      <c r="DG86" s="153"/>
      <c r="DH86" s="153"/>
      <c r="DI86" s="153"/>
      <c r="DJ86" s="153"/>
      <c r="DK86" s="153"/>
      <c r="DL86" s="153"/>
      <c r="DM86" s="153"/>
      <c r="DN86" s="153"/>
      <c r="DO86" s="153"/>
      <c r="DP86" s="153"/>
      <c r="DQ86" s="153"/>
      <c r="DR86" s="153"/>
      <c r="DS86" s="153"/>
      <c r="DT86" s="153"/>
      <c r="DU86" s="153"/>
      <c r="DV86" s="153"/>
      <c r="DW86" s="153"/>
      <c r="DX86" s="153"/>
      <c r="DY86" s="153"/>
      <c r="DZ86" s="153"/>
      <c r="EA86" s="153"/>
      <c r="EB86" s="153"/>
      <c r="EC86" s="153"/>
      <c r="ED86" s="153"/>
      <c r="EE86" s="153"/>
      <c r="EF86" s="153"/>
      <c r="EG86" s="153"/>
      <c r="EH86" s="153"/>
      <c r="EI86" s="153"/>
      <c r="EJ86" s="153"/>
      <c r="EK86" s="153"/>
      <c r="EL86" s="153"/>
      <c r="EM86" s="153"/>
      <c r="EN86" s="153"/>
      <c r="EO86" s="153"/>
      <c r="EP86" s="153"/>
      <c r="EQ86" s="153"/>
      <c r="ER86" s="153"/>
      <c r="ES86" s="153"/>
      <c r="ET86" s="153"/>
      <c r="EU86" s="153"/>
      <c r="EV86" s="153"/>
      <c r="EW86" s="153"/>
      <c r="EX86" s="153"/>
      <c r="EY86" s="153"/>
      <c r="EZ86" s="153"/>
      <c r="FA86" s="153"/>
      <c r="FB86" s="153"/>
      <c r="FC86" s="153"/>
      <c r="FD86" s="153"/>
      <c r="FE86" s="153"/>
      <c r="FF86" s="153"/>
      <c r="FG86" s="153"/>
      <c r="FH86" s="153"/>
      <c r="FI86" s="153"/>
      <c r="FJ86" s="153"/>
      <c r="FK86" s="153"/>
      <c r="FL86" s="153"/>
      <c r="FM86" s="153"/>
      <c r="FN86" s="153"/>
      <c r="FO86" s="153"/>
      <c r="FP86" s="153"/>
      <c r="FQ86" s="153"/>
      <c r="FR86" s="153"/>
      <c r="FS86" s="153"/>
      <c r="FT86" s="153"/>
      <c r="FU86" s="153"/>
      <c r="FV86" s="153"/>
      <c r="FX86" s="153"/>
      <c r="FY86" s="153"/>
      <c r="FZ86" s="153"/>
      <c r="GA86" s="153"/>
      <c r="GB86" s="153"/>
      <c r="GC86" s="153"/>
      <c r="GD86" s="153"/>
      <c r="GE86" s="153"/>
      <c r="GF86" s="153"/>
      <c r="GG86" s="153"/>
      <c r="GH86" s="153"/>
      <c r="GI86" s="153"/>
      <c r="GJ86" s="153"/>
      <c r="GK86" s="153"/>
      <c r="GL86" s="153"/>
      <c r="GM86" s="153"/>
      <c r="GN86" s="153"/>
      <c r="GO86" s="153"/>
      <c r="GP86" s="153"/>
      <c r="GQ86" s="153"/>
      <c r="GR86" s="153"/>
      <c r="GS86" s="153"/>
      <c r="GT86" s="153"/>
      <c r="GU86" s="153"/>
      <c r="GV86" s="153"/>
      <c r="GW86" s="153"/>
      <c r="GX86" s="153"/>
      <c r="GY86" s="153"/>
      <c r="GZ86" s="153"/>
      <c r="HA86" s="153"/>
      <c r="HB86" s="153"/>
      <c r="HC86" s="153"/>
      <c r="HD86" s="153"/>
      <c r="HE86" s="153"/>
      <c r="HF86" s="153"/>
      <c r="HG86" s="153"/>
      <c r="HH86" s="153"/>
      <c r="HI86" s="153"/>
      <c r="HJ86" s="153"/>
      <c r="HK86" s="153"/>
      <c r="HL86" s="153"/>
      <c r="HM86" s="153"/>
      <c r="HN86" s="153"/>
      <c r="HO86" s="153"/>
      <c r="HP86" s="153"/>
    </row>
    <row r="87" spans="1:224">
      <c r="K87" s="153"/>
      <c r="L87" s="153"/>
      <c r="M87" s="153"/>
      <c r="N87" s="153"/>
      <c r="O87" s="153"/>
      <c r="P87" s="153"/>
      <c r="Q87" s="153"/>
      <c r="R87" s="153"/>
      <c r="S87" s="153"/>
      <c r="T87" s="153"/>
      <c r="U87" s="153"/>
      <c r="V87" s="153"/>
      <c r="W87" s="153"/>
      <c r="X87" s="153"/>
      <c r="Y87" s="153"/>
      <c r="Z87" s="153"/>
      <c r="AA87" s="153"/>
      <c r="AB87" s="153"/>
      <c r="AC87" s="153"/>
      <c r="AD87" s="153"/>
      <c r="AE87" s="153"/>
      <c r="AF87" s="153"/>
      <c r="AG87" s="153"/>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c r="BI87" s="153"/>
      <c r="BJ87" s="153"/>
      <c r="BK87" s="153"/>
      <c r="BL87" s="153"/>
      <c r="BM87" s="153"/>
      <c r="BN87" s="153"/>
      <c r="BO87" s="153"/>
      <c r="BP87" s="153"/>
      <c r="BQ87" s="153"/>
      <c r="BR87" s="153"/>
      <c r="BS87" s="153"/>
      <c r="BT87" s="153"/>
      <c r="BU87" s="153"/>
      <c r="BV87" s="153"/>
      <c r="BW87" s="153"/>
      <c r="BX87" s="153"/>
      <c r="BY87" s="153"/>
      <c r="BZ87" s="153"/>
      <c r="CA87" s="153"/>
      <c r="CB87" s="153"/>
      <c r="CC87" s="153"/>
      <c r="CD87" s="153"/>
      <c r="CE87" s="153"/>
      <c r="CF87" s="153"/>
      <c r="CG87" s="153"/>
      <c r="CH87" s="153"/>
      <c r="CI87" s="153"/>
      <c r="CJ87" s="153"/>
      <c r="CK87" s="153"/>
      <c r="CL87" s="153"/>
      <c r="CM87" s="153"/>
      <c r="CN87" s="153"/>
      <c r="CO87" s="153"/>
      <c r="CP87" s="153"/>
      <c r="CQ87" s="153"/>
      <c r="CR87" s="153"/>
      <c r="CS87" s="153"/>
      <c r="CT87" s="153"/>
      <c r="CU87" s="153"/>
      <c r="CV87" s="153"/>
      <c r="CW87" s="153"/>
      <c r="CX87" s="153"/>
      <c r="CY87" s="153"/>
      <c r="CZ87" s="153"/>
      <c r="DA87" s="153"/>
      <c r="DB87" s="153"/>
      <c r="DC87" s="153"/>
      <c r="DD87" s="153"/>
      <c r="DE87" s="153"/>
      <c r="DF87" s="153"/>
      <c r="DG87" s="153"/>
      <c r="DH87" s="153"/>
      <c r="DI87" s="153"/>
      <c r="DJ87" s="153"/>
      <c r="DK87" s="153"/>
      <c r="DL87" s="153"/>
      <c r="DM87" s="153"/>
      <c r="DN87" s="153"/>
      <c r="DO87" s="153"/>
      <c r="DP87" s="153"/>
      <c r="DQ87" s="153"/>
      <c r="DR87" s="153"/>
      <c r="DS87" s="153"/>
      <c r="DT87" s="153"/>
      <c r="DU87" s="153"/>
      <c r="DV87" s="153"/>
      <c r="DW87" s="153"/>
      <c r="DX87" s="153"/>
      <c r="DY87" s="153"/>
      <c r="DZ87" s="153"/>
      <c r="EA87" s="153"/>
      <c r="EB87" s="153"/>
      <c r="EC87" s="153"/>
      <c r="ED87" s="153"/>
      <c r="EE87" s="153"/>
      <c r="EF87" s="153"/>
      <c r="EG87" s="153"/>
      <c r="EH87" s="153"/>
      <c r="EI87" s="153"/>
      <c r="EJ87" s="153"/>
      <c r="EK87" s="153"/>
      <c r="EL87" s="153"/>
      <c r="EM87" s="153"/>
      <c r="EN87" s="153"/>
      <c r="EO87" s="153"/>
      <c r="EP87" s="153"/>
      <c r="EQ87" s="153"/>
      <c r="ER87" s="153"/>
      <c r="ES87" s="153"/>
      <c r="ET87" s="153"/>
      <c r="EU87" s="153"/>
      <c r="EV87" s="153"/>
      <c r="EW87" s="153"/>
      <c r="EX87" s="153"/>
      <c r="EY87" s="153"/>
      <c r="EZ87" s="153"/>
      <c r="FA87" s="153"/>
      <c r="FB87" s="153"/>
      <c r="FC87" s="153"/>
      <c r="FD87" s="153"/>
      <c r="FE87" s="153"/>
      <c r="FF87" s="153"/>
      <c r="FG87" s="153"/>
      <c r="FH87" s="153"/>
      <c r="FI87" s="153"/>
      <c r="FJ87" s="153"/>
      <c r="FK87" s="153"/>
      <c r="FL87" s="153"/>
      <c r="FM87" s="153"/>
      <c r="FN87" s="153"/>
      <c r="FO87" s="153"/>
      <c r="FP87" s="153"/>
      <c r="FQ87" s="153"/>
      <c r="FR87" s="153"/>
      <c r="FS87" s="153"/>
      <c r="FT87" s="153"/>
      <c r="FU87" s="153"/>
      <c r="FV87" s="153"/>
      <c r="FX87" s="153"/>
      <c r="FY87" s="153"/>
      <c r="FZ87" s="153"/>
      <c r="GA87" s="153"/>
      <c r="GB87" s="153"/>
      <c r="GC87" s="153"/>
      <c r="GD87" s="153"/>
      <c r="GE87" s="153"/>
      <c r="GF87" s="153"/>
      <c r="GG87" s="153"/>
      <c r="GH87" s="153"/>
      <c r="GI87" s="153"/>
      <c r="GJ87" s="153"/>
      <c r="GK87" s="153"/>
      <c r="GL87" s="153"/>
      <c r="GM87" s="153"/>
      <c r="GN87" s="153"/>
      <c r="GO87" s="153"/>
      <c r="GP87" s="153"/>
      <c r="GQ87" s="153"/>
      <c r="GR87" s="153"/>
      <c r="GS87" s="153"/>
      <c r="GT87" s="153"/>
      <c r="GU87" s="153"/>
      <c r="GV87" s="153"/>
      <c r="GW87" s="153"/>
      <c r="GX87" s="153"/>
      <c r="GY87" s="153"/>
      <c r="GZ87" s="153"/>
      <c r="HA87" s="153"/>
      <c r="HB87" s="153"/>
      <c r="HC87" s="153"/>
      <c r="HD87" s="153"/>
      <c r="HE87" s="153"/>
      <c r="HF87" s="153"/>
      <c r="HG87" s="153"/>
      <c r="HH87" s="153"/>
      <c r="HI87" s="153"/>
      <c r="HJ87" s="153"/>
      <c r="HK87" s="153"/>
      <c r="HL87" s="153"/>
      <c r="HM87" s="153"/>
      <c r="HN87" s="153"/>
      <c r="HO87" s="153"/>
      <c r="HP87" s="153"/>
    </row>
    <row r="88" spans="1:224">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c r="BI88" s="153"/>
      <c r="BJ88" s="153"/>
      <c r="BK88" s="153"/>
      <c r="BL88" s="153"/>
      <c r="BM88" s="153"/>
      <c r="BN88" s="153"/>
      <c r="BO88" s="153"/>
      <c r="BP88" s="153"/>
      <c r="BQ88" s="153"/>
      <c r="BR88" s="153"/>
      <c r="BS88" s="153"/>
      <c r="BT88" s="153"/>
      <c r="BU88" s="153"/>
      <c r="BV88" s="153"/>
      <c r="BW88" s="153"/>
      <c r="BX88" s="153"/>
      <c r="BY88" s="153"/>
      <c r="BZ88" s="153"/>
      <c r="CA88" s="153"/>
      <c r="CB88" s="153"/>
      <c r="CC88" s="153"/>
      <c r="CD88" s="153"/>
      <c r="CE88" s="153"/>
      <c r="CF88" s="153"/>
      <c r="CG88" s="153"/>
      <c r="CH88" s="153"/>
      <c r="CI88" s="153"/>
      <c r="CJ88" s="153"/>
      <c r="CK88" s="153"/>
      <c r="CL88" s="153"/>
      <c r="CM88" s="153"/>
      <c r="CN88" s="153"/>
      <c r="CO88" s="153"/>
      <c r="CP88" s="153"/>
      <c r="CQ88" s="153"/>
      <c r="CR88" s="153"/>
      <c r="CS88" s="153"/>
      <c r="CT88" s="153"/>
      <c r="CU88" s="153"/>
      <c r="CV88" s="153"/>
      <c r="CW88" s="153"/>
      <c r="CX88" s="153"/>
      <c r="CY88" s="153"/>
      <c r="CZ88" s="153"/>
      <c r="DA88" s="153"/>
      <c r="DB88" s="153"/>
      <c r="DC88" s="153"/>
      <c r="DD88" s="153"/>
      <c r="DE88" s="153"/>
      <c r="DF88" s="153"/>
      <c r="DG88" s="153"/>
      <c r="DH88" s="153"/>
      <c r="DI88" s="153"/>
      <c r="DJ88" s="153"/>
      <c r="DK88" s="153"/>
      <c r="DL88" s="153"/>
      <c r="DM88" s="153"/>
      <c r="DN88" s="153"/>
      <c r="DO88" s="153"/>
      <c r="DP88" s="153"/>
      <c r="DQ88" s="153"/>
      <c r="DR88" s="153"/>
      <c r="DS88" s="153"/>
      <c r="DT88" s="153"/>
      <c r="DU88" s="153"/>
      <c r="DV88" s="153"/>
      <c r="DW88" s="153"/>
      <c r="DX88" s="153"/>
      <c r="DY88" s="153"/>
      <c r="DZ88" s="153"/>
      <c r="EA88" s="153"/>
      <c r="EB88" s="153"/>
      <c r="EC88" s="153"/>
      <c r="ED88" s="153"/>
      <c r="EE88" s="153"/>
      <c r="EF88" s="153"/>
      <c r="EG88" s="153"/>
      <c r="EH88" s="153"/>
      <c r="EI88" s="153"/>
      <c r="EJ88" s="153"/>
      <c r="EK88" s="153"/>
      <c r="EL88" s="153"/>
      <c r="EM88" s="153"/>
      <c r="EN88" s="153"/>
      <c r="EO88" s="153"/>
      <c r="EP88" s="153"/>
      <c r="EQ88" s="153"/>
      <c r="ER88" s="153"/>
      <c r="ES88" s="153"/>
      <c r="ET88" s="153"/>
      <c r="EU88" s="153"/>
      <c r="EV88" s="153"/>
      <c r="EW88" s="153"/>
      <c r="EX88" s="153"/>
      <c r="EY88" s="153"/>
      <c r="EZ88" s="153"/>
      <c r="FA88" s="153"/>
      <c r="FB88" s="153"/>
      <c r="FC88" s="153"/>
      <c r="FD88" s="153"/>
      <c r="FE88" s="153"/>
      <c r="FF88" s="153"/>
      <c r="FG88" s="153"/>
      <c r="FH88" s="153"/>
      <c r="FI88" s="153"/>
      <c r="FJ88" s="153"/>
      <c r="FK88" s="153"/>
      <c r="FL88" s="153"/>
      <c r="FM88" s="153"/>
      <c r="FN88" s="153"/>
      <c r="FO88" s="153"/>
      <c r="FP88" s="153"/>
      <c r="FQ88" s="153"/>
      <c r="FR88" s="153"/>
      <c r="FS88" s="153"/>
      <c r="FT88" s="153"/>
      <c r="FU88" s="153"/>
      <c r="FV88" s="153"/>
      <c r="FX88" s="153"/>
      <c r="FY88" s="153"/>
      <c r="FZ88" s="153"/>
      <c r="GA88" s="153"/>
      <c r="GB88" s="153"/>
      <c r="GC88" s="153"/>
      <c r="GD88" s="153"/>
      <c r="GE88" s="153"/>
      <c r="GF88" s="153"/>
      <c r="GG88" s="153"/>
      <c r="GH88" s="153"/>
      <c r="GI88" s="153"/>
      <c r="GJ88" s="153"/>
      <c r="GK88" s="153"/>
      <c r="GL88" s="153"/>
      <c r="GM88" s="153"/>
      <c r="GN88" s="153"/>
      <c r="GO88" s="153"/>
      <c r="GP88" s="153"/>
      <c r="GQ88" s="153"/>
      <c r="GR88" s="153"/>
      <c r="GS88" s="153"/>
      <c r="GT88" s="153"/>
      <c r="GU88" s="153"/>
      <c r="GV88" s="153"/>
      <c r="GW88" s="153"/>
      <c r="GX88" s="153"/>
      <c r="GY88" s="153"/>
      <c r="GZ88" s="153"/>
      <c r="HA88" s="153"/>
      <c r="HB88" s="153"/>
      <c r="HC88" s="153"/>
      <c r="HD88" s="153"/>
      <c r="HE88" s="153"/>
      <c r="HF88" s="153"/>
      <c r="HG88" s="153"/>
      <c r="HH88" s="153"/>
      <c r="HI88" s="153"/>
      <c r="HJ88" s="153"/>
      <c r="HK88" s="153"/>
      <c r="HL88" s="153"/>
      <c r="HM88" s="153"/>
      <c r="HN88" s="153"/>
      <c r="HO88" s="153"/>
      <c r="HP88" s="153"/>
    </row>
    <row r="89" spans="1:224">
      <c r="K89" s="153"/>
      <c r="L89" s="153"/>
      <c r="M89" s="153"/>
      <c r="N89" s="153"/>
      <c r="O89" s="153"/>
      <c r="P89" s="153"/>
      <c r="Q89" s="153"/>
      <c r="R89" s="153"/>
      <c r="S89" s="153"/>
      <c r="T89" s="153"/>
      <c r="U89" s="153"/>
      <c r="V89" s="153"/>
      <c r="W89" s="153"/>
      <c r="X89" s="153"/>
      <c r="Y89" s="153"/>
      <c r="Z89" s="153"/>
      <c r="AA89" s="153"/>
      <c r="AB89" s="153"/>
      <c r="AC89" s="153"/>
      <c r="AD89" s="153"/>
      <c r="AE89" s="153"/>
      <c r="AF89" s="153"/>
      <c r="AG89" s="153"/>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c r="BI89" s="153"/>
      <c r="BJ89" s="153"/>
      <c r="BK89" s="153"/>
      <c r="BL89" s="153"/>
      <c r="BM89" s="153"/>
      <c r="BN89" s="153"/>
      <c r="BO89" s="153"/>
      <c r="BP89" s="153"/>
      <c r="BQ89" s="153"/>
      <c r="BR89" s="153"/>
      <c r="BS89" s="153"/>
      <c r="BT89" s="153"/>
      <c r="BU89" s="153"/>
      <c r="BV89" s="153"/>
      <c r="BW89" s="153"/>
      <c r="BX89" s="153"/>
      <c r="BY89" s="153"/>
      <c r="BZ89" s="153"/>
      <c r="CA89" s="153"/>
      <c r="CB89" s="153"/>
      <c r="CC89" s="153"/>
      <c r="CD89" s="153"/>
      <c r="CE89" s="153"/>
      <c r="CF89" s="153"/>
      <c r="CG89" s="153"/>
      <c r="CH89" s="153"/>
      <c r="CI89" s="153"/>
      <c r="CJ89" s="153"/>
      <c r="CK89" s="153"/>
      <c r="CL89" s="153"/>
      <c r="CM89" s="153"/>
      <c r="CN89" s="153"/>
      <c r="CO89" s="153"/>
      <c r="CP89" s="153"/>
      <c r="CQ89" s="153"/>
      <c r="CR89" s="153"/>
      <c r="CS89" s="153"/>
      <c r="CT89" s="153"/>
      <c r="CU89" s="153"/>
      <c r="CV89" s="153"/>
      <c r="CW89" s="153"/>
      <c r="CX89" s="153"/>
      <c r="CY89" s="153"/>
      <c r="CZ89" s="153"/>
      <c r="DA89" s="153"/>
      <c r="DB89" s="153"/>
      <c r="DC89" s="153"/>
      <c r="DD89" s="153"/>
      <c r="DE89" s="153"/>
      <c r="DF89" s="153"/>
      <c r="DG89" s="153"/>
      <c r="DH89" s="153"/>
      <c r="DI89" s="153"/>
      <c r="DJ89" s="153"/>
      <c r="DK89" s="153"/>
      <c r="DL89" s="153"/>
      <c r="DM89" s="153"/>
      <c r="DN89" s="153"/>
      <c r="DO89" s="153"/>
      <c r="DP89" s="153"/>
      <c r="DQ89" s="153"/>
      <c r="DR89" s="153"/>
      <c r="DS89" s="153"/>
      <c r="DT89" s="153"/>
      <c r="DU89" s="153"/>
      <c r="DV89" s="153"/>
      <c r="DW89" s="153"/>
      <c r="DX89" s="153"/>
      <c r="DY89" s="153"/>
      <c r="DZ89" s="153"/>
      <c r="EA89" s="153"/>
      <c r="EB89" s="153"/>
      <c r="EC89" s="153"/>
      <c r="ED89" s="153"/>
      <c r="EE89" s="153"/>
      <c r="EF89" s="153"/>
      <c r="EG89" s="153"/>
      <c r="EH89" s="153"/>
      <c r="EI89" s="153"/>
      <c r="EJ89" s="153"/>
      <c r="EK89" s="153"/>
      <c r="EL89" s="153"/>
      <c r="EM89" s="153"/>
      <c r="EN89" s="153"/>
      <c r="EO89" s="153"/>
      <c r="EP89" s="153"/>
      <c r="EQ89" s="153"/>
      <c r="ER89" s="153"/>
      <c r="ES89" s="153"/>
      <c r="ET89" s="153"/>
      <c r="EU89" s="153"/>
      <c r="EV89" s="153"/>
      <c r="EW89" s="153"/>
      <c r="EX89" s="153"/>
      <c r="EY89" s="153"/>
      <c r="EZ89" s="153"/>
      <c r="FA89" s="153"/>
      <c r="FB89" s="153"/>
      <c r="FC89" s="153"/>
      <c r="FD89" s="153"/>
      <c r="FE89" s="153"/>
      <c r="FF89" s="153"/>
      <c r="FG89" s="153"/>
      <c r="FH89" s="153"/>
      <c r="FI89" s="153"/>
      <c r="FJ89" s="153"/>
      <c r="FK89" s="153"/>
      <c r="FL89" s="153"/>
      <c r="FM89" s="153"/>
      <c r="FN89" s="153"/>
      <c r="FO89" s="153"/>
      <c r="FP89" s="153"/>
      <c r="FQ89" s="153"/>
      <c r="FR89" s="153"/>
      <c r="FS89" s="153"/>
      <c r="FT89" s="153"/>
      <c r="FU89" s="153"/>
      <c r="FV89" s="153"/>
      <c r="FX89" s="153"/>
      <c r="FY89" s="153"/>
      <c r="FZ89" s="153"/>
      <c r="GA89" s="153"/>
      <c r="GB89" s="153"/>
      <c r="GC89" s="153"/>
      <c r="GD89" s="153"/>
      <c r="GE89" s="153"/>
      <c r="GF89" s="153"/>
      <c r="GG89" s="153"/>
      <c r="GH89" s="153"/>
      <c r="GI89" s="153"/>
      <c r="GJ89" s="153"/>
      <c r="GK89" s="153"/>
      <c r="GL89" s="153"/>
      <c r="GM89" s="153"/>
      <c r="GN89" s="153"/>
      <c r="GO89" s="153"/>
      <c r="GP89" s="153"/>
      <c r="GQ89" s="153"/>
      <c r="GR89" s="153"/>
      <c r="GS89" s="153"/>
      <c r="GT89" s="153"/>
      <c r="GU89" s="153"/>
      <c r="GV89" s="153"/>
      <c r="GW89" s="153"/>
      <c r="GX89" s="153"/>
      <c r="GY89" s="153"/>
      <c r="GZ89" s="153"/>
      <c r="HA89" s="153"/>
      <c r="HB89" s="153"/>
      <c r="HC89" s="153"/>
      <c r="HD89" s="153"/>
      <c r="HE89" s="153"/>
      <c r="HF89" s="153"/>
      <c r="HG89" s="153"/>
      <c r="HH89" s="153"/>
      <c r="HI89" s="153"/>
      <c r="HJ89" s="153"/>
      <c r="HK89" s="153"/>
      <c r="HL89" s="153"/>
      <c r="HM89" s="153"/>
      <c r="HN89" s="153"/>
      <c r="HO89" s="153"/>
      <c r="HP89" s="153"/>
    </row>
  </sheetData>
  <mergeCells count="758">
    <mergeCell ref="GV5:GV7"/>
    <mergeCell ref="K6:N6"/>
    <mergeCell ref="O6:R6"/>
    <mergeCell ref="S6:V6"/>
    <mergeCell ref="W6:Z6"/>
    <mergeCell ref="AA6:AD6"/>
    <mergeCell ref="AE6:AH6"/>
    <mergeCell ref="A1:BZ1"/>
    <mergeCell ref="A2:BZ2"/>
    <mergeCell ref="A3:BZ3"/>
    <mergeCell ref="D5:D7"/>
    <mergeCell ref="E5:F5"/>
    <mergeCell ref="G5:G7"/>
    <mergeCell ref="H5:H7"/>
    <mergeCell ref="I5:I7"/>
    <mergeCell ref="J5:J7"/>
    <mergeCell ref="K5:BF5"/>
    <mergeCell ref="AI6:AL6"/>
    <mergeCell ref="AM6:AP6"/>
    <mergeCell ref="AQ6:AT6"/>
    <mergeCell ref="AU6:AX6"/>
    <mergeCell ref="AY6:BB6"/>
    <mergeCell ref="BC6:BF6"/>
    <mergeCell ref="BG5:DB5"/>
    <mergeCell ref="DC5:EX5"/>
    <mergeCell ref="EY5:GT5"/>
    <mergeCell ref="CQ6:CT6"/>
    <mergeCell ref="CU6:CX6"/>
    <mergeCell ref="CY6:DB6"/>
    <mergeCell ref="BG6:BJ6"/>
    <mergeCell ref="BK6:BN6"/>
    <mergeCell ref="BO6:BR6"/>
    <mergeCell ref="BS6:BV6"/>
    <mergeCell ref="BW6:BZ6"/>
    <mergeCell ref="CA6:CD6"/>
    <mergeCell ref="GI6:GL6"/>
    <mergeCell ref="GM6:GP6"/>
    <mergeCell ref="GQ6:GT6"/>
    <mergeCell ref="EY6:FB6"/>
    <mergeCell ref="FC6:FF6"/>
    <mergeCell ref="FG6:FJ6"/>
    <mergeCell ref="FK6:FN6"/>
    <mergeCell ref="FO6:FR6"/>
    <mergeCell ref="FS6:FV6"/>
    <mergeCell ref="BG11:BJ11"/>
    <mergeCell ref="BK11:BN11"/>
    <mergeCell ref="BO11:BR11"/>
    <mergeCell ref="BS11:BV11"/>
    <mergeCell ref="BW11:BZ11"/>
    <mergeCell ref="CA11:CD11"/>
    <mergeCell ref="FW6:FZ6"/>
    <mergeCell ref="GA6:GD6"/>
    <mergeCell ref="GE6:GH6"/>
    <mergeCell ref="EA6:ED6"/>
    <mergeCell ref="EE6:EH6"/>
    <mergeCell ref="EI6:EL6"/>
    <mergeCell ref="EM6:EP6"/>
    <mergeCell ref="EQ6:ET6"/>
    <mergeCell ref="EU6:EX6"/>
    <mergeCell ref="DC6:DF6"/>
    <mergeCell ref="DG6:DJ6"/>
    <mergeCell ref="DK6:DN6"/>
    <mergeCell ref="DO6:DR6"/>
    <mergeCell ref="DS6:DV6"/>
    <mergeCell ref="DW6:DZ6"/>
    <mergeCell ref="CE6:CH6"/>
    <mergeCell ref="CI6:CL6"/>
    <mergeCell ref="CM6:CP6"/>
    <mergeCell ref="DO11:DR11"/>
    <mergeCell ref="DS11:DV11"/>
    <mergeCell ref="DW11:DZ11"/>
    <mergeCell ref="CE11:CH11"/>
    <mergeCell ref="CI11:CL11"/>
    <mergeCell ref="CM11:CP11"/>
    <mergeCell ref="CQ11:CT11"/>
    <mergeCell ref="CU11:CX11"/>
    <mergeCell ref="CY11:DB11"/>
    <mergeCell ref="IS11:IV11"/>
    <mergeCell ref="HA11:HD11"/>
    <mergeCell ref="HE11:HH11"/>
    <mergeCell ref="HI11:HL11"/>
    <mergeCell ref="HM11:HP11"/>
    <mergeCell ref="HQ11:HT11"/>
    <mergeCell ref="HU11:HX11"/>
    <mergeCell ref="FW11:FZ11"/>
    <mergeCell ref="GA11:GD11"/>
    <mergeCell ref="GE11:GH11"/>
    <mergeCell ref="GI11:GL11"/>
    <mergeCell ref="GM11:GP11"/>
    <mergeCell ref="GQ11:GT11"/>
    <mergeCell ref="BO12:BR12"/>
    <mergeCell ref="BS12:BV12"/>
    <mergeCell ref="BW12:BZ12"/>
    <mergeCell ref="CA12:CD12"/>
    <mergeCell ref="HY11:IB11"/>
    <mergeCell ref="IC11:IF11"/>
    <mergeCell ref="IG11:IJ11"/>
    <mergeCell ref="IK11:IN11"/>
    <mergeCell ref="IO11:IR11"/>
    <mergeCell ref="EY11:FB11"/>
    <mergeCell ref="FC11:FF11"/>
    <mergeCell ref="FG11:FJ11"/>
    <mergeCell ref="FK11:FN11"/>
    <mergeCell ref="FO11:FR11"/>
    <mergeCell ref="FS11:FV11"/>
    <mergeCell ref="EA11:ED11"/>
    <mergeCell ref="EE11:EH11"/>
    <mergeCell ref="EI11:EL11"/>
    <mergeCell ref="EM11:EP11"/>
    <mergeCell ref="EQ11:ET11"/>
    <mergeCell ref="EU11:EX11"/>
    <mergeCell ref="DC11:DF11"/>
    <mergeCell ref="DG11:DJ11"/>
    <mergeCell ref="DK11:DN11"/>
    <mergeCell ref="HH12:HK12"/>
    <mergeCell ref="HL12:HO12"/>
    <mergeCell ref="BG13:BJ13"/>
    <mergeCell ref="BK13:BN13"/>
    <mergeCell ref="BO13:BR13"/>
    <mergeCell ref="BS13:BV13"/>
    <mergeCell ref="BW13:BZ13"/>
    <mergeCell ref="CA13:CD13"/>
    <mergeCell ref="CE13:CH13"/>
    <mergeCell ref="CI13:CL13"/>
    <mergeCell ref="DC12:DF12"/>
    <mergeCell ref="DG12:DJ12"/>
    <mergeCell ref="DK12:DN12"/>
    <mergeCell ref="DO12:DR12"/>
    <mergeCell ref="DS12:DV12"/>
    <mergeCell ref="HD12:HG12"/>
    <mergeCell ref="CE12:CH12"/>
    <mergeCell ref="CI12:CL12"/>
    <mergeCell ref="CM12:CP12"/>
    <mergeCell ref="CQ12:CT12"/>
    <mergeCell ref="CU12:CX12"/>
    <mergeCell ref="CY12:DB12"/>
    <mergeCell ref="BG12:BJ12"/>
    <mergeCell ref="BK12:BN12"/>
    <mergeCell ref="DK13:DN13"/>
    <mergeCell ref="DO13:DR13"/>
    <mergeCell ref="DS13:DV13"/>
    <mergeCell ref="BG14:BJ14"/>
    <mergeCell ref="BK14:BN14"/>
    <mergeCell ref="BO14:BR14"/>
    <mergeCell ref="BS14:BV14"/>
    <mergeCell ref="BW14:BZ14"/>
    <mergeCell ref="CA14:CD14"/>
    <mergeCell ref="CE14:CH14"/>
    <mergeCell ref="CM13:CP13"/>
    <mergeCell ref="CQ13:CT13"/>
    <mergeCell ref="CU13:CX13"/>
    <mergeCell ref="CY13:DB13"/>
    <mergeCell ref="DC13:DF13"/>
    <mergeCell ref="DG13:DJ13"/>
    <mergeCell ref="DG14:DJ14"/>
    <mergeCell ref="DK14:DN14"/>
    <mergeCell ref="DO14:DR14"/>
    <mergeCell ref="DS14:DV14"/>
    <mergeCell ref="CU14:CX14"/>
    <mergeCell ref="CY14:DB14"/>
    <mergeCell ref="DC14:DF14"/>
    <mergeCell ref="BG15:BJ15"/>
    <mergeCell ref="BK15:BN15"/>
    <mergeCell ref="BO15:BR15"/>
    <mergeCell ref="BS15:BV15"/>
    <mergeCell ref="BW15:BZ15"/>
    <mergeCell ref="CA15:CD15"/>
    <mergeCell ref="CI14:CL14"/>
    <mergeCell ref="CM14:CP14"/>
    <mergeCell ref="CQ14:CT14"/>
    <mergeCell ref="DC15:DF15"/>
    <mergeCell ref="DG15:DJ15"/>
    <mergeCell ref="DK15:DN15"/>
    <mergeCell ref="DO15:DR15"/>
    <mergeCell ref="DS15:DV15"/>
    <mergeCell ref="BG16:BJ16"/>
    <mergeCell ref="BK16:BN16"/>
    <mergeCell ref="BO16:BR16"/>
    <mergeCell ref="BS16:BV16"/>
    <mergeCell ref="BW16:BZ16"/>
    <mergeCell ref="CE15:CH15"/>
    <mergeCell ref="CI15:CL15"/>
    <mergeCell ref="CM15:CP15"/>
    <mergeCell ref="CQ15:CT15"/>
    <mergeCell ref="CU15:CX15"/>
    <mergeCell ref="CY15:DB15"/>
    <mergeCell ref="CY16:DB16"/>
    <mergeCell ref="DC16:DF16"/>
    <mergeCell ref="DG16:DJ16"/>
    <mergeCell ref="DK16:DN16"/>
    <mergeCell ref="DO16:DR16"/>
    <mergeCell ref="DS16:DV16"/>
    <mergeCell ref="CA16:CD16"/>
    <mergeCell ref="CE16:CH16"/>
    <mergeCell ref="CI16:CL16"/>
    <mergeCell ref="CM16:CP16"/>
    <mergeCell ref="CQ16:CT16"/>
    <mergeCell ref="CU16:CX16"/>
    <mergeCell ref="CE17:CH17"/>
    <mergeCell ref="CI17:CL17"/>
    <mergeCell ref="CM17:CP17"/>
    <mergeCell ref="CQ17:CT17"/>
    <mergeCell ref="CU17:CX17"/>
    <mergeCell ref="CY17:DB17"/>
    <mergeCell ref="BG17:BJ17"/>
    <mergeCell ref="BK17:BN17"/>
    <mergeCell ref="BO17:BR17"/>
    <mergeCell ref="BS17:BV17"/>
    <mergeCell ref="BW17:BZ17"/>
    <mergeCell ref="CA17:CD17"/>
    <mergeCell ref="EA17:ED17"/>
    <mergeCell ref="EE17:EH17"/>
    <mergeCell ref="EI17:EL17"/>
    <mergeCell ref="EM17:EP17"/>
    <mergeCell ref="EQ17:ET17"/>
    <mergeCell ref="EU17:EX17"/>
    <mergeCell ref="DC17:DF17"/>
    <mergeCell ref="DG17:DJ17"/>
    <mergeCell ref="DK17:DN17"/>
    <mergeCell ref="DO17:DR17"/>
    <mergeCell ref="DS17:DV17"/>
    <mergeCell ref="DW17:DZ17"/>
    <mergeCell ref="FW17:FZ17"/>
    <mergeCell ref="GA17:GD17"/>
    <mergeCell ref="GE17:GH17"/>
    <mergeCell ref="GI17:GL17"/>
    <mergeCell ref="GM17:GP17"/>
    <mergeCell ref="GQ17:GT17"/>
    <mergeCell ref="EY17:FB17"/>
    <mergeCell ref="FC17:FF17"/>
    <mergeCell ref="FG17:FJ17"/>
    <mergeCell ref="FK17:FN17"/>
    <mergeCell ref="FO17:FR17"/>
    <mergeCell ref="FS17:FV17"/>
    <mergeCell ref="AQ25:AT25"/>
    <mergeCell ref="AU25:AX25"/>
    <mergeCell ref="AY25:BB25"/>
    <mergeCell ref="BC25:BF25"/>
    <mergeCell ref="S28:V28"/>
    <mergeCell ref="W28:Z28"/>
    <mergeCell ref="AA28:AD28"/>
    <mergeCell ref="S25:V25"/>
    <mergeCell ref="W25:Z25"/>
    <mergeCell ref="AA25:AD25"/>
    <mergeCell ref="AE25:AH25"/>
    <mergeCell ref="AI25:AL25"/>
    <mergeCell ref="AM25:AP25"/>
    <mergeCell ref="CE31:CH31"/>
    <mergeCell ref="CI31:CL31"/>
    <mergeCell ref="CM31:CP31"/>
    <mergeCell ref="CQ31:CT31"/>
    <mergeCell ref="CU31:CX31"/>
    <mergeCell ref="CY31:DB31"/>
    <mergeCell ref="BG31:BJ31"/>
    <mergeCell ref="BK31:BN31"/>
    <mergeCell ref="BO31:BR31"/>
    <mergeCell ref="BS31:BV31"/>
    <mergeCell ref="BW31:BZ31"/>
    <mergeCell ref="CA31:CD31"/>
    <mergeCell ref="EA31:ED31"/>
    <mergeCell ref="EE31:EH31"/>
    <mergeCell ref="EI31:EL31"/>
    <mergeCell ref="EM31:EP31"/>
    <mergeCell ref="EQ31:ET31"/>
    <mergeCell ref="EU31:EX31"/>
    <mergeCell ref="DC31:DF31"/>
    <mergeCell ref="DG31:DJ31"/>
    <mergeCell ref="DK31:DN31"/>
    <mergeCell ref="DO31:DR31"/>
    <mergeCell ref="DS31:DV31"/>
    <mergeCell ref="DW31:DZ31"/>
    <mergeCell ref="FW31:FZ31"/>
    <mergeCell ref="GA31:GD31"/>
    <mergeCell ref="GE31:GH31"/>
    <mergeCell ref="GI31:GL31"/>
    <mergeCell ref="GM31:GP31"/>
    <mergeCell ref="GQ31:GT31"/>
    <mergeCell ref="EY31:FB31"/>
    <mergeCell ref="FC31:FF31"/>
    <mergeCell ref="FG31:FJ31"/>
    <mergeCell ref="FK31:FN31"/>
    <mergeCell ref="FO31:FR31"/>
    <mergeCell ref="FS31:FV31"/>
    <mergeCell ref="S35:V35"/>
    <mergeCell ref="W35:Z35"/>
    <mergeCell ref="AA35:AD35"/>
    <mergeCell ref="AE35:AH35"/>
    <mergeCell ref="AI35:AL35"/>
    <mergeCell ref="AM35:AP35"/>
    <mergeCell ref="S34:V34"/>
    <mergeCell ref="W34:Z34"/>
    <mergeCell ref="AA34:AD34"/>
    <mergeCell ref="AE34:AH34"/>
    <mergeCell ref="AI34:AL34"/>
    <mergeCell ref="AM34:AP34"/>
    <mergeCell ref="BW35:BZ35"/>
    <mergeCell ref="CA35:CD35"/>
    <mergeCell ref="CE35:CH35"/>
    <mergeCell ref="CI35:CL35"/>
    <mergeCell ref="AQ35:AT35"/>
    <mergeCell ref="AU35:AX35"/>
    <mergeCell ref="AY35:BB35"/>
    <mergeCell ref="BC35:BF35"/>
    <mergeCell ref="BG35:BJ35"/>
    <mergeCell ref="BK35:BN35"/>
    <mergeCell ref="BC42:BF42"/>
    <mergeCell ref="BG42:BJ42"/>
    <mergeCell ref="BK42:BN42"/>
    <mergeCell ref="BO42:BR42"/>
    <mergeCell ref="BS42:BV42"/>
    <mergeCell ref="BW42:BZ42"/>
    <mergeCell ref="DK35:DN35"/>
    <mergeCell ref="S42:V42"/>
    <mergeCell ref="W42:Z42"/>
    <mergeCell ref="AA42:AD42"/>
    <mergeCell ref="AE42:AH42"/>
    <mergeCell ref="AI42:AL42"/>
    <mergeCell ref="AM42:AP42"/>
    <mergeCell ref="AQ42:AT42"/>
    <mergeCell ref="AU42:AX42"/>
    <mergeCell ref="AY42:BB42"/>
    <mergeCell ref="CM35:CP35"/>
    <mergeCell ref="CQ35:CT35"/>
    <mergeCell ref="CU35:CX35"/>
    <mergeCell ref="CY35:DB35"/>
    <mergeCell ref="DC35:DF35"/>
    <mergeCell ref="DG35:DJ35"/>
    <mergeCell ref="BO35:BR35"/>
    <mergeCell ref="BS35:BV35"/>
    <mergeCell ref="CY42:DB42"/>
    <mergeCell ref="DC42:DF42"/>
    <mergeCell ref="DG42:DJ42"/>
    <mergeCell ref="DK42:DN42"/>
    <mergeCell ref="DO42:DR42"/>
    <mergeCell ref="DS42:DV42"/>
    <mergeCell ref="CA42:CD42"/>
    <mergeCell ref="CE42:CH42"/>
    <mergeCell ref="CI42:CL42"/>
    <mergeCell ref="CM42:CP42"/>
    <mergeCell ref="CQ42:CT42"/>
    <mergeCell ref="CU42:CX42"/>
    <mergeCell ref="GQ42:GT42"/>
    <mergeCell ref="BC43:BF43"/>
    <mergeCell ref="CY43:DB43"/>
    <mergeCell ref="EU43:EX43"/>
    <mergeCell ref="GQ43:GT43"/>
    <mergeCell ref="C45:E45"/>
    <mergeCell ref="FS42:FV42"/>
    <mergeCell ref="FW42:FZ42"/>
    <mergeCell ref="GA42:GD42"/>
    <mergeCell ref="GE42:GH42"/>
    <mergeCell ref="GI42:GL42"/>
    <mergeCell ref="GM42:GP42"/>
    <mergeCell ref="EU42:EX42"/>
    <mergeCell ref="EY42:FB42"/>
    <mergeCell ref="FC42:FF42"/>
    <mergeCell ref="FG42:FJ42"/>
    <mergeCell ref="FK42:FN42"/>
    <mergeCell ref="FO42:FR42"/>
    <mergeCell ref="DW42:DZ42"/>
    <mergeCell ref="EA42:ED42"/>
    <mergeCell ref="EE42:EH42"/>
    <mergeCell ref="EI42:EL42"/>
    <mergeCell ref="EM42:EP42"/>
    <mergeCell ref="EQ42:ET42"/>
    <mergeCell ref="CE56:CH56"/>
    <mergeCell ref="CI56:CL56"/>
    <mergeCell ref="CM56:CP56"/>
    <mergeCell ref="CQ56:CT56"/>
    <mergeCell ref="CU56:CX56"/>
    <mergeCell ref="CY56:DB56"/>
    <mergeCell ref="BG56:BJ56"/>
    <mergeCell ref="BK56:BN56"/>
    <mergeCell ref="BO56:BR56"/>
    <mergeCell ref="BS56:BV56"/>
    <mergeCell ref="BW56:BZ56"/>
    <mergeCell ref="CA56:CD56"/>
    <mergeCell ref="EA56:ED56"/>
    <mergeCell ref="EE56:EH56"/>
    <mergeCell ref="EI56:EL56"/>
    <mergeCell ref="EM56:EP56"/>
    <mergeCell ref="EQ56:ET56"/>
    <mergeCell ref="EU56:EX56"/>
    <mergeCell ref="DC56:DF56"/>
    <mergeCell ref="DG56:DJ56"/>
    <mergeCell ref="DK56:DN56"/>
    <mergeCell ref="DO56:DR56"/>
    <mergeCell ref="DS56:DV56"/>
    <mergeCell ref="DW56:DZ56"/>
    <mergeCell ref="FW56:FZ56"/>
    <mergeCell ref="GA56:GD56"/>
    <mergeCell ref="GE56:GH56"/>
    <mergeCell ref="GI56:GL56"/>
    <mergeCell ref="GM56:GP56"/>
    <mergeCell ref="GQ56:GT56"/>
    <mergeCell ref="EY56:FB56"/>
    <mergeCell ref="FC56:FF56"/>
    <mergeCell ref="FG56:FJ56"/>
    <mergeCell ref="FK56:FN56"/>
    <mergeCell ref="FO56:FR56"/>
    <mergeCell ref="FS56:FV56"/>
    <mergeCell ref="DC57:DF57"/>
    <mergeCell ref="DG57:DJ57"/>
    <mergeCell ref="DK57:DN57"/>
    <mergeCell ref="DO57:DR57"/>
    <mergeCell ref="DS57:DV57"/>
    <mergeCell ref="BG58:BJ58"/>
    <mergeCell ref="BK58:BN58"/>
    <mergeCell ref="BO58:BR58"/>
    <mergeCell ref="BS58:BV58"/>
    <mergeCell ref="BW58:BZ58"/>
    <mergeCell ref="CE57:CH57"/>
    <mergeCell ref="CI57:CL57"/>
    <mergeCell ref="CM57:CP57"/>
    <mergeCell ref="CQ57:CT57"/>
    <mergeCell ref="CU57:CX57"/>
    <mergeCell ref="CY57:DB57"/>
    <mergeCell ref="BG57:BJ57"/>
    <mergeCell ref="BK57:BN57"/>
    <mergeCell ref="BO57:BR57"/>
    <mergeCell ref="BS57:BV57"/>
    <mergeCell ref="BW57:BZ57"/>
    <mergeCell ref="CA57:CD57"/>
    <mergeCell ref="CY58:DB58"/>
    <mergeCell ref="DC58:DF58"/>
    <mergeCell ref="DG58:DJ58"/>
    <mergeCell ref="DK58:DN58"/>
    <mergeCell ref="DO58:DR58"/>
    <mergeCell ref="DS58:DV58"/>
    <mergeCell ref="CA58:CD58"/>
    <mergeCell ref="CE58:CH58"/>
    <mergeCell ref="CI58:CL58"/>
    <mergeCell ref="CM58:CP58"/>
    <mergeCell ref="CQ58:CT58"/>
    <mergeCell ref="CU58:CX58"/>
    <mergeCell ref="DC59:DF59"/>
    <mergeCell ref="DG59:DJ59"/>
    <mergeCell ref="DK59:DN59"/>
    <mergeCell ref="DO59:DR59"/>
    <mergeCell ref="DS59:DV59"/>
    <mergeCell ref="BG60:BJ60"/>
    <mergeCell ref="BK60:BN60"/>
    <mergeCell ref="BO60:BR60"/>
    <mergeCell ref="BS60:BV60"/>
    <mergeCell ref="BW60:BZ60"/>
    <mergeCell ref="CE59:CH59"/>
    <mergeCell ref="CI59:CL59"/>
    <mergeCell ref="CM59:CP59"/>
    <mergeCell ref="CQ59:CT59"/>
    <mergeCell ref="CU59:CX59"/>
    <mergeCell ref="CY59:DB59"/>
    <mergeCell ref="BG59:BJ59"/>
    <mergeCell ref="BK59:BN59"/>
    <mergeCell ref="BO59:BR59"/>
    <mergeCell ref="BS59:BV59"/>
    <mergeCell ref="BW59:BZ59"/>
    <mergeCell ref="CA59:CD59"/>
    <mergeCell ref="CY60:DB60"/>
    <mergeCell ref="DC60:DF60"/>
    <mergeCell ref="DG60:DJ60"/>
    <mergeCell ref="DK60:DN60"/>
    <mergeCell ref="DO60:DR60"/>
    <mergeCell ref="DS60:DV60"/>
    <mergeCell ref="CA60:CD60"/>
    <mergeCell ref="CE60:CH60"/>
    <mergeCell ref="CI60:CL60"/>
    <mergeCell ref="CM60:CP60"/>
    <mergeCell ref="CQ60:CT60"/>
    <mergeCell ref="CU60:CX60"/>
    <mergeCell ref="DC61:DF61"/>
    <mergeCell ref="DG61:DJ61"/>
    <mergeCell ref="DK61:DN61"/>
    <mergeCell ref="DO61:DR61"/>
    <mergeCell ref="DS61:DV61"/>
    <mergeCell ref="S63:V63"/>
    <mergeCell ref="W63:Z63"/>
    <mergeCell ref="AA63:AD63"/>
    <mergeCell ref="AE63:AH63"/>
    <mergeCell ref="AI63:AL63"/>
    <mergeCell ref="CE61:CH61"/>
    <mergeCell ref="CI61:CL61"/>
    <mergeCell ref="CM61:CP61"/>
    <mergeCell ref="CQ61:CT61"/>
    <mergeCell ref="CU61:CX61"/>
    <mergeCell ref="CY61:DB61"/>
    <mergeCell ref="BG61:BJ61"/>
    <mergeCell ref="BK61:BN61"/>
    <mergeCell ref="BO61:BR61"/>
    <mergeCell ref="BS61:BV61"/>
    <mergeCell ref="BW61:BZ61"/>
    <mergeCell ref="CA61:CD61"/>
    <mergeCell ref="AY64:BB64"/>
    <mergeCell ref="BC64:BF64"/>
    <mergeCell ref="BG64:BJ64"/>
    <mergeCell ref="BK64:BN64"/>
    <mergeCell ref="AM63:AP63"/>
    <mergeCell ref="S64:V64"/>
    <mergeCell ref="W64:Z64"/>
    <mergeCell ref="AA64:AD64"/>
    <mergeCell ref="AE64:AH64"/>
    <mergeCell ref="AI64:AL64"/>
    <mergeCell ref="AM64:AP64"/>
    <mergeCell ref="DK64:DN64"/>
    <mergeCell ref="S66:V66"/>
    <mergeCell ref="W66:Z66"/>
    <mergeCell ref="AA66:AD66"/>
    <mergeCell ref="AE67:AH67"/>
    <mergeCell ref="AI67:AL67"/>
    <mergeCell ref="AM67:AP67"/>
    <mergeCell ref="AQ67:AT67"/>
    <mergeCell ref="AU67:AX67"/>
    <mergeCell ref="AY67:BB67"/>
    <mergeCell ref="CM64:CP64"/>
    <mergeCell ref="CQ64:CT64"/>
    <mergeCell ref="CU64:CX64"/>
    <mergeCell ref="CY64:DB64"/>
    <mergeCell ref="DC64:DF64"/>
    <mergeCell ref="DG64:DJ64"/>
    <mergeCell ref="BO64:BR64"/>
    <mergeCell ref="BS64:BV64"/>
    <mergeCell ref="BW64:BZ64"/>
    <mergeCell ref="CA64:CD64"/>
    <mergeCell ref="CE64:CH64"/>
    <mergeCell ref="CI64:CL64"/>
    <mergeCell ref="AQ64:AT64"/>
    <mergeCell ref="AU64:AX64"/>
    <mergeCell ref="CA69:CD69"/>
    <mergeCell ref="CE69:CH69"/>
    <mergeCell ref="CI69:CL69"/>
    <mergeCell ref="CM69:CP69"/>
    <mergeCell ref="CQ69:CT69"/>
    <mergeCell ref="CU69:CX69"/>
    <mergeCell ref="BC67:BF67"/>
    <mergeCell ref="BG69:BJ69"/>
    <mergeCell ref="BK69:BN69"/>
    <mergeCell ref="BO69:BR69"/>
    <mergeCell ref="BS69:BV69"/>
    <mergeCell ref="BW69:BZ69"/>
    <mergeCell ref="EE69:EH69"/>
    <mergeCell ref="EI69:EL69"/>
    <mergeCell ref="EM69:EP69"/>
    <mergeCell ref="EQ69:ET69"/>
    <mergeCell ref="CY69:DB69"/>
    <mergeCell ref="DC69:DF69"/>
    <mergeCell ref="DG69:DJ69"/>
    <mergeCell ref="DK69:DN69"/>
    <mergeCell ref="DO69:DR69"/>
    <mergeCell ref="DS69:DV69"/>
    <mergeCell ref="GQ69:GT69"/>
    <mergeCell ref="S70:V70"/>
    <mergeCell ref="W70:Z70"/>
    <mergeCell ref="AA70:AD70"/>
    <mergeCell ref="AE70:AH70"/>
    <mergeCell ref="AI70:AL70"/>
    <mergeCell ref="AM70:AP70"/>
    <mergeCell ref="AQ70:AT70"/>
    <mergeCell ref="AU70:AX70"/>
    <mergeCell ref="AY70:BB70"/>
    <mergeCell ref="FS69:FV69"/>
    <mergeCell ref="FW69:FZ69"/>
    <mergeCell ref="GA69:GD69"/>
    <mergeCell ref="GE69:GH69"/>
    <mergeCell ref="GI69:GL69"/>
    <mergeCell ref="GM69:GP69"/>
    <mergeCell ref="EU69:EX69"/>
    <mergeCell ref="EY69:FB69"/>
    <mergeCell ref="FC69:FF69"/>
    <mergeCell ref="FG69:FJ69"/>
    <mergeCell ref="FK69:FN69"/>
    <mergeCell ref="FO69:FR69"/>
    <mergeCell ref="DW69:DZ69"/>
    <mergeCell ref="EA69:ED69"/>
    <mergeCell ref="CA71:CD71"/>
    <mergeCell ref="CE71:CH71"/>
    <mergeCell ref="CI71:CL71"/>
    <mergeCell ref="CM71:CP71"/>
    <mergeCell ref="CQ71:CT71"/>
    <mergeCell ref="CU71:CX71"/>
    <mergeCell ref="BC70:BF70"/>
    <mergeCell ref="BG71:BJ71"/>
    <mergeCell ref="BK71:BN71"/>
    <mergeCell ref="BO71:BR71"/>
    <mergeCell ref="BS71:BV71"/>
    <mergeCell ref="BW71:BZ71"/>
    <mergeCell ref="EE71:EH71"/>
    <mergeCell ref="EI71:EL71"/>
    <mergeCell ref="EM71:EP71"/>
    <mergeCell ref="EQ71:ET71"/>
    <mergeCell ref="CY71:DB71"/>
    <mergeCell ref="DC71:DF71"/>
    <mergeCell ref="DG71:DJ71"/>
    <mergeCell ref="DK71:DN71"/>
    <mergeCell ref="DO71:DR71"/>
    <mergeCell ref="DS71:DV71"/>
    <mergeCell ref="GQ71:GT71"/>
    <mergeCell ref="S74:V74"/>
    <mergeCell ref="W74:Z74"/>
    <mergeCell ref="AA74:AD74"/>
    <mergeCell ref="AE74:AH74"/>
    <mergeCell ref="AI74:AL74"/>
    <mergeCell ref="AM74:AP74"/>
    <mergeCell ref="AQ74:AT74"/>
    <mergeCell ref="AU74:AX74"/>
    <mergeCell ref="AY74:BB74"/>
    <mergeCell ref="FS71:FV71"/>
    <mergeCell ref="FW71:FZ71"/>
    <mergeCell ref="GA71:GD71"/>
    <mergeCell ref="GE71:GH71"/>
    <mergeCell ref="GI71:GL71"/>
    <mergeCell ref="GM71:GP71"/>
    <mergeCell ref="EU71:EX71"/>
    <mergeCell ref="EY71:FB71"/>
    <mergeCell ref="FC71:FF71"/>
    <mergeCell ref="FG71:FJ71"/>
    <mergeCell ref="FK71:FN71"/>
    <mergeCell ref="FO71:FR71"/>
    <mergeCell ref="DW71:DZ71"/>
    <mergeCell ref="EA71:ED71"/>
    <mergeCell ref="CA74:CD74"/>
    <mergeCell ref="CE74:CH74"/>
    <mergeCell ref="CI74:CL74"/>
    <mergeCell ref="CM74:CP74"/>
    <mergeCell ref="CQ74:CT74"/>
    <mergeCell ref="CU74:CX74"/>
    <mergeCell ref="BC74:BF74"/>
    <mergeCell ref="BG74:BJ74"/>
    <mergeCell ref="BK74:BN74"/>
    <mergeCell ref="BO74:BR74"/>
    <mergeCell ref="BS74:BV74"/>
    <mergeCell ref="BW74:BZ74"/>
    <mergeCell ref="EE74:EH74"/>
    <mergeCell ref="EI74:EL74"/>
    <mergeCell ref="EM74:EP74"/>
    <mergeCell ref="EQ74:ET74"/>
    <mergeCell ref="CY74:DB74"/>
    <mergeCell ref="DC74:DF74"/>
    <mergeCell ref="DG74:DJ74"/>
    <mergeCell ref="DK74:DN74"/>
    <mergeCell ref="DO74:DR74"/>
    <mergeCell ref="DS74:DV74"/>
    <mergeCell ref="GQ74:GT74"/>
    <mergeCell ref="BG75:BJ75"/>
    <mergeCell ref="BK75:BN75"/>
    <mergeCell ref="BO75:BR75"/>
    <mergeCell ref="BS75:BV75"/>
    <mergeCell ref="BW75:BZ75"/>
    <mergeCell ref="CA75:CD75"/>
    <mergeCell ref="CE75:CH75"/>
    <mergeCell ref="CI75:CL75"/>
    <mergeCell ref="CM75:CP75"/>
    <mergeCell ref="FS74:FV74"/>
    <mergeCell ref="FW74:FZ74"/>
    <mergeCell ref="GA74:GD74"/>
    <mergeCell ref="GE74:GH74"/>
    <mergeCell ref="GI74:GL74"/>
    <mergeCell ref="GM74:GP74"/>
    <mergeCell ref="EU74:EX74"/>
    <mergeCell ref="EY74:FB74"/>
    <mergeCell ref="FC74:FF74"/>
    <mergeCell ref="FG74:FJ74"/>
    <mergeCell ref="FK74:FN74"/>
    <mergeCell ref="FO74:FR74"/>
    <mergeCell ref="DW74:DZ74"/>
    <mergeCell ref="EA74:ED74"/>
    <mergeCell ref="DO75:DR75"/>
    <mergeCell ref="DS75:DV75"/>
    <mergeCell ref="DW75:DZ75"/>
    <mergeCell ref="EA75:ED75"/>
    <mergeCell ref="EE75:EH75"/>
    <mergeCell ref="EI75:EL75"/>
    <mergeCell ref="CQ75:CT75"/>
    <mergeCell ref="CU75:CX75"/>
    <mergeCell ref="CY75:DB75"/>
    <mergeCell ref="DC75:DF75"/>
    <mergeCell ref="DG75:DJ75"/>
    <mergeCell ref="DK75:DN75"/>
    <mergeCell ref="FW75:FZ75"/>
    <mergeCell ref="GA75:GD75"/>
    <mergeCell ref="GE75:GH75"/>
    <mergeCell ref="EM75:EP75"/>
    <mergeCell ref="EQ75:ET75"/>
    <mergeCell ref="EU75:EX75"/>
    <mergeCell ref="EY75:FB75"/>
    <mergeCell ref="FC75:FF75"/>
    <mergeCell ref="FG75:FJ75"/>
    <mergeCell ref="IK75:IN75"/>
    <mergeCell ref="IO75:IR75"/>
    <mergeCell ref="IS75:IV75"/>
    <mergeCell ref="S76:V76"/>
    <mergeCell ref="W76:Z76"/>
    <mergeCell ref="AA76:AD76"/>
    <mergeCell ref="AE76:AH76"/>
    <mergeCell ref="AI76:AL76"/>
    <mergeCell ref="AM76:AP76"/>
    <mergeCell ref="HM75:HP75"/>
    <mergeCell ref="HQ75:HT75"/>
    <mergeCell ref="HU75:HX75"/>
    <mergeCell ref="HY75:IB75"/>
    <mergeCell ref="IC75:IF75"/>
    <mergeCell ref="IG75:IJ75"/>
    <mergeCell ref="GI75:GL75"/>
    <mergeCell ref="GM75:GP75"/>
    <mergeCell ref="GQ75:GT75"/>
    <mergeCell ref="HA75:HD75"/>
    <mergeCell ref="HE75:HH75"/>
    <mergeCell ref="HI75:HL75"/>
    <mergeCell ref="FK75:FN75"/>
    <mergeCell ref="FO75:FR75"/>
    <mergeCell ref="FS75:FV75"/>
    <mergeCell ref="AY77:BB77"/>
    <mergeCell ref="BC77:BF77"/>
    <mergeCell ref="BG77:BJ77"/>
    <mergeCell ref="BK77:BN77"/>
    <mergeCell ref="S77:V77"/>
    <mergeCell ref="W77:Z77"/>
    <mergeCell ref="AA77:AD77"/>
    <mergeCell ref="AE77:AH77"/>
    <mergeCell ref="AI77:AL77"/>
    <mergeCell ref="AM77:AP77"/>
    <mergeCell ref="DK77:DN77"/>
    <mergeCell ref="S78:V78"/>
    <mergeCell ref="W78:Z78"/>
    <mergeCell ref="AA78:AD78"/>
    <mergeCell ref="AE79:AH79"/>
    <mergeCell ref="AI79:AL79"/>
    <mergeCell ref="AM79:AP79"/>
    <mergeCell ref="AQ79:AT79"/>
    <mergeCell ref="AU79:AX79"/>
    <mergeCell ref="AY79:BB79"/>
    <mergeCell ref="CM77:CP77"/>
    <mergeCell ref="CQ77:CT77"/>
    <mergeCell ref="CU77:CX77"/>
    <mergeCell ref="CY77:DB77"/>
    <mergeCell ref="DC77:DF77"/>
    <mergeCell ref="DG77:DJ77"/>
    <mergeCell ref="BO77:BR77"/>
    <mergeCell ref="BS77:BV77"/>
    <mergeCell ref="BW77:BZ77"/>
    <mergeCell ref="CA77:CD77"/>
    <mergeCell ref="CE77:CH77"/>
    <mergeCell ref="CI77:CL77"/>
    <mergeCell ref="AQ77:AT77"/>
    <mergeCell ref="AU77:AX77"/>
    <mergeCell ref="BC80:BF80"/>
    <mergeCell ref="BC82:BF82"/>
    <mergeCell ref="CY82:DB82"/>
    <mergeCell ref="EU82:EX82"/>
    <mergeCell ref="GQ82:GT82"/>
    <mergeCell ref="BC79:BF79"/>
    <mergeCell ref="S80:V80"/>
    <mergeCell ref="W80:Z80"/>
    <mergeCell ref="AA80:AD80"/>
    <mergeCell ref="AE80:AH80"/>
    <mergeCell ref="AI80:AL80"/>
    <mergeCell ref="AM80:AP80"/>
    <mergeCell ref="AQ80:AT80"/>
    <mergeCell ref="AU80:AX80"/>
    <mergeCell ref="AY80:BB80"/>
  </mergeCells>
  <pageMargins left="0.19685039370078741" right="0.19685039370078741" top="0.15748031496062992" bottom="0.15748031496062992" header="0" footer="0"/>
  <pageSetup paperSize="5" scale="70" orientation="landscape"/>
  <drawing r:id="rId1"/>
  <legacy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95"/>
  <sheetViews>
    <sheetView workbookViewId="0">
      <selection activeCell="C13" sqref="C13"/>
    </sheetView>
  </sheetViews>
  <sheetFormatPr baseColWidth="10" defaultRowHeight="12.75"/>
  <cols>
    <col min="1" max="1" width="3.28515625" style="152" customWidth="1"/>
    <col min="2" max="2" width="73" style="152" customWidth="1"/>
    <col min="3" max="3" width="17" style="154" customWidth="1"/>
    <col min="4" max="4" width="22.85546875" style="152" customWidth="1"/>
    <col min="5" max="5" width="19.7109375" style="152" customWidth="1"/>
    <col min="6" max="6" width="17.42578125" style="152" customWidth="1"/>
    <col min="7" max="7" width="10.85546875" style="152"/>
    <col min="8" max="8" width="13.85546875" style="152" bestFit="1" customWidth="1"/>
    <col min="9" max="256" width="10.85546875" style="152"/>
    <col min="257" max="257" width="3.28515625" style="152" customWidth="1"/>
    <col min="258" max="258" width="73" style="152" customWidth="1"/>
    <col min="259" max="259" width="17" style="152" customWidth="1"/>
    <col min="260" max="260" width="22.85546875" style="152" customWidth="1"/>
    <col min="261" max="261" width="19.7109375" style="152" customWidth="1"/>
    <col min="262" max="262" width="17.42578125" style="152" customWidth="1"/>
    <col min="263" max="263" width="10.85546875" style="152"/>
    <col min="264" max="264" width="13.85546875" style="152" bestFit="1" customWidth="1"/>
    <col min="265" max="512" width="10.85546875" style="152"/>
    <col min="513" max="513" width="3.28515625" style="152" customWidth="1"/>
    <col min="514" max="514" width="73" style="152" customWidth="1"/>
    <col min="515" max="515" width="17" style="152" customWidth="1"/>
    <col min="516" max="516" width="22.85546875" style="152" customWidth="1"/>
    <col min="517" max="517" width="19.7109375" style="152" customWidth="1"/>
    <col min="518" max="518" width="17.42578125" style="152" customWidth="1"/>
    <col min="519" max="519" width="10.85546875" style="152"/>
    <col min="520" max="520" width="13.85546875" style="152" bestFit="1" customWidth="1"/>
    <col min="521" max="768" width="10.85546875" style="152"/>
    <col min="769" max="769" width="3.28515625" style="152" customWidth="1"/>
    <col min="770" max="770" width="73" style="152" customWidth="1"/>
    <col min="771" max="771" width="17" style="152" customWidth="1"/>
    <col min="772" max="772" width="22.85546875" style="152" customWidth="1"/>
    <col min="773" max="773" width="19.7109375" style="152" customWidth="1"/>
    <col min="774" max="774" width="17.42578125" style="152" customWidth="1"/>
    <col min="775" max="775" width="10.85546875" style="152"/>
    <col min="776" max="776" width="13.85546875" style="152" bestFit="1" customWidth="1"/>
    <col min="777" max="1024" width="10.85546875" style="152"/>
    <col min="1025" max="1025" width="3.28515625" style="152" customWidth="1"/>
    <col min="1026" max="1026" width="73" style="152" customWidth="1"/>
    <col min="1027" max="1027" width="17" style="152" customWidth="1"/>
    <col min="1028" max="1028" width="22.85546875" style="152" customWidth="1"/>
    <col min="1029" max="1029" width="19.7109375" style="152" customWidth="1"/>
    <col min="1030" max="1030" width="17.42578125" style="152" customWidth="1"/>
    <col min="1031" max="1031" width="10.85546875" style="152"/>
    <col min="1032" max="1032" width="13.85546875" style="152" bestFit="1" customWidth="1"/>
    <col min="1033" max="1280" width="10.85546875" style="152"/>
    <col min="1281" max="1281" width="3.28515625" style="152" customWidth="1"/>
    <col min="1282" max="1282" width="73" style="152" customWidth="1"/>
    <col min="1283" max="1283" width="17" style="152" customWidth="1"/>
    <col min="1284" max="1284" width="22.85546875" style="152" customWidth="1"/>
    <col min="1285" max="1285" width="19.7109375" style="152" customWidth="1"/>
    <col min="1286" max="1286" width="17.42578125" style="152" customWidth="1"/>
    <col min="1287" max="1287" width="10.85546875" style="152"/>
    <col min="1288" max="1288" width="13.85546875" style="152" bestFit="1" customWidth="1"/>
    <col min="1289" max="1536" width="10.85546875" style="152"/>
    <col min="1537" max="1537" width="3.28515625" style="152" customWidth="1"/>
    <col min="1538" max="1538" width="73" style="152" customWidth="1"/>
    <col min="1539" max="1539" width="17" style="152" customWidth="1"/>
    <col min="1540" max="1540" width="22.85546875" style="152" customWidth="1"/>
    <col min="1541" max="1541" width="19.7109375" style="152" customWidth="1"/>
    <col min="1542" max="1542" width="17.42578125" style="152" customWidth="1"/>
    <col min="1543" max="1543" width="10.85546875" style="152"/>
    <col min="1544" max="1544" width="13.85546875" style="152" bestFit="1" customWidth="1"/>
    <col min="1545" max="1792" width="10.85546875" style="152"/>
    <col min="1793" max="1793" width="3.28515625" style="152" customWidth="1"/>
    <col min="1794" max="1794" width="73" style="152" customWidth="1"/>
    <col min="1795" max="1795" width="17" style="152" customWidth="1"/>
    <col min="1796" max="1796" width="22.85546875" style="152" customWidth="1"/>
    <col min="1797" max="1797" width="19.7109375" style="152" customWidth="1"/>
    <col min="1798" max="1798" width="17.42578125" style="152" customWidth="1"/>
    <col min="1799" max="1799" width="10.85546875" style="152"/>
    <col min="1800" max="1800" width="13.85546875" style="152" bestFit="1" customWidth="1"/>
    <col min="1801" max="2048" width="10.85546875" style="152"/>
    <col min="2049" max="2049" width="3.28515625" style="152" customWidth="1"/>
    <col min="2050" max="2050" width="73" style="152" customWidth="1"/>
    <col min="2051" max="2051" width="17" style="152" customWidth="1"/>
    <col min="2052" max="2052" width="22.85546875" style="152" customWidth="1"/>
    <col min="2053" max="2053" width="19.7109375" style="152" customWidth="1"/>
    <col min="2054" max="2054" width="17.42578125" style="152" customWidth="1"/>
    <col min="2055" max="2055" width="10.85546875" style="152"/>
    <col min="2056" max="2056" width="13.85546875" style="152" bestFit="1" customWidth="1"/>
    <col min="2057" max="2304" width="10.85546875" style="152"/>
    <col min="2305" max="2305" width="3.28515625" style="152" customWidth="1"/>
    <col min="2306" max="2306" width="73" style="152" customWidth="1"/>
    <col min="2307" max="2307" width="17" style="152" customWidth="1"/>
    <col min="2308" max="2308" width="22.85546875" style="152" customWidth="1"/>
    <col min="2309" max="2309" width="19.7109375" style="152" customWidth="1"/>
    <col min="2310" max="2310" width="17.42578125" style="152" customWidth="1"/>
    <col min="2311" max="2311" width="10.85546875" style="152"/>
    <col min="2312" max="2312" width="13.85546875" style="152" bestFit="1" customWidth="1"/>
    <col min="2313" max="2560" width="10.85546875" style="152"/>
    <col min="2561" max="2561" width="3.28515625" style="152" customWidth="1"/>
    <col min="2562" max="2562" width="73" style="152" customWidth="1"/>
    <col min="2563" max="2563" width="17" style="152" customWidth="1"/>
    <col min="2564" max="2564" width="22.85546875" style="152" customWidth="1"/>
    <col min="2565" max="2565" width="19.7109375" style="152" customWidth="1"/>
    <col min="2566" max="2566" width="17.42578125" style="152" customWidth="1"/>
    <col min="2567" max="2567" width="10.85546875" style="152"/>
    <col min="2568" max="2568" width="13.85546875" style="152" bestFit="1" customWidth="1"/>
    <col min="2569" max="2816" width="10.85546875" style="152"/>
    <col min="2817" max="2817" width="3.28515625" style="152" customWidth="1"/>
    <col min="2818" max="2818" width="73" style="152" customWidth="1"/>
    <col min="2819" max="2819" width="17" style="152" customWidth="1"/>
    <col min="2820" max="2820" width="22.85546875" style="152" customWidth="1"/>
    <col min="2821" max="2821" width="19.7109375" style="152" customWidth="1"/>
    <col min="2822" max="2822" width="17.42578125" style="152" customWidth="1"/>
    <col min="2823" max="2823" width="10.85546875" style="152"/>
    <col min="2824" max="2824" width="13.85546875" style="152" bestFit="1" customWidth="1"/>
    <col min="2825" max="3072" width="10.85546875" style="152"/>
    <col min="3073" max="3073" width="3.28515625" style="152" customWidth="1"/>
    <col min="3074" max="3074" width="73" style="152" customWidth="1"/>
    <col min="3075" max="3075" width="17" style="152" customWidth="1"/>
    <col min="3076" max="3076" width="22.85546875" style="152" customWidth="1"/>
    <col min="3077" max="3077" width="19.7109375" style="152" customWidth="1"/>
    <col min="3078" max="3078" width="17.42578125" style="152" customWidth="1"/>
    <col min="3079" max="3079" width="10.85546875" style="152"/>
    <col min="3080" max="3080" width="13.85546875" style="152" bestFit="1" customWidth="1"/>
    <col min="3081" max="3328" width="10.85546875" style="152"/>
    <col min="3329" max="3329" width="3.28515625" style="152" customWidth="1"/>
    <col min="3330" max="3330" width="73" style="152" customWidth="1"/>
    <col min="3331" max="3331" width="17" style="152" customWidth="1"/>
    <col min="3332" max="3332" width="22.85546875" style="152" customWidth="1"/>
    <col min="3333" max="3333" width="19.7109375" style="152" customWidth="1"/>
    <col min="3334" max="3334" width="17.42578125" style="152" customWidth="1"/>
    <col min="3335" max="3335" width="10.85546875" style="152"/>
    <col min="3336" max="3336" width="13.85546875" style="152" bestFit="1" customWidth="1"/>
    <col min="3337" max="3584" width="10.85546875" style="152"/>
    <col min="3585" max="3585" width="3.28515625" style="152" customWidth="1"/>
    <col min="3586" max="3586" width="73" style="152" customWidth="1"/>
    <col min="3587" max="3587" width="17" style="152" customWidth="1"/>
    <col min="3588" max="3588" width="22.85546875" style="152" customWidth="1"/>
    <col min="3589" max="3589" width="19.7109375" style="152" customWidth="1"/>
    <col min="3590" max="3590" width="17.42578125" style="152" customWidth="1"/>
    <col min="3591" max="3591" width="10.85546875" style="152"/>
    <col min="3592" max="3592" width="13.85546875" style="152" bestFit="1" customWidth="1"/>
    <col min="3593" max="3840" width="10.85546875" style="152"/>
    <col min="3841" max="3841" width="3.28515625" style="152" customWidth="1"/>
    <col min="3842" max="3842" width="73" style="152" customWidth="1"/>
    <col min="3843" max="3843" width="17" style="152" customWidth="1"/>
    <col min="3844" max="3844" width="22.85546875" style="152" customWidth="1"/>
    <col min="3845" max="3845" width="19.7109375" style="152" customWidth="1"/>
    <col min="3846" max="3846" width="17.42578125" style="152" customWidth="1"/>
    <col min="3847" max="3847" width="10.85546875" style="152"/>
    <col min="3848" max="3848" width="13.85546875" style="152" bestFit="1" customWidth="1"/>
    <col min="3849" max="4096" width="10.85546875" style="152"/>
    <col min="4097" max="4097" width="3.28515625" style="152" customWidth="1"/>
    <col min="4098" max="4098" width="73" style="152" customWidth="1"/>
    <col min="4099" max="4099" width="17" style="152" customWidth="1"/>
    <col min="4100" max="4100" width="22.85546875" style="152" customWidth="1"/>
    <col min="4101" max="4101" width="19.7109375" style="152" customWidth="1"/>
    <col min="4102" max="4102" width="17.42578125" style="152" customWidth="1"/>
    <col min="4103" max="4103" width="10.85546875" style="152"/>
    <col min="4104" max="4104" width="13.85546875" style="152" bestFit="1" customWidth="1"/>
    <col min="4105" max="4352" width="10.85546875" style="152"/>
    <col min="4353" max="4353" width="3.28515625" style="152" customWidth="1"/>
    <col min="4354" max="4354" width="73" style="152" customWidth="1"/>
    <col min="4355" max="4355" width="17" style="152" customWidth="1"/>
    <col min="4356" max="4356" width="22.85546875" style="152" customWidth="1"/>
    <col min="4357" max="4357" width="19.7109375" style="152" customWidth="1"/>
    <col min="4358" max="4358" width="17.42578125" style="152" customWidth="1"/>
    <col min="4359" max="4359" width="10.85546875" style="152"/>
    <col min="4360" max="4360" width="13.85546875" style="152" bestFit="1" customWidth="1"/>
    <col min="4361" max="4608" width="10.85546875" style="152"/>
    <col min="4609" max="4609" width="3.28515625" style="152" customWidth="1"/>
    <col min="4610" max="4610" width="73" style="152" customWidth="1"/>
    <col min="4611" max="4611" width="17" style="152" customWidth="1"/>
    <col min="4612" max="4612" width="22.85546875" style="152" customWidth="1"/>
    <col min="4613" max="4613" width="19.7109375" style="152" customWidth="1"/>
    <col min="4614" max="4614" width="17.42578125" style="152" customWidth="1"/>
    <col min="4615" max="4615" width="10.85546875" style="152"/>
    <col min="4616" max="4616" width="13.85546875" style="152" bestFit="1" customWidth="1"/>
    <col min="4617" max="4864" width="10.85546875" style="152"/>
    <col min="4865" max="4865" width="3.28515625" style="152" customWidth="1"/>
    <col min="4866" max="4866" width="73" style="152" customWidth="1"/>
    <col min="4867" max="4867" width="17" style="152" customWidth="1"/>
    <col min="4868" max="4868" width="22.85546875" style="152" customWidth="1"/>
    <col min="4869" max="4869" width="19.7109375" style="152" customWidth="1"/>
    <col min="4870" max="4870" width="17.42578125" style="152" customWidth="1"/>
    <col min="4871" max="4871" width="10.85546875" style="152"/>
    <col min="4872" max="4872" width="13.85546875" style="152" bestFit="1" customWidth="1"/>
    <col min="4873" max="5120" width="10.85546875" style="152"/>
    <col min="5121" max="5121" width="3.28515625" style="152" customWidth="1"/>
    <col min="5122" max="5122" width="73" style="152" customWidth="1"/>
    <col min="5123" max="5123" width="17" style="152" customWidth="1"/>
    <col min="5124" max="5124" width="22.85546875" style="152" customWidth="1"/>
    <col min="5125" max="5125" width="19.7109375" style="152" customWidth="1"/>
    <col min="5126" max="5126" width="17.42578125" style="152" customWidth="1"/>
    <col min="5127" max="5127" width="10.85546875" style="152"/>
    <col min="5128" max="5128" width="13.85546875" style="152" bestFit="1" customWidth="1"/>
    <col min="5129" max="5376" width="10.85546875" style="152"/>
    <col min="5377" max="5377" width="3.28515625" style="152" customWidth="1"/>
    <col min="5378" max="5378" width="73" style="152" customWidth="1"/>
    <col min="5379" max="5379" width="17" style="152" customWidth="1"/>
    <col min="5380" max="5380" width="22.85546875" style="152" customWidth="1"/>
    <col min="5381" max="5381" width="19.7109375" style="152" customWidth="1"/>
    <col min="5382" max="5382" width="17.42578125" style="152" customWidth="1"/>
    <col min="5383" max="5383" width="10.85546875" style="152"/>
    <col min="5384" max="5384" width="13.85546875" style="152" bestFit="1" customWidth="1"/>
    <col min="5385" max="5632" width="10.85546875" style="152"/>
    <col min="5633" max="5633" width="3.28515625" style="152" customWidth="1"/>
    <col min="5634" max="5634" width="73" style="152" customWidth="1"/>
    <col min="5635" max="5635" width="17" style="152" customWidth="1"/>
    <col min="5636" max="5636" width="22.85546875" style="152" customWidth="1"/>
    <col min="5637" max="5637" width="19.7109375" style="152" customWidth="1"/>
    <col min="5638" max="5638" width="17.42578125" style="152" customWidth="1"/>
    <col min="5639" max="5639" width="10.85546875" style="152"/>
    <col min="5640" max="5640" width="13.85546875" style="152" bestFit="1" customWidth="1"/>
    <col min="5641" max="5888" width="10.85546875" style="152"/>
    <col min="5889" max="5889" width="3.28515625" style="152" customWidth="1"/>
    <col min="5890" max="5890" width="73" style="152" customWidth="1"/>
    <col min="5891" max="5891" width="17" style="152" customWidth="1"/>
    <col min="5892" max="5892" width="22.85546875" style="152" customWidth="1"/>
    <col min="5893" max="5893" width="19.7109375" style="152" customWidth="1"/>
    <col min="5894" max="5894" width="17.42578125" style="152" customWidth="1"/>
    <col min="5895" max="5895" width="10.85546875" style="152"/>
    <col min="5896" max="5896" width="13.85546875" style="152" bestFit="1" customWidth="1"/>
    <col min="5897" max="6144" width="10.85546875" style="152"/>
    <col min="6145" max="6145" width="3.28515625" style="152" customWidth="1"/>
    <col min="6146" max="6146" width="73" style="152" customWidth="1"/>
    <col min="6147" max="6147" width="17" style="152" customWidth="1"/>
    <col min="6148" max="6148" width="22.85546875" style="152" customWidth="1"/>
    <col min="6149" max="6149" width="19.7109375" style="152" customWidth="1"/>
    <col min="6150" max="6150" width="17.42578125" style="152" customWidth="1"/>
    <col min="6151" max="6151" width="10.85546875" style="152"/>
    <col min="6152" max="6152" width="13.85546875" style="152" bestFit="1" customWidth="1"/>
    <col min="6153" max="6400" width="10.85546875" style="152"/>
    <col min="6401" max="6401" width="3.28515625" style="152" customWidth="1"/>
    <col min="6402" max="6402" width="73" style="152" customWidth="1"/>
    <col min="6403" max="6403" width="17" style="152" customWidth="1"/>
    <col min="6404" max="6404" width="22.85546875" style="152" customWidth="1"/>
    <col min="6405" max="6405" width="19.7109375" style="152" customWidth="1"/>
    <col min="6406" max="6406" width="17.42578125" style="152" customWidth="1"/>
    <col min="6407" max="6407" width="10.85546875" style="152"/>
    <col min="6408" max="6408" width="13.85546875" style="152" bestFit="1" customWidth="1"/>
    <col min="6409" max="6656" width="10.85546875" style="152"/>
    <col min="6657" max="6657" width="3.28515625" style="152" customWidth="1"/>
    <col min="6658" max="6658" width="73" style="152" customWidth="1"/>
    <col min="6659" max="6659" width="17" style="152" customWidth="1"/>
    <col min="6660" max="6660" width="22.85546875" style="152" customWidth="1"/>
    <col min="6661" max="6661" width="19.7109375" style="152" customWidth="1"/>
    <col min="6662" max="6662" width="17.42578125" style="152" customWidth="1"/>
    <col min="6663" max="6663" width="10.85546875" style="152"/>
    <col min="6664" max="6664" width="13.85546875" style="152" bestFit="1" customWidth="1"/>
    <col min="6665" max="6912" width="10.85546875" style="152"/>
    <col min="6913" max="6913" width="3.28515625" style="152" customWidth="1"/>
    <col min="6914" max="6914" width="73" style="152" customWidth="1"/>
    <col min="6915" max="6915" width="17" style="152" customWidth="1"/>
    <col min="6916" max="6916" width="22.85546875" style="152" customWidth="1"/>
    <col min="6917" max="6917" width="19.7109375" style="152" customWidth="1"/>
    <col min="6918" max="6918" width="17.42578125" style="152" customWidth="1"/>
    <col min="6919" max="6919" width="10.85546875" style="152"/>
    <col min="6920" max="6920" width="13.85546875" style="152" bestFit="1" customWidth="1"/>
    <col min="6921" max="7168" width="10.85546875" style="152"/>
    <col min="7169" max="7169" width="3.28515625" style="152" customWidth="1"/>
    <col min="7170" max="7170" width="73" style="152" customWidth="1"/>
    <col min="7171" max="7171" width="17" style="152" customWidth="1"/>
    <col min="7172" max="7172" width="22.85546875" style="152" customWidth="1"/>
    <col min="7173" max="7173" width="19.7109375" style="152" customWidth="1"/>
    <col min="7174" max="7174" width="17.42578125" style="152" customWidth="1"/>
    <col min="7175" max="7175" width="10.85546875" style="152"/>
    <col min="7176" max="7176" width="13.85546875" style="152" bestFit="1" customWidth="1"/>
    <col min="7177" max="7424" width="10.85546875" style="152"/>
    <col min="7425" max="7425" width="3.28515625" style="152" customWidth="1"/>
    <col min="7426" max="7426" width="73" style="152" customWidth="1"/>
    <col min="7427" max="7427" width="17" style="152" customWidth="1"/>
    <col min="7428" max="7428" width="22.85546875" style="152" customWidth="1"/>
    <col min="7429" max="7429" width="19.7109375" style="152" customWidth="1"/>
    <col min="7430" max="7430" width="17.42578125" style="152" customWidth="1"/>
    <col min="7431" max="7431" width="10.85546875" style="152"/>
    <col min="7432" max="7432" width="13.85546875" style="152" bestFit="1" customWidth="1"/>
    <col min="7433" max="7680" width="10.85546875" style="152"/>
    <col min="7681" max="7681" width="3.28515625" style="152" customWidth="1"/>
    <col min="7682" max="7682" width="73" style="152" customWidth="1"/>
    <col min="7683" max="7683" width="17" style="152" customWidth="1"/>
    <col min="7684" max="7684" width="22.85546875" style="152" customWidth="1"/>
    <col min="7685" max="7685" width="19.7109375" style="152" customWidth="1"/>
    <col min="7686" max="7686" width="17.42578125" style="152" customWidth="1"/>
    <col min="7687" max="7687" width="10.85546875" style="152"/>
    <col min="7688" max="7688" width="13.85546875" style="152" bestFit="1" customWidth="1"/>
    <col min="7689" max="7936" width="10.85546875" style="152"/>
    <col min="7937" max="7937" width="3.28515625" style="152" customWidth="1"/>
    <col min="7938" max="7938" width="73" style="152" customWidth="1"/>
    <col min="7939" max="7939" width="17" style="152" customWidth="1"/>
    <col min="7940" max="7940" width="22.85546875" style="152" customWidth="1"/>
    <col min="7941" max="7941" width="19.7109375" style="152" customWidth="1"/>
    <col min="7942" max="7942" width="17.42578125" style="152" customWidth="1"/>
    <col min="7943" max="7943" width="10.85546875" style="152"/>
    <col min="7944" max="7944" width="13.85546875" style="152" bestFit="1" customWidth="1"/>
    <col min="7945" max="8192" width="10.85546875" style="152"/>
    <col min="8193" max="8193" width="3.28515625" style="152" customWidth="1"/>
    <col min="8194" max="8194" width="73" style="152" customWidth="1"/>
    <col min="8195" max="8195" width="17" style="152" customWidth="1"/>
    <col min="8196" max="8196" width="22.85546875" style="152" customWidth="1"/>
    <col min="8197" max="8197" width="19.7109375" style="152" customWidth="1"/>
    <col min="8198" max="8198" width="17.42578125" style="152" customWidth="1"/>
    <col min="8199" max="8199" width="10.85546875" style="152"/>
    <col min="8200" max="8200" width="13.85546875" style="152" bestFit="1" customWidth="1"/>
    <col min="8201" max="8448" width="10.85546875" style="152"/>
    <col min="8449" max="8449" width="3.28515625" style="152" customWidth="1"/>
    <col min="8450" max="8450" width="73" style="152" customWidth="1"/>
    <col min="8451" max="8451" width="17" style="152" customWidth="1"/>
    <col min="8452" max="8452" width="22.85546875" style="152" customWidth="1"/>
    <col min="8453" max="8453" width="19.7109375" style="152" customWidth="1"/>
    <col min="8454" max="8454" width="17.42578125" style="152" customWidth="1"/>
    <col min="8455" max="8455" width="10.85546875" style="152"/>
    <col min="8456" max="8456" width="13.85546875" style="152" bestFit="1" customWidth="1"/>
    <col min="8457" max="8704" width="10.85546875" style="152"/>
    <col min="8705" max="8705" width="3.28515625" style="152" customWidth="1"/>
    <col min="8706" max="8706" width="73" style="152" customWidth="1"/>
    <col min="8707" max="8707" width="17" style="152" customWidth="1"/>
    <col min="8708" max="8708" width="22.85546875" style="152" customWidth="1"/>
    <col min="8709" max="8709" width="19.7109375" style="152" customWidth="1"/>
    <col min="8710" max="8710" width="17.42578125" style="152" customWidth="1"/>
    <col min="8711" max="8711" width="10.85546875" style="152"/>
    <col min="8712" max="8712" width="13.85546875" style="152" bestFit="1" customWidth="1"/>
    <col min="8713" max="8960" width="10.85546875" style="152"/>
    <col min="8961" max="8961" width="3.28515625" style="152" customWidth="1"/>
    <col min="8962" max="8962" width="73" style="152" customWidth="1"/>
    <col min="8963" max="8963" width="17" style="152" customWidth="1"/>
    <col min="8964" max="8964" width="22.85546875" style="152" customWidth="1"/>
    <col min="8965" max="8965" width="19.7109375" style="152" customWidth="1"/>
    <col min="8966" max="8966" width="17.42578125" style="152" customWidth="1"/>
    <col min="8967" max="8967" width="10.85546875" style="152"/>
    <col min="8968" max="8968" width="13.85546875" style="152" bestFit="1" customWidth="1"/>
    <col min="8969" max="9216" width="10.85546875" style="152"/>
    <col min="9217" max="9217" width="3.28515625" style="152" customWidth="1"/>
    <col min="9218" max="9218" width="73" style="152" customWidth="1"/>
    <col min="9219" max="9219" width="17" style="152" customWidth="1"/>
    <col min="9220" max="9220" width="22.85546875" style="152" customWidth="1"/>
    <col min="9221" max="9221" width="19.7109375" style="152" customWidth="1"/>
    <col min="9222" max="9222" width="17.42578125" style="152" customWidth="1"/>
    <col min="9223" max="9223" width="10.85546875" style="152"/>
    <col min="9224" max="9224" width="13.85546875" style="152" bestFit="1" customWidth="1"/>
    <col min="9225" max="9472" width="10.85546875" style="152"/>
    <col min="9473" max="9473" width="3.28515625" style="152" customWidth="1"/>
    <col min="9474" max="9474" width="73" style="152" customWidth="1"/>
    <col min="9475" max="9475" width="17" style="152" customWidth="1"/>
    <col min="9476" max="9476" width="22.85546875" style="152" customWidth="1"/>
    <col min="9477" max="9477" width="19.7109375" style="152" customWidth="1"/>
    <col min="9478" max="9478" width="17.42578125" style="152" customWidth="1"/>
    <col min="9479" max="9479" width="10.85546875" style="152"/>
    <col min="9480" max="9480" width="13.85546875" style="152" bestFit="1" customWidth="1"/>
    <col min="9481" max="9728" width="10.85546875" style="152"/>
    <col min="9729" max="9729" width="3.28515625" style="152" customWidth="1"/>
    <col min="9730" max="9730" width="73" style="152" customWidth="1"/>
    <col min="9731" max="9731" width="17" style="152" customWidth="1"/>
    <col min="9732" max="9732" width="22.85546875" style="152" customWidth="1"/>
    <col min="9733" max="9733" width="19.7109375" style="152" customWidth="1"/>
    <col min="9734" max="9734" width="17.42578125" style="152" customWidth="1"/>
    <col min="9735" max="9735" width="10.85546875" style="152"/>
    <col min="9736" max="9736" width="13.85546875" style="152" bestFit="1" customWidth="1"/>
    <col min="9737" max="9984" width="10.85546875" style="152"/>
    <col min="9985" max="9985" width="3.28515625" style="152" customWidth="1"/>
    <col min="9986" max="9986" width="73" style="152" customWidth="1"/>
    <col min="9987" max="9987" width="17" style="152" customWidth="1"/>
    <col min="9988" max="9988" width="22.85546875" style="152" customWidth="1"/>
    <col min="9989" max="9989" width="19.7109375" style="152" customWidth="1"/>
    <col min="9990" max="9990" width="17.42578125" style="152" customWidth="1"/>
    <col min="9991" max="9991" width="10.85546875" style="152"/>
    <col min="9992" max="9992" width="13.85546875" style="152" bestFit="1" customWidth="1"/>
    <col min="9993" max="10240" width="10.85546875" style="152"/>
    <col min="10241" max="10241" width="3.28515625" style="152" customWidth="1"/>
    <col min="10242" max="10242" width="73" style="152" customWidth="1"/>
    <col min="10243" max="10243" width="17" style="152" customWidth="1"/>
    <col min="10244" max="10244" width="22.85546875" style="152" customWidth="1"/>
    <col min="10245" max="10245" width="19.7109375" style="152" customWidth="1"/>
    <col min="10246" max="10246" width="17.42578125" style="152" customWidth="1"/>
    <col min="10247" max="10247" width="10.85546875" style="152"/>
    <col min="10248" max="10248" width="13.85546875" style="152" bestFit="1" customWidth="1"/>
    <col min="10249" max="10496" width="10.85546875" style="152"/>
    <col min="10497" max="10497" width="3.28515625" style="152" customWidth="1"/>
    <col min="10498" max="10498" width="73" style="152" customWidth="1"/>
    <col min="10499" max="10499" width="17" style="152" customWidth="1"/>
    <col min="10500" max="10500" width="22.85546875" style="152" customWidth="1"/>
    <col min="10501" max="10501" width="19.7109375" style="152" customWidth="1"/>
    <col min="10502" max="10502" width="17.42578125" style="152" customWidth="1"/>
    <col min="10503" max="10503" width="10.85546875" style="152"/>
    <col min="10504" max="10504" width="13.85546875" style="152" bestFit="1" customWidth="1"/>
    <col min="10505" max="10752" width="10.85546875" style="152"/>
    <col min="10753" max="10753" width="3.28515625" style="152" customWidth="1"/>
    <col min="10754" max="10754" width="73" style="152" customWidth="1"/>
    <col min="10755" max="10755" width="17" style="152" customWidth="1"/>
    <col min="10756" max="10756" width="22.85546875" style="152" customWidth="1"/>
    <col min="10757" max="10757" width="19.7109375" style="152" customWidth="1"/>
    <col min="10758" max="10758" width="17.42578125" style="152" customWidth="1"/>
    <col min="10759" max="10759" width="10.85546875" style="152"/>
    <col min="10760" max="10760" width="13.85546875" style="152" bestFit="1" customWidth="1"/>
    <col min="10761" max="11008" width="10.85546875" style="152"/>
    <col min="11009" max="11009" width="3.28515625" style="152" customWidth="1"/>
    <col min="11010" max="11010" width="73" style="152" customWidth="1"/>
    <col min="11011" max="11011" width="17" style="152" customWidth="1"/>
    <col min="11012" max="11012" width="22.85546875" style="152" customWidth="1"/>
    <col min="11013" max="11013" width="19.7109375" style="152" customWidth="1"/>
    <col min="11014" max="11014" width="17.42578125" style="152" customWidth="1"/>
    <col min="11015" max="11015" width="10.85546875" style="152"/>
    <col min="11016" max="11016" width="13.85546875" style="152" bestFit="1" customWidth="1"/>
    <col min="11017" max="11264" width="10.85546875" style="152"/>
    <col min="11265" max="11265" width="3.28515625" style="152" customWidth="1"/>
    <col min="11266" max="11266" width="73" style="152" customWidth="1"/>
    <col min="11267" max="11267" width="17" style="152" customWidth="1"/>
    <col min="11268" max="11268" width="22.85546875" style="152" customWidth="1"/>
    <col min="11269" max="11269" width="19.7109375" style="152" customWidth="1"/>
    <col min="11270" max="11270" width="17.42578125" style="152" customWidth="1"/>
    <col min="11271" max="11271" width="10.85546875" style="152"/>
    <col min="11272" max="11272" width="13.85546875" style="152" bestFit="1" customWidth="1"/>
    <col min="11273" max="11520" width="10.85546875" style="152"/>
    <col min="11521" max="11521" width="3.28515625" style="152" customWidth="1"/>
    <col min="11522" max="11522" width="73" style="152" customWidth="1"/>
    <col min="11523" max="11523" width="17" style="152" customWidth="1"/>
    <col min="11524" max="11524" width="22.85546875" style="152" customWidth="1"/>
    <col min="11525" max="11525" width="19.7109375" style="152" customWidth="1"/>
    <col min="11526" max="11526" width="17.42578125" style="152" customWidth="1"/>
    <col min="11527" max="11527" width="10.85546875" style="152"/>
    <col min="11528" max="11528" width="13.85546875" style="152" bestFit="1" customWidth="1"/>
    <col min="11529" max="11776" width="10.85546875" style="152"/>
    <col min="11777" max="11777" width="3.28515625" style="152" customWidth="1"/>
    <col min="11778" max="11778" width="73" style="152" customWidth="1"/>
    <col min="11779" max="11779" width="17" style="152" customWidth="1"/>
    <col min="11780" max="11780" width="22.85546875" style="152" customWidth="1"/>
    <col min="11781" max="11781" width="19.7109375" style="152" customWidth="1"/>
    <col min="11782" max="11782" width="17.42578125" style="152" customWidth="1"/>
    <col min="11783" max="11783" width="10.85546875" style="152"/>
    <col min="11784" max="11784" width="13.85546875" style="152" bestFit="1" customWidth="1"/>
    <col min="11785" max="12032" width="10.85546875" style="152"/>
    <col min="12033" max="12033" width="3.28515625" style="152" customWidth="1"/>
    <col min="12034" max="12034" width="73" style="152" customWidth="1"/>
    <col min="12035" max="12035" width="17" style="152" customWidth="1"/>
    <col min="12036" max="12036" width="22.85546875" style="152" customWidth="1"/>
    <col min="12037" max="12037" width="19.7109375" style="152" customWidth="1"/>
    <col min="12038" max="12038" width="17.42578125" style="152" customWidth="1"/>
    <col min="12039" max="12039" width="10.85546875" style="152"/>
    <col min="12040" max="12040" width="13.85546875" style="152" bestFit="1" customWidth="1"/>
    <col min="12041" max="12288" width="10.85546875" style="152"/>
    <col min="12289" max="12289" width="3.28515625" style="152" customWidth="1"/>
    <col min="12290" max="12290" width="73" style="152" customWidth="1"/>
    <col min="12291" max="12291" width="17" style="152" customWidth="1"/>
    <col min="12292" max="12292" width="22.85546875" style="152" customWidth="1"/>
    <col min="12293" max="12293" width="19.7109375" style="152" customWidth="1"/>
    <col min="12294" max="12294" width="17.42578125" style="152" customWidth="1"/>
    <col min="12295" max="12295" width="10.85546875" style="152"/>
    <col min="12296" max="12296" width="13.85546875" style="152" bestFit="1" customWidth="1"/>
    <col min="12297" max="12544" width="10.85546875" style="152"/>
    <col min="12545" max="12545" width="3.28515625" style="152" customWidth="1"/>
    <col min="12546" max="12546" width="73" style="152" customWidth="1"/>
    <col min="12547" max="12547" width="17" style="152" customWidth="1"/>
    <col min="12548" max="12548" width="22.85546875" style="152" customWidth="1"/>
    <col min="12549" max="12549" width="19.7109375" style="152" customWidth="1"/>
    <col min="12550" max="12550" width="17.42578125" style="152" customWidth="1"/>
    <col min="12551" max="12551" width="10.85546875" style="152"/>
    <col min="12552" max="12552" width="13.85546875" style="152" bestFit="1" customWidth="1"/>
    <col min="12553" max="12800" width="10.85546875" style="152"/>
    <col min="12801" max="12801" width="3.28515625" style="152" customWidth="1"/>
    <col min="12802" max="12802" width="73" style="152" customWidth="1"/>
    <col min="12803" max="12803" width="17" style="152" customWidth="1"/>
    <col min="12804" max="12804" width="22.85546875" style="152" customWidth="1"/>
    <col min="12805" max="12805" width="19.7109375" style="152" customWidth="1"/>
    <col min="12806" max="12806" width="17.42578125" style="152" customWidth="1"/>
    <col min="12807" max="12807" width="10.85546875" style="152"/>
    <col min="12808" max="12808" width="13.85546875" style="152" bestFit="1" customWidth="1"/>
    <col min="12809" max="13056" width="10.85546875" style="152"/>
    <col min="13057" max="13057" width="3.28515625" style="152" customWidth="1"/>
    <col min="13058" max="13058" width="73" style="152" customWidth="1"/>
    <col min="13059" max="13059" width="17" style="152" customWidth="1"/>
    <col min="13060" max="13060" width="22.85546875" style="152" customWidth="1"/>
    <col min="13061" max="13061" width="19.7109375" style="152" customWidth="1"/>
    <col min="13062" max="13062" width="17.42578125" style="152" customWidth="1"/>
    <col min="13063" max="13063" width="10.85546875" style="152"/>
    <col min="13064" max="13064" width="13.85546875" style="152" bestFit="1" customWidth="1"/>
    <col min="13065" max="13312" width="10.85546875" style="152"/>
    <col min="13313" max="13313" width="3.28515625" style="152" customWidth="1"/>
    <col min="13314" max="13314" width="73" style="152" customWidth="1"/>
    <col min="13315" max="13315" width="17" style="152" customWidth="1"/>
    <col min="13316" max="13316" width="22.85546875" style="152" customWidth="1"/>
    <col min="13317" max="13317" width="19.7109375" style="152" customWidth="1"/>
    <col min="13318" max="13318" width="17.42578125" style="152" customWidth="1"/>
    <col min="13319" max="13319" width="10.85546875" style="152"/>
    <col min="13320" max="13320" width="13.85546875" style="152" bestFit="1" customWidth="1"/>
    <col min="13321" max="13568" width="10.85546875" style="152"/>
    <col min="13569" max="13569" width="3.28515625" style="152" customWidth="1"/>
    <col min="13570" max="13570" width="73" style="152" customWidth="1"/>
    <col min="13571" max="13571" width="17" style="152" customWidth="1"/>
    <col min="13572" max="13572" width="22.85546875" style="152" customWidth="1"/>
    <col min="13573" max="13573" width="19.7109375" style="152" customWidth="1"/>
    <col min="13574" max="13574" width="17.42578125" style="152" customWidth="1"/>
    <col min="13575" max="13575" width="10.85546875" style="152"/>
    <col min="13576" max="13576" width="13.85546875" style="152" bestFit="1" customWidth="1"/>
    <col min="13577" max="13824" width="10.85546875" style="152"/>
    <col min="13825" max="13825" width="3.28515625" style="152" customWidth="1"/>
    <col min="13826" max="13826" width="73" style="152" customWidth="1"/>
    <col min="13827" max="13827" width="17" style="152" customWidth="1"/>
    <col min="13828" max="13828" width="22.85546875" style="152" customWidth="1"/>
    <col min="13829" max="13829" width="19.7109375" style="152" customWidth="1"/>
    <col min="13830" max="13830" width="17.42578125" style="152" customWidth="1"/>
    <col min="13831" max="13831" width="10.85546875" style="152"/>
    <col min="13832" max="13832" width="13.85546875" style="152" bestFit="1" customWidth="1"/>
    <col min="13833" max="14080" width="10.85546875" style="152"/>
    <col min="14081" max="14081" width="3.28515625" style="152" customWidth="1"/>
    <col min="14082" max="14082" width="73" style="152" customWidth="1"/>
    <col min="14083" max="14083" width="17" style="152" customWidth="1"/>
    <col min="14084" max="14084" width="22.85546875" style="152" customWidth="1"/>
    <col min="14085" max="14085" width="19.7109375" style="152" customWidth="1"/>
    <col min="14086" max="14086" width="17.42578125" style="152" customWidth="1"/>
    <col min="14087" max="14087" width="10.85546875" style="152"/>
    <col min="14088" max="14088" width="13.85546875" style="152" bestFit="1" customWidth="1"/>
    <col min="14089" max="14336" width="10.85546875" style="152"/>
    <col min="14337" max="14337" width="3.28515625" style="152" customWidth="1"/>
    <col min="14338" max="14338" width="73" style="152" customWidth="1"/>
    <col min="14339" max="14339" width="17" style="152" customWidth="1"/>
    <col min="14340" max="14340" width="22.85546875" style="152" customWidth="1"/>
    <col min="14341" max="14341" width="19.7109375" style="152" customWidth="1"/>
    <col min="14342" max="14342" width="17.42578125" style="152" customWidth="1"/>
    <col min="14343" max="14343" width="10.85546875" style="152"/>
    <col min="14344" max="14344" width="13.85546875" style="152" bestFit="1" customWidth="1"/>
    <col min="14345" max="14592" width="10.85546875" style="152"/>
    <col min="14593" max="14593" width="3.28515625" style="152" customWidth="1"/>
    <col min="14594" max="14594" width="73" style="152" customWidth="1"/>
    <col min="14595" max="14595" width="17" style="152" customWidth="1"/>
    <col min="14596" max="14596" width="22.85546875" style="152" customWidth="1"/>
    <col min="14597" max="14597" width="19.7109375" style="152" customWidth="1"/>
    <col min="14598" max="14598" width="17.42578125" style="152" customWidth="1"/>
    <col min="14599" max="14599" width="10.85546875" style="152"/>
    <col min="14600" max="14600" width="13.85546875" style="152" bestFit="1" customWidth="1"/>
    <col min="14601" max="14848" width="10.85546875" style="152"/>
    <col min="14849" max="14849" width="3.28515625" style="152" customWidth="1"/>
    <col min="14850" max="14850" width="73" style="152" customWidth="1"/>
    <col min="14851" max="14851" width="17" style="152" customWidth="1"/>
    <col min="14852" max="14852" width="22.85546875" style="152" customWidth="1"/>
    <col min="14853" max="14853" width="19.7109375" style="152" customWidth="1"/>
    <col min="14854" max="14854" width="17.42578125" style="152" customWidth="1"/>
    <col min="14855" max="14855" width="10.85546875" style="152"/>
    <col min="14856" max="14856" width="13.85546875" style="152" bestFit="1" customWidth="1"/>
    <col min="14857" max="15104" width="10.85546875" style="152"/>
    <col min="15105" max="15105" width="3.28515625" style="152" customWidth="1"/>
    <col min="15106" max="15106" width="73" style="152" customWidth="1"/>
    <col min="15107" max="15107" width="17" style="152" customWidth="1"/>
    <col min="15108" max="15108" width="22.85546875" style="152" customWidth="1"/>
    <col min="15109" max="15109" width="19.7109375" style="152" customWidth="1"/>
    <col min="15110" max="15110" width="17.42578125" style="152" customWidth="1"/>
    <col min="15111" max="15111" width="10.85546875" style="152"/>
    <col min="15112" max="15112" width="13.85546875" style="152" bestFit="1" customWidth="1"/>
    <col min="15113" max="15360" width="10.85546875" style="152"/>
    <col min="15361" max="15361" width="3.28515625" style="152" customWidth="1"/>
    <col min="15362" max="15362" width="73" style="152" customWidth="1"/>
    <col min="15363" max="15363" width="17" style="152" customWidth="1"/>
    <col min="15364" max="15364" width="22.85546875" style="152" customWidth="1"/>
    <col min="15365" max="15365" width="19.7109375" style="152" customWidth="1"/>
    <col min="15366" max="15366" width="17.42578125" style="152" customWidth="1"/>
    <col min="15367" max="15367" width="10.85546875" style="152"/>
    <col min="15368" max="15368" width="13.85546875" style="152" bestFit="1" customWidth="1"/>
    <col min="15369" max="15616" width="10.85546875" style="152"/>
    <col min="15617" max="15617" width="3.28515625" style="152" customWidth="1"/>
    <col min="15618" max="15618" width="73" style="152" customWidth="1"/>
    <col min="15619" max="15619" width="17" style="152" customWidth="1"/>
    <col min="15620" max="15620" width="22.85546875" style="152" customWidth="1"/>
    <col min="15621" max="15621" width="19.7109375" style="152" customWidth="1"/>
    <col min="15622" max="15622" width="17.42578125" style="152" customWidth="1"/>
    <col min="15623" max="15623" width="10.85546875" style="152"/>
    <col min="15624" max="15624" width="13.85546875" style="152" bestFit="1" customWidth="1"/>
    <col min="15625" max="15872" width="10.85546875" style="152"/>
    <col min="15873" max="15873" width="3.28515625" style="152" customWidth="1"/>
    <col min="15874" max="15874" width="73" style="152" customWidth="1"/>
    <col min="15875" max="15875" width="17" style="152" customWidth="1"/>
    <col min="15876" max="15876" width="22.85546875" style="152" customWidth="1"/>
    <col min="15877" max="15877" width="19.7109375" style="152" customWidth="1"/>
    <col min="15878" max="15878" width="17.42578125" style="152" customWidth="1"/>
    <col min="15879" max="15879" width="10.85546875" style="152"/>
    <col min="15880" max="15880" width="13.85546875" style="152" bestFit="1" customWidth="1"/>
    <col min="15881" max="16128" width="10.85546875" style="152"/>
    <col min="16129" max="16129" width="3.28515625" style="152" customWidth="1"/>
    <col min="16130" max="16130" width="73" style="152" customWidth="1"/>
    <col min="16131" max="16131" width="17" style="152" customWidth="1"/>
    <col min="16132" max="16132" width="22.85546875" style="152" customWidth="1"/>
    <col min="16133" max="16133" width="19.7109375" style="152" customWidth="1"/>
    <col min="16134" max="16134" width="17.42578125" style="152" customWidth="1"/>
    <col min="16135" max="16135" width="10.85546875" style="152"/>
    <col min="16136" max="16136" width="13.85546875" style="152" bestFit="1" customWidth="1"/>
    <col min="16137" max="16384" width="10.85546875" style="152"/>
  </cols>
  <sheetData>
    <row r="1" spans="1:6" ht="13.5" thickBot="1"/>
    <row r="2" spans="1:6" ht="19.5" thickBot="1">
      <c r="A2" s="450"/>
      <c r="B2" s="455" t="s">
        <v>431</v>
      </c>
      <c r="C2" s="454"/>
      <c r="D2" s="453">
        <v>14070000</v>
      </c>
    </row>
    <row r="3" spans="1:6" ht="19.5" thickBot="1">
      <c r="A3" s="450"/>
      <c r="B3" s="450"/>
      <c r="C3" s="452"/>
      <c r="D3" s="451"/>
    </row>
    <row r="4" spans="1:6" ht="19.5" thickBot="1">
      <c r="A4" s="450"/>
      <c r="B4" s="449" t="s">
        <v>430</v>
      </c>
      <c r="C4" s="448" t="s">
        <v>429</v>
      </c>
      <c r="D4" s="447" t="s">
        <v>249</v>
      </c>
      <c r="E4" s="446" t="s">
        <v>428</v>
      </c>
    </row>
    <row r="5" spans="1:6" s="439" customFormat="1" ht="18.75">
      <c r="A5" s="445"/>
      <c r="B5" s="444" t="s">
        <v>427</v>
      </c>
      <c r="C5" s="443"/>
      <c r="D5" s="442">
        <f>D6+D12+D21+D25+D31</f>
        <v>13980000</v>
      </c>
      <c r="E5" s="441" t="s">
        <v>426</v>
      </c>
      <c r="F5" s="440" t="s">
        <v>262</v>
      </c>
    </row>
    <row r="6" spans="1:6" ht="15.75">
      <c r="B6" s="434" t="s">
        <v>357</v>
      </c>
      <c r="C6" s="433"/>
      <c r="D6" s="432">
        <f>SUM(D7:D9)</f>
        <v>2100000</v>
      </c>
      <c r="E6" s="422"/>
    </row>
    <row r="7" spans="1:6">
      <c r="B7" s="431" t="s">
        <v>408</v>
      </c>
      <c r="C7" s="430">
        <v>36</v>
      </c>
      <c r="D7" s="429">
        <v>1500000</v>
      </c>
      <c r="E7" s="422">
        <v>1</v>
      </c>
      <c r="F7" s="420"/>
    </row>
    <row r="8" spans="1:6">
      <c r="B8" s="431" t="s">
        <v>425</v>
      </c>
      <c r="C8" s="430">
        <v>6</v>
      </c>
      <c r="D8" s="429">
        <v>200000</v>
      </c>
      <c r="E8" s="422">
        <v>3</v>
      </c>
    </row>
    <row r="9" spans="1:6">
      <c r="B9" s="431" t="s">
        <v>424</v>
      </c>
      <c r="C9" s="430">
        <v>12</v>
      </c>
      <c r="D9" s="429">
        <v>400000</v>
      </c>
      <c r="E9" s="422">
        <v>2</v>
      </c>
    </row>
    <row r="10" spans="1:6">
      <c r="B10" s="431" t="s">
        <v>423</v>
      </c>
      <c r="C10" s="430"/>
      <c r="D10" s="429"/>
      <c r="E10" s="422"/>
    </row>
    <row r="11" spans="1:6">
      <c r="B11" s="438" t="s">
        <v>422</v>
      </c>
      <c r="C11" s="437"/>
      <c r="D11" s="436"/>
      <c r="E11" s="435"/>
    </row>
    <row r="12" spans="1:6" ht="15.75">
      <c r="B12" s="434" t="s">
        <v>421</v>
      </c>
      <c r="C12" s="433"/>
      <c r="D12" s="432">
        <f>SUM(D13:D19)</f>
        <v>2955000</v>
      </c>
      <c r="E12" s="422"/>
    </row>
    <row r="13" spans="1:6">
      <c r="B13" s="431" t="s">
        <v>408</v>
      </c>
      <c r="C13" s="430">
        <v>36</v>
      </c>
      <c r="D13" s="429">
        <v>1500000</v>
      </c>
      <c r="E13" s="422">
        <v>1</v>
      </c>
    </row>
    <row r="14" spans="1:6">
      <c r="B14" s="431" t="s">
        <v>410</v>
      </c>
      <c r="C14" s="430">
        <v>9</v>
      </c>
      <c r="D14" s="429">
        <v>35000</v>
      </c>
      <c r="E14" s="422">
        <v>1</v>
      </c>
    </row>
    <row r="15" spans="1:6">
      <c r="B15" s="431" t="s">
        <v>420</v>
      </c>
      <c r="C15" s="430">
        <v>4</v>
      </c>
      <c r="D15" s="429">
        <v>300000</v>
      </c>
      <c r="E15" s="422">
        <v>2</v>
      </c>
    </row>
    <row r="16" spans="1:6">
      <c r="B16" s="431" t="s">
        <v>405</v>
      </c>
      <c r="C16" s="430">
        <v>12</v>
      </c>
      <c r="D16" s="429">
        <v>50000</v>
      </c>
      <c r="E16" s="422">
        <v>2</v>
      </c>
    </row>
    <row r="17" spans="2:5">
      <c r="B17" s="431" t="s">
        <v>419</v>
      </c>
      <c r="C17" s="430">
        <v>4</v>
      </c>
      <c r="D17" s="429">
        <v>75000</v>
      </c>
      <c r="E17" s="422">
        <v>1</v>
      </c>
    </row>
    <row r="18" spans="2:5">
      <c r="B18" s="431" t="s">
        <v>418</v>
      </c>
      <c r="C18" s="430">
        <v>8</v>
      </c>
      <c r="D18" s="429">
        <v>950000</v>
      </c>
      <c r="E18" s="422">
        <v>2</v>
      </c>
    </row>
    <row r="19" spans="2:5">
      <c r="B19" s="431" t="s">
        <v>417</v>
      </c>
      <c r="C19" s="430">
        <v>3</v>
      </c>
      <c r="D19" s="429">
        <v>45000</v>
      </c>
      <c r="E19" s="422">
        <v>3</v>
      </c>
    </row>
    <row r="20" spans="2:5">
      <c r="B20" s="438" t="s">
        <v>416</v>
      </c>
      <c r="C20" s="437"/>
      <c r="D20" s="436"/>
      <c r="E20" s="435"/>
    </row>
    <row r="21" spans="2:5" ht="15.75">
      <c r="B21" s="434" t="s">
        <v>415</v>
      </c>
      <c r="C21" s="433"/>
      <c r="D21" s="432">
        <f>SUM(D22:D23)</f>
        <v>3300000</v>
      </c>
      <c r="E21" s="422"/>
    </row>
    <row r="22" spans="2:5">
      <c r="B22" s="431" t="s">
        <v>408</v>
      </c>
      <c r="C22" s="430">
        <v>36</v>
      </c>
      <c r="D22" s="429">
        <v>1500000</v>
      </c>
      <c r="E22" s="422">
        <v>1</v>
      </c>
    </row>
    <row r="23" spans="2:5" ht="15.75">
      <c r="B23" s="428" t="s">
        <v>414</v>
      </c>
      <c r="C23" s="427">
        <v>12</v>
      </c>
      <c r="D23" s="426">
        <v>1800000</v>
      </c>
      <c r="E23" s="422">
        <v>1</v>
      </c>
    </row>
    <row r="24" spans="2:5" ht="15.75">
      <c r="B24" s="428"/>
      <c r="C24" s="427"/>
      <c r="D24" s="426"/>
      <c r="E24" s="422"/>
    </row>
    <row r="25" spans="2:5" ht="15.75">
      <c r="B25" s="434" t="s">
        <v>413</v>
      </c>
      <c r="C25" s="433"/>
      <c r="D25" s="432">
        <f>SUM(D26:D30)</f>
        <v>2970000</v>
      </c>
      <c r="E25" s="422"/>
    </row>
    <row r="26" spans="2:5">
      <c r="B26" s="431" t="s">
        <v>408</v>
      </c>
      <c r="C26" s="430">
        <v>36</v>
      </c>
      <c r="D26" s="429">
        <v>1500000</v>
      </c>
      <c r="E26" s="422">
        <v>1</v>
      </c>
    </row>
    <row r="27" spans="2:5" ht="15.75">
      <c r="B27" s="428" t="s">
        <v>412</v>
      </c>
      <c r="C27" s="427">
        <v>4</v>
      </c>
      <c r="D27" s="426">
        <v>700000</v>
      </c>
      <c r="E27" s="422">
        <v>1</v>
      </c>
    </row>
    <row r="28" spans="2:5" ht="15.75">
      <c r="B28" s="428" t="s">
        <v>411</v>
      </c>
      <c r="C28" s="427">
        <v>4</v>
      </c>
      <c r="D28" s="426">
        <v>500000</v>
      </c>
      <c r="E28" s="422">
        <v>2</v>
      </c>
    </row>
    <row r="29" spans="2:5" ht="15.75">
      <c r="B29" s="428" t="s">
        <v>405</v>
      </c>
      <c r="C29" s="427">
        <v>12</v>
      </c>
      <c r="D29" s="426">
        <v>240000</v>
      </c>
      <c r="E29" s="422">
        <v>2</v>
      </c>
    </row>
    <row r="30" spans="2:5" ht="15.75">
      <c r="B30" s="428" t="s">
        <v>410</v>
      </c>
      <c r="C30" s="427">
        <v>9</v>
      </c>
      <c r="D30" s="426">
        <v>30000</v>
      </c>
      <c r="E30" s="422">
        <v>1</v>
      </c>
    </row>
    <row r="31" spans="2:5" ht="15.75">
      <c r="B31" s="434" t="s">
        <v>409</v>
      </c>
      <c r="C31" s="433"/>
      <c r="D31" s="432">
        <f>SUM(D32:D36)</f>
        <v>2655000</v>
      </c>
      <c r="E31" s="422"/>
    </row>
    <row r="32" spans="2:5">
      <c r="B32" s="431" t="s">
        <v>408</v>
      </c>
      <c r="C32" s="430">
        <v>36</v>
      </c>
      <c r="D32" s="429">
        <v>1500000</v>
      </c>
      <c r="E32" s="422">
        <v>1</v>
      </c>
    </row>
    <row r="33" spans="1:5" ht="15.75">
      <c r="B33" s="428" t="s">
        <v>407</v>
      </c>
      <c r="C33" s="427">
        <v>6</v>
      </c>
      <c r="D33" s="426">
        <v>45000</v>
      </c>
      <c r="E33" s="422">
        <v>2</v>
      </c>
    </row>
    <row r="34" spans="1:5" ht="15.75">
      <c r="B34" s="428" t="s">
        <v>406</v>
      </c>
      <c r="C34" s="427">
        <v>3</v>
      </c>
      <c r="D34" s="426">
        <v>60000</v>
      </c>
      <c r="E34" s="422">
        <v>1</v>
      </c>
    </row>
    <row r="35" spans="1:5" ht="15.75">
      <c r="B35" s="428" t="s">
        <v>405</v>
      </c>
      <c r="C35" s="427">
        <v>12</v>
      </c>
      <c r="D35" s="426">
        <v>300000</v>
      </c>
      <c r="E35" s="422">
        <v>1</v>
      </c>
    </row>
    <row r="36" spans="1:5" ht="16.5" thickBot="1">
      <c r="B36" s="425" t="s">
        <v>404</v>
      </c>
      <c r="C36" s="424">
        <v>4</v>
      </c>
      <c r="D36" s="423">
        <v>750000</v>
      </c>
      <c r="E36" s="422">
        <v>2</v>
      </c>
    </row>
    <row r="43" spans="1:5">
      <c r="B43" s="153"/>
      <c r="C43" s="391"/>
      <c r="D43" s="153"/>
    </row>
    <row r="44" spans="1:5">
      <c r="A44" s="421"/>
      <c r="B44" s="412"/>
      <c r="C44" s="388"/>
      <c r="D44" s="411"/>
      <c r="E44" s="421"/>
    </row>
    <row r="45" spans="1:5">
      <c r="A45" s="421"/>
      <c r="B45" s="412"/>
      <c r="C45" s="388"/>
      <c r="D45" s="411"/>
      <c r="E45" s="421"/>
    </row>
    <row r="46" spans="1:5" ht="15.75">
      <c r="B46" s="415"/>
      <c r="C46" s="414"/>
      <c r="D46" s="413"/>
    </row>
    <row r="47" spans="1:5">
      <c r="B47" s="412"/>
      <c r="C47" s="388"/>
      <c r="D47" s="411"/>
    </row>
    <row r="48" spans="1:5">
      <c r="B48" s="412"/>
      <c r="C48" s="388"/>
      <c r="D48" s="411"/>
    </row>
    <row r="49" spans="2:8">
      <c r="B49" s="419"/>
      <c r="C49" s="388"/>
      <c r="D49" s="411"/>
      <c r="F49" s="420"/>
    </row>
    <row r="50" spans="2:8">
      <c r="B50" s="419"/>
      <c r="C50" s="388"/>
      <c r="D50" s="411"/>
    </row>
    <row r="51" spans="2:8">
      <c r="B51" s="419"/>
      <c r="C51" s="388"/>
      <c r="D51" s="411"/>
      <c r="H51" s="420"/>
    </row>
    <row r="52" spans="2:8">
      <c r="B52" s="419"/>
      <c r="C52" s="388"/>
      <c r="D52" s="411"/>
    </row>
    <row r="53" spans="2:8">
      <c r="B53" s="153"/>
      <c r="C53" s="391"/>
      <c r="D53" s="153"/>
    </row>
    <row r="54" spans="2:8">
      <c r="B54" s="153"/>
      <c r="C54" s="391"/>
      <c r="D54" s="153"/>
    </row>
    <row r="55" spans="2:8">
      <c r="B55" s="153"/>
      <c r="C55" s="391"/>
      <c r="D55" s="153"/>
    </row>
    <row r="56" spans="2:8">
      <c r="B56" s="153"/>
      <c r="C56" s="391"/>
      <c r="D56" s="153"/>
    </row>
    <row r="57" spans="2:8" ht="18.75">
      <c r="B57" s="418"/>
      <c r="C57" s="417"/>
      <c r="D57" s="416"/>
    </row>
    <row r="58" spans="2:8" ht="18.75">
      <c r="B58" s="418"/>
      <c r="C58" s="417"/>
      <c r="D58" s="416"/>
    </row>
    <row r="59" spans="2:8" ht="15.75">
      <c r="B59" s="414"/>
      <c r="C59" s="414"/>
      <c r="D59" s="413"/>
    </row>
    <row r="60" spans="2:8" ht="15.75">
      <c r="B60" s="415"/>
      <c r="C60" s="414"/>
      <c r="D60" s="413"/>
    </row>
    <row r="61" spans="2:8">
      <c r="B61" s="412"/>
      <c r="C61" s="388"/>
      <c r="D61" s="411"/>
    </row>
    <row r="62" spans="2:8">
      <c r="B62" s="412"/>
      <c r="C62" s="388"/>
      <c r="D62" s="411"/>
    </row>
    <row r="63" spans="2:8">
      <c r="B63" s="412"/>
      <c r="C63" s="388"/>
      <c r="D63" s="411"/>
    </row>
    <row r="64" spans="2:8">
      <c r="B64" s="412"/>
      <c r="C64" s="388"/>
      <c r="D64" s="411"/>
    </row>
    <row r="65" spans="2:4">
      <c r="B65" s="412"/>
      <c r="C65" s="388"/>
      <c r="D65" s="411"/>
    </row>
    <row r="66" spans="2:4">
      <c r="B66" s="412"/>
      <c r="C66" s="388"/>
      <c r="D66" s="411"/>
    </row>
    <row r="67" spans="2:4" ht="15.75">
      <c r="B67" s="415"/>
      <c r="C67" s="414"/>
      <c r="D67" s="413"/>
    </row>
    <row r="68" spans="2:4">
      <c r="B68" s="412"/>
      <c r="C68" s="388"/>
      <c r="D68" s="411"/>
    </row>
    <row r="69" spans="2:4">
      <c r="B69" s="412"/>
      <c r="C69" s="388"/>
      <c r="D69" s="411"/>
    </row>
    <row r="70" spans="2:4">
      <c r="B70" s="412"/>
      <c r="C70" s="388"/>
      <c r="D70" s="411"/>
    </row>
    <row r="71" spans="2:4">
      <c r="B71" s="412"/>
      <c r="C71" s="388"/>
      <c r="D71" s="411"/>
    </row>
    <row r="72" spans="2:4">
      <c r="B72" s="412"/>
      <c r="C72" s="388"/>
      <c r="D72" s="411"/>
    </row>
    <row r="73" spans="2:4" ht="15.75">
      <c r="B73" s="415"/>
      <c r="C73" s="414"/>
      <c r="D73" s="413"/>
    </row>
    <row r="74" spans="2:4">
      <c r="B74" s="412"/>
      <c r="C74" s="388"/>
      <c r="D74" s="411"/>
    </row>
    <row r="75" spans="2:4">
      <c r="B75" s="412"/>
      <c r="C75" s="388"/>
      <c r="D75" s="411"/>
    </row>
    <row r="76" spans="2:4">
      <c r="B76" s="412"/>
      <c r="C76" s="388"/>
      <c r="D76" s="411"/>
    </row>
    <row r="77" spans="2:4">
      <c r="B77" s="412"/>
      <c r="C77" s="388"/>
      <c r="D77" s="411"/>
    </row>
    <row r="78" spans="2:4">
      <c r="B78" s="412"/>
      <c r="C78" s="388"/>
      <c r="D78" s="411"/>
    </row>
    <row r="79" spans="2:4">
      <c r="B79" s="412"/>
      <c r="C79" s="388"/>
      <c r="D79" s="411"/>
    </row>
    <row r="80" spans="2:4">
      <c r="B80" s="412"/>
      <c r="C80" s="388"/>
      <c r="D80" s="411"/>
    </row>
    <row r="81" spans="2:4">
      <c r="B81" s="412"/>
      <c r="C81" s="388"/>
      <c r="D81" s="411"/>
    </row>
    <row r="82" spans="2:4" ht="15.75">
      <c r="B82" s="415"/>
      <c r="C82" s="414"/>
      <c r="D82" s="413"/>
    </row>
    <row r="83" spans="2:4">
      <c r="B83" s="412"/>
      <c r="C83" s="388"/>
      <c r="D83" s="411"/>
    </row>
    <row r="84" spans="2:4" ht="15.75">
      <c r="B84" s="415"/>
      <c r="C84" s="414"/>
      <c r="D84" s="413"/>
    </row>
    <row r="85" spans="2:4">
      <c r="B85" s="412"/>
      <c r="C85" s="388"/>
      <c r="D85" s="411"/>
    </row>
    <row r="86" spans="2:4">
      <c r="B86" s="412"/>
      <c r="C86" s="388"/>
      <c r="D86" s="411"/>
    </row>
    <row r="87" spans="2:4">
      <c r="B87" s="412"/>
      <c r="C87" s="388"/>
      <c r="D87" s="411"/>
    </row>
    <row r="88" spans="2:4">
      <c r="B88" s="412"/>
      <c r="C88" s="388"/>
      <c r="D88" s="411"/>
    </row>
    <row r="89" spans="2:4">
      <c r="B89" s="412"/>
      <c r="C89" s="388"/>
      <c r="D89" s="411"/>
    </row>
    <row r="90" spans="2:4">
      <c r="B90" s="412"/>
      <c r="C90" s="388"/>
      <c r="D90" s="411"/>
    </row>
    <row r="91" spans="2:4">
      <c r="B91" s="412"/>
      <c r="C91" s="388"/>
      <c r="D91" s="411"/>
    </row>
    <row r="92" spans="2:4">
      <c r="B92" s="412"/>
      <c r="C92" s="388"/>
      <c r="D92" s="411"/>
    </row>
    <row r="93" spans="2:4">
      <c r="B93" s="412"/>
      <c r="C93" s="388"/>
      <c r="D93" s="411"/>
    </row>
    <row r="94" spans="2:4">
      <c r="B94" s="153"/>
      <c r="C94" s="391"/>
      <c r="D94" s="153"/>
    </row>
    <row r="95" spans="2:4">
      <c r="B95" s="389"/>
      <c r="C95" s="391"/>
      <c r="D95" s="153"/>
    </row>
  </sheetData>
  <pageMargins left="0.7" right="0.7" top="0.75" bottom="0.75" header="0.3" footer="0.3"/>
  <pageSetup paperSize="9" orientation="portrait" r:id="rId1"/>
  <legacy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2"/>
  <sheetViews>
    <sheetView workbookViewId="0">
      <selection activeCell="B12" sqref="B12"/>
    </sheetView>
  </sheetViews>
  <sheetFormatPr baseColWidth="10" defaultRowHeight="15"/>
  <cols>
    <col min="2" max="2" width="11.42578125" style="871"/>
  </cols>
  <sheetData>
    <row r="2" spans="2:2">
      <c r="B2" s="871">
        <v>100000</v>
      </c>
    </row>
    <row r="3" spans="2:2">
      <c r="B3" s="871">
        <v>100000</v>
      </c>
    </row>
    <row r="4" spans="2:2">
      <c r="B4" s="871">
        <v>100000</v>
      </c>
    </row>
    <row r="5" spans="2:2">
      <c r="B5" s="871">
        <v>200000</v>
      </c>
    </row>
    <row r="6" spans="2:2">
      <c r="B6" s="871">
        <v>50000</v>
      </c>
    </row>
    <row r="7" spans="2:2">
      <c r="B7" s="871">
        <v>100000</v>
      </c>
    </row>
    <row r="8" spans="2:2">
      <c r="B8" s="871">
        <v>300000</v>
      </c>
    </row>
    <row r="9" spans="2:2">
      <c r="B9" s="871">
        <v>100000</v>
      </c>
    </row>
    <row r="10" spans="2:2">
      <c r="B10" s="871">
        <v>100000</v>
      </c>
    </row>
    <row r="11" spans="2:2">
      <c r="B11" s="871">
        <v>300000</v>
      </c>
    </row>
    <row r="12" spans="2:2">
      <c r="B12" s="1365">
        <f>SUM(B2:B11)</f>
        <v>1450000</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5"/>
  <sheetViews>
    <sheetView zoomScale="85" zoomScaleNormal="85" zoomScalePageLayoutView="85" workbookViewId="0">
      <selection activeCell="C1" sqref="C1"/>
    </sheetView>
  </sheetViews>
  <sheetFormatPr baseColWidth="10" defaultRowHeight="12.75" outlineLevelCol="1"/>
  <cols>
    <col min="1" max="1" width="26.28515625" style="152" customWidth="1"/>
    <col min="2" max="2" width="67.7109375" style="152" customWidth="1"/>
    <col min="3" max="3" width="18.42578125" style="152" customWidth="1"/>
    <col min="4" max="4" width="22" style="152" hidden="1" customWidth="1" outlineLevel="1"/>
    <col min="5" max="14" width="11.42578125" style="152" hidden="1" customWidth="1" outlineLevel="1"/>
    <col min="15" max="15" width="27.42578125" style="152" customWidth="1" collapsed="1"/>
    <col min="16" max="256" width="10.85546875" style="152"/>
    <col min="257" max="257" width="71.28515625" style="152" customWidth="1"/>
    <col min="258" max="258" width="72.7109375" style="152" customWidth="1"/>
    <col min="259" max="259" width="19.85546875" style="152" customWidth="1"/>
    <col min="260" max="260" width="22" style="152" customWidth="1"/>
    <col min="261" max="270" width="10.85546875" style="152"/>
    <col min="271" max="271" width="15.42578125" style="152" customWidth="1"/>
    <col min="272" max="512" width="10.85546875" style="152"/>
    <col min="513" max="513" width="71.28515625" style="152" customWidth="1"/>
    <col min="514" max="514" width="72.7109375" style="152" customWidth="1"/>
    <col min="515" max="515" width="19.85546875" style="152" customWidth="1"/>
    <col min="516" max="516" width="22" style="152" customWidth="1"/>
    <col min="517" max="526" width="10.85546875" style="152"/>
    <col min="527" max="527" width="15.42578125" style="152" customWidth="1"/>
    <col min="528" max="768" width="10.85546875" style="152"/>
    <col min="769" max="769" width="71.28515625" style="152" customWidth="1"/>
    <col min="770" max="770" width="72.7109375" style="152" customWidth="1"/>
    <col min="771" max="771" width="19.85546875" style="152" customWidth="1"/>
    <col min="772" max="772" width="22" style="152" customWidth="1"/>
    <col min="773" max="782" width="10.85546875" style="152"/>
    <col min="783" max="783" width="15.42578125" style="152" customWidth="1"/>
    <col min="784" max="1024" width="10.85546875" style="152"/>
    <col min="1025" max="1025" width="71.28515625" style="152" customWidth="1"/>
    <col min="1026" max="1026" width="72.7109375" style="152" customWidth="1"/>
    <col min="1027" max="1027" width="19.85546875" style="152" customWidth="1"/>
    <col min="1028" max="1028" width="22" style="152" customWidth="1"/>
    <col min="1029" max="1038" width="10.85546875" style="152"/>
    <col min="1039" max="1039" width="15.42578125" style="152" customWidth="1"/>
    <col min="1040" max="1280" width="10.85546875" style="152"/>
    <col min="1281" max="1281" width="71.28515625" style="152" customWidth="1"/>
    <col min="1282" max="1282" width="72.7109375" style="152" customWidth="1"/>
    <col min="1283" max="1283" width="19.85546875" style="152" customWidth="1"/>
    <col min="1284" max="1284" width="22" style="152" customWidth="1"/>
    <col min="1285" max="1294" width="10.85546875" style="152"/>
    <col min="1295" max="1295" width="15.42578125" style="152" customWidth="1"/>
    <col min="1296" max="1536" width="10.85546875" style="152"/>
    <col min="1537" max="1537" width="71.28515625" style="152" customWidth="1"/>
    <col min="1538" max="1538" width="72.7109375" style="152" customWidth="1"/>
    <col min="1539" max="1539" width="19.85546875" style="152" customWidth="1"/>
    <col min="1540" max="1540" width="22" style="152" customWidth="1"/>
    <col min="1541" max="1550" width="10.85546875" style="152"/>
    <col min="1551" max="1551" width="15.42578125" style="152" customWidth="1"/>
    <col min="1552" max="1792" width="10.85546875" style="152"/>
    <col min="1793" max="1793" width="71.28515625" style="152" customWidth="1"/>
    <col min="1794" max="1794" width="72.7109375" style="152" customWidth="1"/>
    <col min="1795" max="1795" width="19.85546875" style="152" customWidth="1"/>
    <col min="1796" max="1796" width="22" style="152" customWidth="1"/>
    <col min="1797" max="1806" width="10.85546875" style="152"/>
    <col min="1807" max="1807" width="15.42578125" style="152" customWidth="1"/>
    <col min="1808" max="2048" width="10.85546875" style="152"/>
    <col min="2049" max="2049" width="71.28515625" style="152" customWidth="1"/>
    <col min="2050" max="2050" width="72.7109375" style="152" customWidth="1"/>
    <col min="2051" max="2051" width="19.85546875" style="152" customWidth="1"/>
    <col min="2052" max="2052" width="22" style="152" customWidth="1"/>
    <col min="2053" max="2062" width="10.85546875" style="152"/>
    <col min="2063" max="2063" width="15.42578125" style="152" customWidth="1"/>
    <col min="2064" max="2304" width="10.85546875" style="152"/>
    <col min="2305" max="2305" width="71.28515625" style="152" customWidth="1"/>
    <col min="2306" max="2306" width="72.7109375" style="152" customWidth="1"/>
    <col min="2307" max="2307" width="19.85546875" style="152" customWidth="1"/>
    <col min="2308" max="2308" width="22" style="152" customWidth="1"/>
    <col min="2309" max="2318" width="10.85546875" style="152"/>
    <col min="2319" max="2319" width="15.42578125" style="152" customWidth="1"/>
    <col min="2320" max="2560" width="10.85546875" style="152"/>
    <col min="2561" max="2561" width="71.28515625" style="152" customWidth="1"/>
    <col min="2562" max="2562" width="72.7109375" style="152" customWidth="1"/>
    <col min="2563" max="2563" width="19.85546875" style="152" customWidth="1"/>
    <col min="2564" max="2564" width="22" style="152" customWidth="1"/>
    <col min="2565" max="2574" width="10.85546875" style="152"/>
    <col min="2575" max="2575" width="15.42578125" style="152" customWidth="1"/>
    <col min="2576" max="2816" width="10.85546875" style="152"/>
    <col min="2817" max="2817" width="71.28515625" style="152" customWidth="1"/>
    <col min="2818" max="2818" width="72.7109375" style="152" customWidth="1"/>
    <col min="2819" max="2819" width="19.85546875" style="152" customWidth="1"/>
    <col min="2820" max="2820" width="22" style="152" customWidth="1"/>
    <col min="2821" max="2830" width="10.85546875" style="152"/>
    <col min="2831" max="2831" width="15.42578125" style="152" customWidth="1"/>
    <col min="2832" max="3072" width="10.85546875" style="152"/>
    <col min="3073" max="3073" width="71.28515625" style="152" customWidth="1"/>
    <col min="3074" max="3074" width="72.7109375" style="152" customWidth="1"/>
    <col min="3075" max="3075" width="19.85546875" style="152" customWidth="1"/>
    <col min="3076" max="3076" width="22" style="152" customWidth="1"/>
    <col min="3077" max="3086" width="10.85546875" style="152"/>
    <col min="3087" max="3087" width="15.42578125" style="152" customWidth="1"/>
    <col min="3088" max="3328" width="10.85546875" style="152"/>
    <col min="3329" max="3329" width="71.28515625" style="152" customWidth="1"/>
    <col min="3330" max="3330" width="72.7109375" style="152" customWidth="1"/>
    <col min="3331" max="3331" width="19.85546875" style="152" customWidth="1"/>
    <col min="3332" max="3332" width="22" style="152" customWidth="1"/>
    <col min="3333" max="3342" width="10.85546875" style="152"/>
    <col min="3343" max="3343" width="15.42578125" style="152" customWidth="1"/>
    <col min="3344" max="3584" width="10.85546875" style="152"/>
    <col min="3585" max="3585" width="71.28515625" style="152" customWidth="1"/>
    <col min="3586" max="3586" width="72.7109375" style="152" customWidth="1"/>
    <col min="3587" max="3587" width="19.85546875" style="152" customWidth="1"/>
    <col min="3588" max="3588" width="22" style="152" customWidth="1"/>
    <col min="3589" max="3598" width="10.85546875" style="152"/>
    <col min="3599" max="3599" width="15.42578125" style="152" customWidth="1"/>
    <col min="3600" max="3840" width="10.85546875" style="152"/>
    <col min="3841" max="3841" width="71.28515625" style="152" customWidth="1"/>
    <col min="3842" max="3842" width="72.7109375" style="152" customWidth="1"/>
    <col min="3843" max="3843" width="19.85546875" style="152" customWidth="1"/>
    <col min="3844" max="3844" width="22" style="152" customWidth="1"/>
    <col min="3845" max="3854" width="10.85546875" style="152"/>
    <col min="3855" max="3855" width="15.42578125" style="152" customWidth="1"/>
    <col min="3856" max="4096" width="10.85546875" style="152"/>
    <col min="4097" max="4097" width="71.28515625" style="152" customWidth="1"/>
    <col min="4098" max="4098" width="72.7109375" style="152" customWidth="1"/>
    <col min="4099" max="4099" width="19.85546875" style="152" customWidth="1"/>
    <col min="4100" max="4100" width="22" style="152" customWidth="1"/>
    <col min="4101" max="4110" width="10.85546875" style="152"/>
    <col min="4111" max="4111" width="15.42578125" style="152" customWidth="1"/>
    <col min="4112" max="4352" width="10.85546875" style="152"/>
    <col min="4353" max="4353" width="71.28515625" style="152" customWidth="1"/>
    <col min="4354" max="4354" width="72.7109375" style="152" customWidth="1"/>
    <col min="4355" max="4355" width="19.85546875" style="152" customWidth="1"/>
    <col min="4356" max="4356" width="22" style="152" customWidth="1"/>
    <col min="4357" max="4366" width="10.85546875" style="152"/>
    <col min="4367" max="4367" width="15.42578125" style="152" customWidth="1"/>
    <col min="4368" max="4608" width="10.85546875" style="152"/>
    <col min="4609" max="4609" width="71.28515625" style="152" customWidth="1"/>
    <col min="4610" max="4610" width="72.7109375" style="152" customWidth="1"/>
    <col min="4611" max="4611" width="19.85546875" style="152" customWidth="1"/>
    <col min="4612" max="4612" width="22" style="152" customWidth="1"/>
    <col min="4613" max="4622" width="10.85546875" style="152"/>
    <col min="4623" max="4623" width="15.42578125" style="152" customWidth="1"/>
    <col min="4624" max="4864" width="10.85546875" style="152"/>
    <col min="4865" max="4865" width="71.28515625" style="152" customWidth="1"/>
    <col min="4866" max="4866" width="72.7109375" style="152" customWidth="1"/>
    <col min="4867" max="4867" width="19.85546875" style="152" customWidth="1"/>
    <col min="4868" max="4868" width="22" style="152" customWidth="1"/>
    <col min="4869" max="4878" width="10.85546875" style="152"/>
    <col min="4879" max="4879" width="15.42578125" style="152" customWidth="1"/>
    <col min="4880" max="5120" width="10.85546875" style="152"/>
    <col min="5121" max="5121" width="71.28515625" style="152" customWidth="1"/>
    <col min="5122" max="5122" width="72.7109375" style="152" customWidth="1"/>
    <col min="5123" max="5123" width="19.85546875" style="152" customWidth="1"/>
    <col min="5124" max="5124" width="22" style="152" customWidth="1"/>
    <col min="5125" max="5134" width="10.85546875" style="152"/>
    <col min="5135" max="5135" width="15.42578125" style="152" customWidth="1"/>
    <col min="5136" max="5376" width="10.85546875" style="152"/>
    <col min="5377" max="5377" width="71.28515625" style="152" customWidth="1"/>
    <col min="5378" max="5378" width="72.7109375" style="152" customWidth="1"/>
    <col min="5379" max="5379" width="19.85546875" style="152" customWidth="1"/>
    <col min="5380" max="5380" width="22" style="152" customWidth="1"/>
    <col min="5381" max="5390" width="10.85546875" style="152"/>
    <col min="5391" max="5391" width="15.42578125" style="152" customWidth="1"/>
    <col min="5392" max="5632" width="10.85546875" style="152"/>
    <col min="5633" max="5633" width="71.28515625" style="152" customWidth="1"/>
    <col min="5634" max="5634" width="72.7109375" style="152" customWidth="1"/>
    <col min="5635" max="5635" width="19.85546875" style="152" customWidth="1"/>
    <col min="5636" max="5636" width="22" style="152" customWidth="1"/>
    <col min="5637" max="5646" width="10.85546875" style="152"/>
    <col min="5647" max="5647" width="15.42578125" style="152" customWidth="1"/>
    <col min="5648" max="5888" width="10.85546875" style="152"/>
    <col min="5889" max="5889" width="71.28515625" style="152" customWidth="1"/>
    <col min="5890" max="5890" width="72.7109375" style="152" customWidth="1"/>
    <col min="5891" max="5891" width="19.85546875" style="152" customWidth="1"/>
    <col min="5892" max="5892" width="22" style="152" customWidth="1"/>
    <col min="5893" max="5902" width="10.85546875" style="152"/>
    <col min="5903" max="5903" width="15.42578125" style="152" customWidth="1"/>
    <col min="5904" max="6144" width="10.85546875" style="152"/>
    <col min="6145" max="6145" width="71.28515625" style="152" customWidth="1"/>
    <col min="6146" max="6146" width="72.7109375" style="152" customWidth="1"/>
    <col min="6147" max="6147" width="19.85546875" style="152" customWidth="1"/>
    <col min="6148" max="6148" width="22" style="152" customWidth="1"/>
    <col min="6149" max="6158" width="10.85546875" style="152"/>
    <col min="6159" max="6159" width="15.42578125" style="152" customWidth="1"/>
    <col min="6160" max="6400" width="10.85546875" style="152"/>
    <col min="6401" max="6401" width="71.28515625" style="152" customWidth="1"/>
    <col min="6402" max="6402" width="72.7109375" style="152" customWidth="1"/>
    <col min="6403" max="6403" width="19.85546875" style="152" customWidth="1"/>
    <col min="6404" max="6404" width="22" style="152" customWidth="1"/>
    <col min="6405" max="6414" width="10.85546875" style="152"/>
    <col min="6415" max="6415" width="15.42578125" style="152" customWidth="1"/>
    <col min="6416" max="6656" width="10.85546875" style="152"/>
    <col min="6657" max="6657" width="71.28515625" style="152" customWidth="1"/>
    <col min="6658" max="6658" width="72.7109375" style="152" customWidth="1"/>
    <col min="6659" max="6659" width="19.85546875" style="152" customWidth="1"/>
    <col min="6660" max="6660" width="22" style="152" customWidth="1"/>
    <col min="6661" max="6670" width="10.85546875" style="152"/>
    <col min="6671" max="6671" width="15.42578125" style="152" customWidth="1"/>
    <col min="6672" max="6912" width="10.85546875" style="152"/>
    <col min="6913" max="6913" width="71.28515625" style="152" customWidth="1"/>
    <col min="6914" max="6914" width="72.7109375" style="152" customWidth="1"/>
    <col min="6915" max="6915" width="19.85546875" style="152" customWidth="1"/>
    <col min="6916" max="6916" width="22" style="152" customWidth="1"/>
    <col min="6917" max="6926" width="10.85546875" style="152"/>
    <col min="6927" max="6927" width="15.42578125" style="152" customWidth="1"/>
    <col min="6928" max="7168" width="10.85546875" style="152"/>
    <col min="7169" max="7169" width="71.28515625" style="152" customWidth="1"/>
    <col min="7170" max="7170" width="72.7109375" style="152" customWidth="1"/>
    <col min="7171" max="7171" width="19.85546875" style="152" customWidth="1"/>
    <col min="7172" max="7172" width="22" style="152" customWidth="1"/>
    <col min="7173" max="7182" width="10.85546875" style="152"/>
    <col min="7183" max="7183" width="15.42578125" style="152" customWidth="1"/>
    <col min="7184" max="7424" width="10.85546875" style="152"/>
    <col min="7425" max="7425" width="71.28515625" style="152" customWidth="1"/>
    <col min="7426" max="7426" width="72.7109375" style="152" customWidth="1"/>
    <col min="7427" max="7427" width="19.85546875" style="152" customWidth="1"/>
    <col min="7428" max="7428" width="22" style="152" customWidth="1"/>
    <col min="7429" max="7438" width="10.85546875" style="152"/>
    <col min="7439" max="7439" width="15.42578125" style="152" customWidth="1"/>
    <col min="7440" max="7680" width="10.85546875" style="152"/>
    <col min="7681" max="7681" width="71.28515625" style="152" customWidth="1"/>
    <col min="7682" max="7682" width="72.7109375" style="152" customWidth="1"/>
    <col min="7683" max="7683" width="19.85546875" style="152" customWidth="1"/>
    <col min="7684" max="7684" width="22" style="152" customWidth="1"/>
    <col min="7685" max="7694" width="10.85546875" style="152"/>
    <col min="7695" max="7695" width="15.42578125" style="152" customWidth="1"/>
    <col min="7696" max="7936" width="10.85546875" style="152"/>
    <col min="7937" max="7937" width="71.28515625" style="152" customWidth="1"/>
    <col min="7938" max="7938" width="72.7109375" style="152" customWidth="1"/>
    <col min="7939" max="7939" width="19.85546875" style="152" customWidth="1"/>
    <col min="7940" max="7940" width="22" style="152" customWidth="1"/>
    <col min="7941" max="7950" width="10.85546875" style="152"/>
    <col min="7951" max="7951" width="15.42578125" style="152" customWidth="1"/>
    <col min="7952" max="8192" width="10.85546875" style="152"/>
    <col min="8193" max="8193" width="71.28515625" style="152" customWidth="1"/>
    <col min="8194" max="8194" width="72.7109375" style="152" customWidth="1"/>
    <col min="8195" max="8195" width="19.85546875" style="152" customWidth="1"/>
    <col min="8196" max="8196" width="22" style="152" customWidth="1"/>
    <col min="8197" max="8206" width="10.85546875" style="152"/>
    <col min="8207" max="8207" width="15.42578125" style="152" customWidth="1"/>
    <col min="8208" max="8448" width="10.85546875" style="152"/>
    <col min="8449" max="8449" width="71.28515625" style="152" customWidth="1"/>
    <col min="8450" max="8450" width="72.7109375" style="152" customWidth="1"/>
    <col min="8451" max="8451" width="19.85546875" style="152" customWidth="1"/>
    <col min="8452" max="8452" width="22" style="152" customWidth="1"/>
    <col min="8453" max="8462" width="10.85546875" style="152"/>
    <col min="8463" max="8463" width="15.42578125" style="152" customWidth="1"/>
    <col min="8464" max="8704" width="10.85546875" style="152"/>
    <col min="8705" max="8705" width="71.28515625" style="152" customWidth="1"/>
    <col min="8706" max="8706" width="72.7109375" style="152" customWidth="1"/>
    <col min="8707" max="8707" width="19.85546875" style="152" customWidth="1"/>
    <col min="8708" max="8708" width="22" style="152" customWidth="1"/>
    <col min="8709" max="8718" width="10.85546875" style="152"/>
    <col min="8719" max="8719" width="15.42578125" style="152" customWidth="1"/>
    <col min="8720" max="8960" width="10.85546875" style="152"/>
    <col min="8961" max="8961" width="71.28515625" style="152" customWidth="1"/>
    <col min="8962" max="8962" width="72.7109375" style="152" customWidth="1"/>
    <col min="8963" max="8963" width="19.85546875" style="152" customWidth="1"/>
    <col min="8964" max="8964" width="22" style="152" customWidth="1"/>
    <col min="8965" max="8974" width="10.85546875" style="152"/>
    <col min="8975" max="8975" width="15.42578125" style="152" customWidth="1"/>
    <col min="8976" max="9216" width="10.85546875" style="152"/>
    <col min="9217" max="9217" width="71.28515625" style="152" customWidth="1"/>
    <col min="9218" max="9218" width="72.7109375" style="152" customWidth="1"/>
    <col min="9219" max="9219" width="19.85546875" style="152" customWidth="1"/>
    <col min="9220" max="9220" width="22" style="152" customWidth="1"/>
    <col min="9221" max="9230" width="10.85546875" style="152"/>
    <col min="9231" max="9231" width="15.42578125" style="152" customWidth="1"/>
    <col min="9232" max="9472" width="10.85546875" style="152"/>
    <col min="9473" max="9473" width="71.28515625" style="152" customWidth="1"/>
    <col min="9474" max="9474" width="72.7109375" style="152" customWidth="1"/>
    <col min="9475" max="9475" width="19.85546875" style="152" customWidth="1"/>
    <col min="9476" max="9476" width="22" style="152" customWidth="1"/>
    <col min="9477" max="9486" width="10.85546875" style="152"/>
    <col min="9487" max="9487" width="15.42578125" style="152" customWidth="1"/>
    <col min="9488" max="9728" width="10.85546875" style="152"/>
    <col min="9729" max="9729" width="71.28515625" style="152" customWidth="1"/>
    <col min="9730" max="9730" width="72.7109375" style="152" customWidth="1"/>
    <col min="9731" max="9731" width="19.85546875" style="152" customWidth="1"/>
    <col min="9732" max="9732" width="22" style="152" customWidth="1"/>
    <col min="9733" max="9742" width="10.85546875" style="152"/>
    <col min="9743" max="9743" width="15.42578125" style="152" customWidth="1"/>
    <col min="9744" max="9984" width="10.85546875" style="152"/>
    <col min="9985" max="9985" width="71.28515625" style="152" customWidth="1"/>
    <col min="9986" max="9986" width="72.7109375" style="152" customWidth="1"/>
    <col min="9987" max="9987" width="19.85546875" style="152" customWidth="1"/>
    <col min="9988" max="9988" width="22" style="152" customWidth="1"/>
    <col min="9989" max="9998" width="10.85546875" style="152"/>
    <col min="9999" max="9999" width="15.42578125" style="152" customWidth="1"/>
    <col min="10000" max="10240" width="10.85546875" style="152"/>
    <col min="10241" max="10241" width="71.28515625" style="152" customWidth="1"/>
    <col min="10242" max="10242" width="72.7109375" style="152" customWidth="1"/>
    <col min="10243" max="10243" width="19.85546875" style="152" customWidth="1"/>
    <col min="10244" max="10244" width="22" style="152" customWidth="1"/>
    <col min="10245" max="10254" width="10.85546875" style="152"/>
    <col min="10255" max="10255" width="15.42578125" style="152" customWidth="1"/>
    <col min="10256" max="10496" width="10.85546875" style="152"/>
    <col min="10497" max="10497" width="71.28515625" style="152" customWidth="1"/>
    <col min="10498" max="10498" width="72.7109375" style="152" customWidth="1"/>
    <col min="10499" max="10499" width="19.85546875" style="152" customWidth="1"/>
    <col min="10500" max="10500" width="22" style="152" customWidth="1"/>
    <col min="10501" max="10510" width="10.85546875" style="152"/>
    <col min="10511" max="10511" width="15.42578125" style="152" customWidth="1"/>
    <col min="10512" max="10752" width="10.85546875" style="152"/>
    <col min="10753" max="10753" width="71.28515625" style="152" customWidth="1"/>
    <col min="10754" max="10754" width="72.7109375" style="152" customWidth="1"/>
    <col min="10755" max="10755" width="19.85546875" style="152" customWidth="1"/>
    <col min="10756" max="10756" width="22" style="152" customWidth="1"/>
    <col min="10757" max="10766" width="10.85546875" style="152"/>
    <col min="10767" max="10767" width="15.42578125" style="152" customWidth="1"/>
    <col min="10768" max="11008" width="10.85546875" style="152"/>
    <col min="11009" max="11009" width="71.28515625" style="152" customWidth="1"/>
    <col min="11010" max="11010" width="72.7109375" style="152" customWidth="1"/>
    <col min="11011" max="11011" width="19.85546875" style="152" customWidth="1"/>
    <col min="11012" max="11012" width="22" style="152" customWidth="1"/>
    <col min="11013" max="11022" width="10.85546875" style="152"/>
    <col min="11023" max="11023" width="15.42578125" style="152" customWidth="1"/>
    <col min="11024" max="11264" width="10.85546875" style="152"/>
    <col min="11265" max="11265" width="71.28515625" style="152" customWidth="1"/>
    <col min="11266" max="11266" width="72.7109375" style="152" customWidth="1"/>
    <col min="11267" max="11267" width="19.85546875" style="152" customWidth="1"/>
    <col min="11268" max="11268" width="22" style="152" customWidth="1"/>
    <col min="11269" max="11278" width="10.85546875" style="152"/>
    <col min="11279" max="11279" width="15.42578125" style="152" customWidth="1"/>
    <col min="11280" max="11520" width="10.85546875" style="152"/>
    <col min="11521" max="11521" width="71.28515625" style="152" customWidth="1"/>
    <col min="11522" max="11522" width="72.7109375" style="152" customWidth="1"/>
    <col min="11523" max="11523" width="19.85546875" style="152" customWidth="1"/>
    <col min="11524" max="11524" width="22" style="152" customWidth="1"/>
    <col min="11525" max="11534" width="10.85546875" style="152"/>
    <col min="11535" max="11535" width="15.42578125" style="152" customWidth="1"/>
    <col min="11536" max="11776" width="10.85546875" style="152"/>
    <col min="11777" max="11777" width="71.28515625" style="152" customWidth="1"/>
    <col min="11778" max="11778" width="72.7109375" style="152" customWidth="1"/>
    <col min="11779" max="11779" width="19.85546875" style="152" customWidth="1"/>
    <col min="11780" max="11780" width="22" style="152" customWidth="1"/>
    <col min="11781" max="11790" width="10.85546875" style="152"/>
    <col min="11791" max="11791" width="15.42578125" style="152" customWidth="1"/>
    <col min="11792" max="12032" width="10.85546875" style="152"/>
    <col min="12033" max="12033" width="71.28515625" style="152" customWidth="1"/>
    <col min="12034" max="12034" width="72.7109375" style="152" customWidth="1"/>
    <col min="12035" max="12035" width="19.85546875" style="152" customWidth="1"/>
    <col min="12036" max="12036" width="22" style="152" customWidth="1"/>
    <col min="12037" max="12046" width="10.85546875" style="152"/>
    <col min="12047" max="12047" width="15.42578125" style="152" customWidth="1"/>
    <col min="12048" max="12288" width="10.85546875" style="152"/>
    <col min="12289" max="12289" width="71.28515625" style="152" customWidth="1"/>
    <col min="12290" max="12290" width="72.7109375" style="152" customWidth="1"/>
    <col min="12291" max="12291" width="19.85546875" style="152" customWidth="1"/>
    <col min="12292" max="12292" width="22" style="152" customWidth="1"/>
    <col min="12293" max="12302" width="10.85546875" style="152"/>
    <col min="12303" max="12303" width="15.42578125" style="152" customWidth="1"/>
    <col min="12304" max="12544" width="10.85546875" style="152"/>
    <col min="12545" max="12545" width="71.28515625" style="152" customWidth="1"/>
    <col min="12546" max="12546" width="72.7109375" style="152" customWidth="1"/>
    <col min="12547" max="12547" width="19.85546875" style="152" customWidth="1"/>
    <col min="12548" max="12548" width="22" style="152" customWidth="1"/>
    <col min="12549" max="12558" width="10.85546875" style="152"/>
    <col min="12559" max="12559" width="15.42578125" style="152" customWidth="1"/>
    <col min="12560" max="12800" width="10.85546875" style="152"/>
    <col min="12801" max="12801" width="71.28515625" style="152" customWidth="1"/>
    <col min="12802" max="12802" width="72.7109375" style="152" customWidth="1"/>
    <col min="12803" max="12803" width="19.85546875" style="152" customWidth="1"/>
    <col min="12804" max="12804" width="22" style="152" customWidth="1"/>
    <col min="12805" max="12814" width="10.85546875" style="152"/>
    <col min="12815" max="12815" width="15.42578125" style="152" customWidth="1"/>
    <col min="12816" max="13056" width="10.85546875" style="152"/>
    <col min="13057" max="13057" width="71.28515625" style="152" customWidth="1"/>
    <col min="13058" max="13058" width="72.7109375" style="152" customWidth="1"/>
    <col min="13059" max="13059" width="19.85546875" style="152" customWidth="1"/>
    <col min="13060" max="13060" width="22" style="152" customWidth="1"/>
    <col min="13061" max="13070" width="10.85546875" style="152"/>
    <col min="13071" max="13071" width="15.42578125" style="152" customWidth="1"/>
    <col min="13072" max="13312" width="10.85546875" style="152"/>
    <col min="13313" max="13313" width="71.28515625" style="152" customWidth="1"/>
    <col min="13314" max="13314" width="72.7109375" style="152" customWidth="1"/>
    <col min="13315" max="13315" width="19.85546875" style="152" customWidth="1"/>
    <col min="13316" max="13316" width="22" style="152" customWidth="1"/>
    <col min="13317" max="13326" width="10.85546875" style="152"/>
    <col min="13327" max="13327" width="15.42578125" style="152" customWidth="1"/>
    <col min="13328" max="13568" width="10.85546875" style="152"/>
    <col min="13569" max="13569" width="71.28515625" style="152" customWidth="1"/>
    <col min="13570" max="13570" width="72.7109375" style="152" customWidth="1"/>
    <col min="13571" max="13571" width="19.85546875" style="152" customWidth="1"/>
    <col min="13572" max="13572" width="22" style="152" customWidth="1"/>
    <col min="13573" max="13582" width="10.85546875" style="152"/>
    <col min="13583" max="13583" width="15.42578125" style="152" customWidth="1"/>
    <col min="13584" max="13824" width="10.85546875" style="152"/>
    <col min="13825" max="13825" width="71.28515625" style="152" customWidth="1"/>
    <col min="13826" max="13826" width="72.7109375" style="152" customWidth="1"/>
    <col min="13827" max="13827" width="19.85546875" style="152" customWidth="1"/>
    <col min="13828" max="13828" width="22" style="152" customWidth="1"/>
    <col min="13829" max="13838" width="10.85546875" style="152"/>
    <col min="13839" max="13839" width="15.42578125" style="152" customWidth="1"/>
    <col min="13840" max="14080" width="10.85546875" style="152"/>
    <col min="14081" max="14081" width="71.28515625" style="152" customWidth="1"/>
    <col min="14082" max="14082" width="72.7109375" style="152" customWidth="1"/>
    <col min="14083" max="14083" width="19.85546875" style="152" customWidth="1"/>
    <col min="14084" max="14084" width="22" style="152" customWidth="1"/>
    <col min="14085" max="14094" width="10.85546875" style="152"/>
    <col min="14095" max="14095" width="15.42578125" style="152" customWidth="1"/>
    <col min="14096" max="14336" width="10.85546875" style="152"/>
    <col min="14337" max="14337" width="71.28515625" style="152" customWidth="1"/>
    <col min="14338" max="14338" width="72.7109375" style="152" customWidth="1"/>
    <col min="14339" max="14339" width="19.85546875" style="152" customWidth="1"/>
    <col min="14340" max="14340" width="22" style="152" customWidth="1"/>
    <col min="14341" max="14350" width="10.85546875" style="152"/>
    <col min="14351" max="14351" width="15.42578125" style="152" customWidth="1"/>
    <col min="14352" max="14592" width="10.85546875" style="152"/>
    <col min="14593" max="14593" width="71.28515625" style="152" customWidth="1"/>
    <col min="14594" max="14594" width="72.7109375" style="152" customWidth="1"/>
    <col min="14595" max="14595" width="19.85546875" style="152" customWidth="1"/>
    <col min="14596" max="14596" width="22" style="152" customWidth="1"/>
    <col min="14597" max="14606" width="10.85546875" style="152"/>
    <col min="14607" max="14607" width="15.42578125" style="152" customWidth="1"/>
    <col min="14608" max="14848" width="10.85546875" style="152"/>
    <col min="14849" max="14849" width="71.28515625" style="152" customWidth="1"/>
    <col min="14850" max="14850" width="72.7109375" style="152" customWidth="1"/>
    <col min="14851" max="14851" width="19.85546875" style="152" customWidth="1"/>
    <col min="14852" max="14852" width="22" style="152" customWidth="1"/>
    <col min="14853" max="14862" width="10.85546875" style="152"/>
    <col min="14863" max="14863" width="15.42578125" style="152" customWidth="1"/>
    <col min="14864" max="15104" width="10.85546875" style="152"/>
    <col min="15105" max="15105" width="71.28515625" style="152" customWidth="1"/>
    <col min="15106" max="15106" width="72.7109375" style="152" customWidth="1"/>
    <col min="15107" max="15107" width="19.85546875" style="152" customWidth="1"/>
    <col min="15108" max="15108" width="22" style="152" customWidth="1"/>
    <col min="15109" max="15118" width="10.85546875" style="152"/>
    <col min="15119" max="15119" width="15.42578125" style="152" customWidth="1"/>
    <col min="15120" max="15360" width="10.85546875" style="152"/>
    <col min="15361" max="15361" width="71.28515625" style="152" customWidth="1"/>
    <col min="15362" max="15362" width="72.7109375" style="152" customWidth="1"/>
    <col min="15363" max="15363" width="19.85546875" style="152" customWidth="1"/>
    <col min="15364" max="15364" width="22" style="152" customWidth="1"/>
    <col min="15365" max="15374" width="10.85546875" style="152"/>
    <col min="15375" max="15375" width="15.42578125" style="152" customWidth="1"/>
    <col min="15376" max="15616" width="10.85546875" style="152"/>
    <col min="15617" max="15617" width="71.28515625" style="152" customWidth="1"/>
    <col min="15618" max="15618" width="72.7109375" style="152" customWidth="1"/>
    <col min="15619" max="15619" width="19.85546875" style="152" customWidth="1"/>
    <col min="15620" max="15620" width="22" style="152" customWidth="1"/>
    <col min="15621" max="15630" width="10.85546875" style="152"/>
    <col min="15631" max="15631" width="15.42578125" style="152" customWidth="1"/>
    <col min="15632" max="15872" width="10.85546875" style="152"/>
    <col min="15873" max="15873" width="71.28515625" style="152" customWidth="1"/>
    <col min="15874" max="15874" width="72.7109375" style="152" customWidth="1"/>
    <col min="15875" max="15875" width="19.85546875" style="152" customWidth="1"/>
    <col min="15876" max="15876" width="22" style="152" customWidth="1"/>
    <col min="15877" max="15886" width="10.85546875" style="152"/>
    <col min="15887" max="15887" width="15.42578125" style="152" customWidth="1"/>
    <col min="15888" max="16128" width="10.85546875" style="152"/>
    <col min="16129" max="16129" width="71.28515625" style="152" customWidth="1"/>
    <col min="16130" max="16130" width="72.7109375" style="152" customWidth="1"/>
    <col min="16131" max="16131" width="19.85546875" style="152" customWidth="1"/>
    <col min="16132" max="16132" width="22" style="152" customWidth="1"/>
    <col min="16133" max="16142" width="10.85546875" style="152"/>
    <col min="16143" max="16143" width="15.42578125" style="152" customWidth="1"/>
    <col min="16144" max="16384" width="10.85546875" style="152"/>
  </cols>
  <sheetData>
    <row r="1" spans="1:17" ht="15.75">
      <c r="A1" s="456" t="s">
        <v>432</v>
      </c>
      <c r="B1" s="457"/>
      <c r="C1" s="458">
        <f>SUM(C2:C7)</f>
        <v>765000</v>
      </c>
      <c r="O1" s="459" t="s">
        <v>262</v>
      </c>
    </row>
    <row r="2" spans="1:17">
      <c r="A2" s="431" t="s">
        <v>433</v>
      </c>
      <c r="B2" s="430">
        <v>4</v>
      </c>
      <c r="C2" s="460">
        <v>15000</v>
      </c>
    </row>
    <row r="3" spans="1:17">
      <c r="A3" s="461" t="s">
        <v>434</v>
      </c>
      <c r="B3" s="462"/>
      <c r="C3" s="463"/>
    </row>
    <row r="4" spans="1:17">
      <c r="A4" s="464" t="s">
        <v>435</v>
      </c>
      <c r="B4" s="465">
        <v>12</v>
      </c>
      <c r="C4" s="466">
        <v>350000</v>
      </c>
    </row>
    <row r="5" spans="1:17">
      <c r="A5" s="467" t="s">
        <v>436</v>
      </c>
      <c r="B5" s="462">
        <v>12</v>
      </c>
      <c r="C5" s="463">
        <v>120000</v>
      </c>
    </row>
    <row r="6" spans="1:17">
      <c r="A6" s="467" t="s">
        <v>437</v>
      </c>
      <c r="B6" s="462">
        <v>12</v>
      </c>
      <c r="C6" s="463">
        <v>100000</v>
      </c>
    </row>
    <row r="7" spans="1:17" ht="13.5" thickBot="1">
      <c r="A7" s="468" t="s">
        <v>438</v>
      </c>
      <c r="B7" s="469">
        <v>12</v>
      </c>
      <c r="C7" s="470">
        <v>180000</v>
      </c>
    </row>
    <row r="8" spans="1:17">
      <c r="C8" s="420"/>
    </row>
    <row r="10" spans="1:17">
      <c r="B10" s="2208" t="s">
        <v>439</v>
      </c>
      <c r="C10" s="2208"/>
      <c r="D10" s="2208"/>
      <c r="E10" s="2208"/>
      <c r="F10" s="2208"/>
      <c r="G10" s="2208"/>
      <c r="H10" s="2208"/>
      <c r="I10" s="2208"/>
      <c r="J10" s="2208"/>
      <c r="K10" s="2208"/>
      <c r="L10" s="2208"/>
      <c r="M10" s="2208"/>
      <c r="N10" s="2208"/>
      <c r="Q10" s="471"/>
    </row>
    <row r="11" spans="1:17">
      <c r="B11" s="2208" t="s">
        <v>440</v>
      </c>
      <c r="C11" s="2208"/>
      <c r="D11" s="2208"/>
      <c r="E11" s="2208"/>
      <c r="F11" s="2208"/>
      <c r="G11" s="2208"/>
      <c r="H11" s="2208"/>
      <c r="I11" s="2208"/>
      <c r="J11" s="2208"/>
      <c r="K11" s="2208"/>
      <c r="L11" s="2208"/>
      <c r="M11" s="2208"/>
      <c r="N11" s="2208"/>
      <c r="Q11" s="471"/>
    </row>
    <row r="12" spans="1:17">
      <c r="B12" s="472"/>
      <c r="C12" s="472"/>
      <c r="D12" s="472"/>
      <c r="E12" s="472"/>
      <c r="F12" s="472"/>
      <c r="G12" s="472"/>
      <c r="H12" s="472"/>
      <c r="I12" s="472"/>
      <c r="J12" s="472"/>
      <c r="K12" s="472"/>
      <c r="L12" s="472"/>
      <c r="M12" s="472"/>
      <c r="N12" s="472"/>
      <c r="Q12" s="471"/>
    </row>
    <row r="13" spans="1:17">
      <c r="A13" s="473" t="s">
        <v>441</v>
      </c>
      <c r="B13" s="473" t="s">
        <v>240</v>
      </c>
      <c r="C13" s="2209" t="s">
        <v>442</v>
      </c>
      <c r="D13" s="2210"/>
      <c r="E13" s="2210"/>
      <c r="F13" s="2210"/>
      <c r="G13" s="2210"/>
      <c r="H13" s="2210"/>
      <c r="I13" s="2210"/>
      <c r="J13" s="2210"/>
      <c r="K13" s="2210"/>
      <c r="L13" s="2210"/>
      <c r="M13" s="2210"/>
      <c r="N13" s="2210"/>
      <c r="O13" s="2209" t="s">
        <v>443</v>
      </c>
      <c r="P13" s="2210"/>
      <c r="Q13" s="471"/>
    </row>
    <row r="14" spans="1:17">
      <c r="A14" s="473"/>
      <c r="B14" s="474"/>
      <c r="C14" s="475">
        <v>1</v>
      </c>
      <c r="D14" s="476">
        <v>2</v>
      </c>
      <c r="E14" s="476">
        <v>3</v>
      </c>
      <c r="F14" s="476">
        <v>4</v>
      </c>
      <c r="G14" s="476">
        <v>5</v>
      </c>
      <c r="H14" s="476">
        <v>6</v>
      </c>
      <c r="I14" s="476">
        <v>7</v>
      </c>
      <c r="J14" s="476">
        <v>8</v>
      </c>
      <c r="K14" s="476">
        <v>9</v>
      </c>
      <c r="L14" s="476">
        <v>10</v>
      </c>
      <c r="M14" s="476">
        <v>11</v>
      </c>
      <c r="N14" s="476">
        <v>12</v>
      </c>
      <c r="O14" s="475" t="s">
        <v>444</v>
      </c>
      <c r="P14" s="475" t="s">
        <v>445</v>
      </c>
      <c r="Q14" s="471"/>
    </row>
    <row r="15" spans="1:17" ht="25.5" customHeight="1">
      <c r="A15" s="2201" t="s">
        <v>446</v>
      </c>
      <c r="B15" s="2211" t="s">
        <v>447</v>
      </c>
      <c r="C15" s="477" t="s">
        <v>448</v>
      </c>
      <c r="D15" s="477"/>
      <c r="E15" s="477"/>
      <c r="F15" s="477"/>
      <c r="G15" s="477"/>
      <c r="H15" s="477"/>
      <c r="I15" s="477"/>
      <c r="J15" s="477"/>
      <c r="K15" s="477"/>
      <c r="L15" s="477"/>
      <c r="M15" s="477"/>
      <c r="N15" s="477"/>
      <c r="O15" s="478" t="s">
        <v>449</v>
      </c>
      <c r="P15" s="479">
        <f>4500*12</f>
        <v>54000</v>
      </c>
      <c r="Q15" s="471"/>
    </row>
    <row r="16" spans="1:17" ht="13.5" customHeight="1">
      <c r="A16" s="2202"/>
      <c r="B16" s="2212"/>
      <c r="C16" s="477"/>
      <c r="D16" s="477"/>
      <c r="E16" s="477"/>
      <c r="F16" s="477"/>
      <c r="G16" s="477"/>
      <c r="H16" s="477"/>
      <c r="I16" s="477"/>
      <c r="J16" s="477"/>
      <c r="K16" s="477"/>
      <c r="L16" s="477"/>
      <c r="M16" s="477"/>
      <c r="N16" s="477"/>
      <c r="O16" s="478" t="s">
        <v>450</v>
      </c>
      <c r="P16" s="480">
        <f>6*501.4</f>
        <v>3008.3999999999996</v>
      </c>
      <c r="Q16" s="471"/>
    </row>
    <row r="17" spans="1:17" ht="13.5" customHeight="1">
      <c r="A17" s="2202"/>
      <c r="B17" s="2212"/>
      <c r="C17" s="477"/>
      <c r="D17" s="477"/>
      <c r="E17" s="477"/>
      <c r="F17" s="477"/>
      <c r="G17" s="477"/>
      <c r="H17" s="477"/>
      <c r="I17" s="477"/>
      <c r="J17" s="477"/>
      <c r="K17" s="477"/>
      <c r="L17" s="477"/>
      <c r="M17" s="477"/>
      <c r="N17" s="477"/>
      <c r="O17" s="478" t="s">
        <v>451</v>
      </c>
      <c r="P17" s="480">
        <f>105*80</f>
        <v>8400</v>
      </c>
      <c r="Q17" s="471"/>
    </row>
    <row r="18" spans="1:17" ht="13.5" customHeight="1">
      <c r="A18" s="2202"/>
      <c r="B18" s="2212"/>
      <c r="C18" s="477"/>
      <c r="D18" s="477"/>
      <c r="E18" s="477"/>
      <c r="F18" s="477"/>
      <c r="G18" s="477"/>
      <c r="H18" s="477"/>
      <c r="I18" s="477"/>
      <c r="J18" s="477"/>
      <c r="K18" s="477"/>
      <c r="L18" s="477"/>
      <c r="M18" s="477"/>
      <c r="N18" s="477"/>
      <c r="O18" s="478" t="s">
        <v>452</v>
      </c>
      <c r="P18" s="480">
        <f>60*105</f>
        <v>6300</v>
      </c>
      <c r="Q18" s="471"/>
    </row>
    <row r="19" spans="1:17" ht="13.5" customHeight="1">
      <c r="A19" s="2202"/>
      <c r="B19" s="2213"/>
      <c r="C19" s="477"/>
      <c r="D19" s="477"/>
      <c r="E19" s="477"/>
      <c r="F19" s="477"/>
      <c r="G19" s="477"/>
      <c r="H19" s="477"/>
      <c r="I19" s="477"/>
      <c r="J19" s="477"/>
      <c r="K19" s="477"/>
      <c r="L19" s="477"/>
      <c r="M19" s="477"/>
      <c r="N19" s="477"/>
      <c r="O19" s="478" t="s">
        <v>453</v>
      </c>
      <c r="P19" s="480">
        <f>100*6+20*90</f>
        <v>2400</v>
      </c>
      <c r="Q19" s="471"/>
    </row>
    <row r="20" spans="1:17">
      <c r="A20" s="2202"/>
      <c r="B20" s="481" t="s">
        <v>454</v>
      </c>
      <c r="C20" s="477" t="s">
        <v>448</v>
      </c>
      <c r="D20" s="477"/>
      <c r="E20" s="477"/>
      <c r="F20" s="477"/>
      <c r="G20" s="477"/>
      <c r="H20" s="477"/>
      <c r="I20" s="477"/>
      <c r="J20" s="477"/>
      <c r="K20" s="477"/>
      <c r="L20" s="477"/>
      <c r="M20" s="477"/>
      <c r="N20" s="477"/>
      <c r="O20" s="478" t="s">
        <v>455</v>
      </c>
      <c r="P20" s="479"/>
      <c r="Q20" s="471"/>
    </row>
    <row r="21" spans="1:17" ht="38.25">
      <c r="A21" s="2202"/>
      <c r="B21" s="481" t="s">
        <v>456</v>
      </c>
      <c r="C21" s="477" t="s">
        <v>448</v>
      </c>
      <c r="D21" s="477"/>
      <c r="E21" s="477"/>
      <c r="F21" s="477"/>
      <c r="G21" s="477"/>
      <c r="H21" s="477"/>
      <c r="I21" s="477"/>
      <c r="J21" s="477"/>
      <c r="K21" s="477"/>
      <c r="L21" s="477"/>
      <c r="M21" s="477"/>
      <c r="N21" s="477"/>
      <c r="O21" s="478" t="s">
        <v>455</v>
      </c>
      <c r="P21" s="479"/>
      <c r="Q21" s="471"/>
    </row>
    <row r="22" spans="1:17" ht="38.25">
      <c r="A22" s="2202"/>
      <c r="B22" s="482" t="s">
        <v>457</v>
      </c>
      <c r="C22" s="477" t="s">
        <v>448</v>
      </c>
      <c r="D22" s="477" t="s">
        <v>448</v>
      </c>
      <c r="E22" s="477"/>
      <c r="F22" s="477" t="s">
        <v>448</v>
      </c>
      <c r="G22" s="477"/>
      <c r="H22" s="477" t="s">
        <v>448</v>
      </c>
      <c r="I22" s="477"/>
      <c r="J22" s="477" t="s">
        <v>448</v>
      </c>
      <c r="K22" s="477"/>
      <c r="L22" s="477" t="s">
        <v>448</v>
      </c>
      <c r="M22" s="477"/>
      <c r="N22" s="477" t="s">
        <v>448</v>
      </c>
      <c r="O22" s="478" t="s">
        <v>458</v>
      </c>
      <c r="P22" s="480">
        <v>1500</v>
      </c>
      <c r="Q22" s="471"/>
    </row>
    <row r="23" spans="1:17" ht="38.25">
      <c r="A23" s="2202"/>
      <c r="B23" s="482" t="s">
        <v>459</v>
      </c>
      <c r="C23" s="477" t="s">
        <v>448</v>
      </c>
      <c r="D23" s="477"/>
      <c r="E23" s="477"/>
      <c r="F23" s="477"/>
      <c r="G23" s="477"/>
      <c r="H23" s="477"/>
      <c r="I23" s="477"/>
      <c r="J23" s="477"/>
      <c r="K23" s="477"/>
      <c r="L23" s="477"/>
      <c r="M23" s="477"/>
      <c r="N23" s="477"/>
      <c r="O23" s="478" t="s">
        <v>460</v>
      </c>
      <c r="P23" s="480">
        <f>200*2+100*2</f>
        <v>600</v>
      </c>
      <c r="Q23" s="471"/>
    </row>
    <row r="24" spans="1:17" ht="25.5">
      <c r="A24" s="2202"/>
      <c r="B24" s="2214" t="s">
        <v>461</v>
      </c>
      <c r="C24" s="477" t="s">
        <v>448</v>
      </c>
      <c r="D24" s="477"/>
      <c r="E24" s="477"/>
      <c r="F24" s="477"/>
      <c r="G24" s="477"/>
      <c r="H24" s="477"/>
      <c r="I24" s="477"/>
      <c r="J24" s="477"/>
      <c r="K24" s="477"/>
      <c r="L24" s="477"/>
      <c r="M24" s="477"/>
      <c r="N24" s="477"/>
      <c r="O24" s="478" t="s">
        <v>462</v>
      </c>
      <c r="P24" s="479">
        <f>20+20+60*15</f>
        <v>940</v>
      </c>
      <c r="Q24" s="483"/>
    </row>
    <row r="25" spans="1:17">
      <c r="A25" s="2202"/>
      <c r="B25" s="2215"/>
      <c r="C25" s="477"/>
      <c r="D25" s="477"/>
      <c r="E25" s="477"/>
      <c r="F25" s="477"/>
      <c r="G25" s="477"/>
      <c r="H25" s="477"/>
      <c r="I25" s="477"/>
      <c r="J25" s="477"/>
      <c r="K25" s="477"/>
      <c r="L25" s="477"/>
      <c r="M25" s="477"/>
      <c r="N25" s="477"/>
      <c r="O25" s="478" t="s">
        <v>463</v>
      </c>
      <c r="P25" s="479">
        <v>50</v>
      </c>
      <c r="Q25" s="471"/>
    </row>
    <row r="26" spans="1:17" ht="38.25">
      <c r="A26" s="2202"/>
      <c r="B26" s="2216" t="s">
        <v>464</v>
      </c>
      <c r="C26" s="484"/>
      <c r="D26" s="484" t="s">
        <v>448</v>
      </c>
      <c r="E26" s="484" t="s">
        <v>448</v>
      </c>
      <c r="F26" s="484" t="s">
        <v>448</v>
      </c>
      <c r="G26" s="484" t="s">
        <v>448</v>
      </c>
      <c r="H26" s="484" t="s">
        <v>448</v>
      </c>
      <c r="I26" s="484" t="s">
        <v>448</v>
      </c>
      <c r="J26" s="484"/>
      <c r="K26" s="484"/>
      <c r="L26" s="484"/>
      <c r="M26" s="484"/>
      <c r="N26" s="484"/>
      <c r="O26" s="485" t="s">
        <v>465</v>
      </c>
      <c r="P26" s="486">
        <v>4000</v>
      </c>
      <c r="Q26" s="2207" t="s">
        <v>466</v>
      </c>
    </row>
    <row r="27" spans="1:17">
      <c r="A27" s="2202"/>
      <c r="B27" s="2217"/>
      <c r="C27" s="484"/>
      <c r="D27" s="484"/>
      <c r="E27" s="484"/>
      <c r="F27" s="484"/>
      <c r="G27" s="484"/>
      <c r="H27" s="484"/>
      <c r="I27" s="484"/>
      <c r="J27" s="484"/>
      <c r="K27" s="484"/>
      <c r="L27" s="484"/>
      <c r="M27" s="484"/>
      <c r="N27" s="484"/>
      <c r="O27" s="485" t="s">
        <v>467</v>
      </c>
      <c r="P27" s="486">
        <v>8000</v>
      </c>
      <c r="Q27" s="2207"/>
    </row>
    <row r="28" spans="1:17" ht="38.25">
      <c r="A28" s="2202"/>
      <c r="B28" s="2217"/>
      <c r="C28" s="484"/>
      <c r="D28" s="484"/>
      <c r="E28" s="484"/>
      <c r="F28" s="484"/>
      <c r="G28" s="484"/>
      <c r="H28" s="484"/>
      <c r="I28" s="484"/>
      <c r="J28" s="484"/>
      <c r="K28" s="484"/>
      <c r="L28" s="484"/>
      <c r="M28" s="484"/>
      <c r="N28" s="484"/>
      <c r="O28" s="485" t="s">
        <v>468</v>
      </c>
      <c r="P28" s="486">
        <v>30000</v>
      </c>
      <c r="Q28" s="2207"/>
    </row>
    <row r="29" spans="1:17">
      <c r="A29" s="2202"/>
      <c r="B29" s="2217"/>
      <c r="C29" s="484"/>
      <c r="D29" s="484"/>
      <c r="E29" s="484"/>
      <c r="F29" s="484"/>
      <c r="G29" s="484"/>
      <c r="H29" s="484"/>
      <c r="I29" s="484"/>
      <c r="J29" s="484"/>
      <c r="K29" s="484"/>
      <c r="L29" s="484"/>
      <c r="M29" s="484"/>
      <c r="N29" s="484"/>
      <c r="O29" s="485" t="s">
        <v>469</v>
      </c>
      <c r="P29" s="486">
        <v>6000</v>
      </c>
      <c r="Q29" s="2207"/>
    </row>
    <row r="30" spans="1:17" ht="25.5">
      <c r="A30" s="2202"/>
      <c r="B30" s="2217"/>
      <c r="C30" s="484"/>
      <c r="D30" s="484"/>
      <c r="E30" s="484"/>
      <c r="F30" s="484"/>
      <c r="G30" s="484"/>
      <c r="H30" s="484"/>
      <c r="I30" s="484"/>
      <c r="J30" s="484"/>
      <c r="K30" s="484"/>
      <c r="L30" s="484"/>
      <c r="M30" s="484"/>
      <c r="N30" s="484"/>
      <c r="O30" s="485" t="s">
        <v>470</v>
      </c>
      <c r="P30" s="486">
        <f>20+20+60*20</f>
        <v>1240</v>
      </c>
      <c r="Q30" s="2207"/>
    </row>
    <row r="31" spans="1:17">
      <c r="A31" s="2203"/>
      <c r="B31" s="2218"/>
      <c r="C31" s="484"/>
      <c r="D31" s="484"/>
      <c r="E31" s="484"/>
      <c r="F31" s="484"/>
      <c r="G31" s="484"/>
      <c r="H31" s="484"/>
      <c r="I31" s="484"/>
      <c r="J31" s="484"/>
      <c r="K31" s="484"/>
      <c r="L31" s="484"/>
      <c r="M31" s="484"/>
      <c r="N31" s="484"/>
      <c r="O31" s="485" t="s">
        <v>463</v>
      </c>
      <c r="P31" s="486">
        <v>200</v>
      </c>
      <c r="Q31" s="2207"/>
    </row>
    <row r="32" spans="1:17" ht="25.5">
      <c r="A32" s="2201" t="s">
        <v>471</v>
      </c>
      <c r="B32" s="487" t="s">
        <v>472</v>
      </c>
      <c r="C32" s="488" t="s">
        <v>448</v>
      </c>
      <c r="D32" s="488" t="s">
        <v>448</v>
      </c>
      <c r="E32" s="488"/>
      <c r="F32" s="488"/>
      <c r="G32" s="488"/>
      <c r="H32" s="488"/>
      <c r="I32" s="488"/>
      <c r="J32" s="488"/>
      <c r="K32" s="488"/>
      <c r="L32" s="488"/>
      <c r="M32" s="488"/>
      <c r="N32" s="488"/>
      <c r="O32" s="478" t="s">
        <v>473</v>
      </c>
      <c r="P32" s="479"/>
      <c r="Q32" s="471"/>
    </row>
    <row r="33" spans="1:17" ht="25.5">
      <c r="A33" s="2202"/>
      <c r="B33" s="487" t="s">
        <v>474</v>
      </c>
      <c r="C33" s="488" t="s">
        <v>448</v>
      </c>
      <c r="D33" s="488" t="s">
        <v>448</v>
      </c>
      <c r="E33" s="488" t="s">
        <v>448</v>
      </c>
      <c r="F33" s="488"/>
      <c r="G33" s="488"/>
      <c r="H33" s="488"/>
      <c r="I33" s="488"/>
      <c r="J33" s="488"/>
      <c r="K33" s="488"/>
      <c r="L33" s="489"/>
      <c r="M33" s="488"/>
      <c r="N33" s="488"/>
      <c r="O33" s="478" t="s">
        <v>473</v>
      </c>
      <c r="P33" s="479"/>
      <c r="Q33" s="471"/>
    </row>
    <row r="34" spans="1:17" ht="140.25">
      <c r="A34" s="2202"/>
      <c r="B34" s="490" t="s">
        <v>475</v>
      </c>
      <c r="C34" s="484"/>
      <c r="D34" s="484" t="s">
        <v>448</v>
      </c>
      <c r="E34" s="484" t="s">
        <v>448</v>
      </c>
      <c r="F34" s="484" t="s">
        <v>448</v>
      </c>
      <c r="G34" s="484" t="s">
        <v>448</v>
      </c>
      <c r="H34" s="484"/>
      <c r="I34" s="484"/>
      <c r="J34" s="484"/>
      <c r="K34" s="484"/>
      <c r="L34" s="484"/>
      <c r="M34" s="484"/>
      <c r="N34" s="484"/>
      <c r="O34" s="491" t="s">
        <v>476</v>
      </c>
      <c r="P34" s="492">
        <v>18000</v>
      </c>
      <c r="Q34" s="471" t="s">
        <v>477</v>
      </c>
    </row>
    <row r="35" spans="1:17" ht="25.5">
      <c r="A35" s="2202"/>
      <c r="B35" s="2196" t="s">
        <v>478</v>
      </c>
      <c r="C35" s="488"/>
      <c r="D35" s="488" t="s">
        <v>448</v>
      </c>
      <c r="E35" s="488"/>
      <c r="F35" s="488"/>
      <c r="G35" s="488"/>
      <c r="H35" s="488"/>
      <c r="I35" s="488"/>
      <c r="J35" s="488"/>
      <c r="K35" s="488"/>
      <c r="L35" s="488"/>
      <c r="M35" s="488"/>
      <c r="N35" s="488"/>
      <c r="O35" s="478" t="s">
        <v>479</v>
      </c>
      <c r="P35" s="479">
        <f>20+20+60*35*2</f>
        <v>4240</v>
      </c>
      <c r="Q35" s="483"/>
    </row>
    <row r="36" spans="1:17">
      <c r="A36" s="2202"/>
      <c r="B36" s="2198"/>
      <c r="C36" s="488"/>
      <c r="D36" s="488"/>
      <c r="E36" s="488"/>
      <c r="F36" s="488"/>
      <c r="G36" s="488"/>
      <c r="H36" s="488"/>
      <c r="I36" s="488"/>
      <c r="J36" s="488"/>
      <c r="K36" s="488"/>
      <c r="L36" s="488"/>
      <c r="M36" s="488"/>
      <c r="N36" s="488"/>
      <c r="O36" s="478" t="s">
        <v>463</v>
      </c>
      <c r="P36" s="479">
        <v>200</v>
      </c>
      <c r="Q36" s="471"/>
    </row>
    <row r="37" spans="1:17" ht="38.25">
      <c r="A37" s="2202"/>
      <c r="B37" s="2196" t="s">
        <v>480</v>
      </c>
      <c r="C37" s="488"/>
      <c r="D37" s="488" t="s">
        <v>448</v>
      </c>
      <c r="E37" s="488" t="s">
        <v>448</v>
      </c>
      <c r="F37" s="488" t="s">
        <v>448</v>
      </c>
      <c r="G37" s="488" t="s">
        <v>448</v>
      </c>
      <c r="H37" s="488"/>
      <c r="I37" s="488"/>
      <c r="J37" s="488"/>
      <c r="K37" s="488"/>
      <c r="L37" s="488"/>
      <c r="M37" s="488"/>
      <c r="N37" s="488"/>
      <c r="O37" s="491" t="s">
        <v>481</v>
      </c>
      <c r="P37" s="492">
        <v>25000</v>
      </c>
      <c r="Q37" s="471"/>
    </row>
    <row r="38" spans="1:17" ht="25.5">
      <c r="A38" s="2202"/>
      <c r="B38" s="2197"/>
      <c r="C38" s="488"/>
      <c r="D38" s="488"/>
      <c r="E38" s="488"/>
      <c r="F38" s="488"/>
      <c r="G38" s="488"/>
      <c r="H38" s="488"/>
      <c r="I38" s="488"/>
      <c r="J38" s="488"/>
      <c r="K38" s="488"/>
      <c r="L38" s="488"/>
      <c r="M38" s="488"/>
      <c r="N38" s="488"/>
      <c r="O38" s="493" t="s">
        <v>482</v>
      </c>
      <c r="P38" s="480">
        <v>1200</v>
      </c>
      <c r="Q38" s="494"/>
    </row>
    <row r="39" spans="1:17">
      <c r="A39" s="2202"/>
      <c r="B39" s="2197"/>
      <c r="C39" s="488"/>
      <c r="D39" s="488"/>
      <c r="E39" s="488"/>
      <c r="F39" s="488"/>
      <c r="G39" s="488"/>
      <c r="H39" s="488"/>
      <c r="I39" s="488"/>
      <c r="J39" s="488"/>
      <c r="K39" s="488"/>
      <c r="L39" s="488"/>
      <c r="M39" s="488"/>
      <c r="N39" s="488"/>
      <c r="O39" s="478" t="s">
        <v>483</v>
      </c>
      <c r="P39" s="480">
        <f>80*30</f>
        <v>2400</v>
      </c>
      <c r="Q39" s="471"/>
    </row>
    <row r="40" spans="1:17">
      <c r="A40" s="2202"/>
      <c r="B40" s="2197"/>
      <c r="C40" s="488"/>
      <c r="D40" s="488"/>
      <c r="E40" s="488"/>
      <c r="F40" s="488"/>
      <c r="G40" s="488"/>
      <c r="H40" s="488"/>
      <c r="I40" s="488"/>
      <c r="J40" s="488"/>
      <c r="K40" s="488"/>
      <c r="L40" s="488"/>
      <c r="M40" s="488"/>
      <c r="N40" s="488"/>
      <c r="O40" s="478" t="s">
        <v>484</v>
      </c>
      <c r="P40" s="480">
        <f>60*30</f>
        <v>1800</v>
      </c>
      <c r="Q40" s="471"/>
    </row>
    <row r="41" spans="1:17">
      <c r="A41" s="2202"/>
      <c r="B41" s="2197"/>
      <c r="C41" s="488"/>
      <c r="D41" s="488"/>
      <c r="E41" s="488"/>
      <c r="F41" s="488"/>
      <c r="G41" s="488"/>
      <c r="H41" s="488"/>
      <c r="I41" s="488"/>
      <c r="J41" s="488"/>
      <c r="K41" s="488"/>
      <c r="L41" s="488"/>
      <c r="M41" s="488"/>
      <c r="N41" s="488"/>
      <c r="O41" s="478" t="s">
        <v>485</v>
      </c>
      <c r="P41" s="480">
        <f>100+20*30</f>
        <v>700</v>
      </c>
      <c r="Q41" s="471"/>
    </row>
    <row r="42" spans="1:17" ht="25.5">
      <c r="A42" s="2202"/>
      <c r="B42" s="2198"/>
      <c r="C42" s="488"/>
      <c r="D42" s="488"/>
      <c r="E42" s="488"/>
      <c r="F42" s="488"/>
      <c r="G42" s="488"/>
      <c r="H42" s="488"/>
      <c r="I42" s="488"/>
      <c r="J42" s="488"/>
      <c r="K42" s="488"/>
      <c r="L42" s="488"/>
      <c r="M42" s="488"/>
      <c r="N42" s="488"/>
      <c r="O42" s="478" t="s">
        <v>486</v>
      </c>
      <c r="P42" s="480">
        <f>8*200+800</f>
        <v>2400</v>
      </c>
      <c r="Q42" s="471"/>
    </row>
    <row r="43" spans="1:17" ht="38.25">
      <c r="A43" s="2202"/>
      <c r="B43" s="488" t="s">
        <v>487</v>
      </c>
      <c r="C43" s="488"/>
      <c r="D43" s="488" t="s">
        <v>448</v>
      </c>
      <c r="E43" s="488" t="s">
        <v>448</v>
      </c>
      <c r="F43" s="488"/>
      <c r="G43" s="488"/>
      <c r="H43" s="488"/>
      <c r="I43" s="488"/>
      <c r="J43" s="488"/>
      <c r="K43" s="488"/>
      <c r="L43" s="488"/>
      <c r="M43" s="488"/>
      <c r="N43" s="488"/>
      <c r="O43" s="478" t="s">
        <v>460</v>
      </c>
      <c r="P43" s="480">
        <f>200+200</f>
        <v>400</v>
      </c>
      <c r="Q43" s="471"/>
    </row>
    <row r="44" spans="1:17" ht="38.25">
      <c r="A44" s="2202"/>
      <c r="B44" s="2196" t="s">
        <v>488</v>
      </c>
      <c r="C44" s="488"/>
      <c r="D44" s="488"/>
      <c r="E44" s="488"/>
      <c r="F44" s="488" t="s">
        <v>448</v>
      </c>
      <c r="G44" s="488"/>
      <c r="H44" s="488"/>
      <c r="I44" s="488"/>
      <c r="J44" s="488"/>
      <c r="K44" s="488"/>
      <c r="L44" s="488"/>
      <c r="M44" s="488"/>
      <c r="N44" s="488"/>
      <c r="O44" s="491" t="s">
        <v>489</v>
      </c>
      <c r="P44" s="492">
        <v>20000</v>
      </c>
      <c r="Q44" s="471"/>
    </row>
    <row r="45" spans="1:17" ht="25.5">
      <c r="A45" s="2202"/>
      <c r="B45" s="2197"/>
      <c r="C45" s="488"/>
      <c r="D45" s="488"/>
      <c r="E45" s="488"/>
      <c r="F45" s="488"/>
      <c r="G45" s="488"/>
      <c r="H45" s="488"/>
      <c r="I45" s="488"/>
      <c r="J45" s="488"/>
      <c r="K45" s="488"/>
      <c r="L45" s="488"/>
      <c r="M45" s="488"/>
      <c r="N45" s="488"/>
      <c r="O45" s="493" t="s">
        <v>482</v>
      </c>
      <c r="P45" s="480">
        <v>1200</v>
      </c>
      <c r="Q45" s="494"/>
    </row>
    <row r="46" spans="1:17">
      <c r="A46" s="2202"/>
      <c r="B46" s="2197"/>
      <c r="C46" s="488"/>
      <c r="D46" s="488"/>
      <c r="E46" s="488"/>
      <c r="F46" s="488"/>
      <c r="G46" s="488"/>
      <c r="H46" s="488"/>
      <c r="I46" s="488"/>
      <c r="J46" s="488"/>
      <c r="K46" s="488"/>
      <c r="L46" s="488"/>
      <c r="M46" s="488"/>
      <c r="N46" s="488"/>
      <c r="O46" s="478" t="s">
        <v>490</v>
      </c>
      <c r="P46" s="480">
        <f>80*15</f>
        <v>1200</v>
      </c>
      <c r="Q46" s="471"/>
    </row>
    <row r="47" spans="1:17">
      <c r="A47" s="2202"/>
      <c r="B47" s="2197"/>
      <c r="C47" s="488"/>
      <c r="D47" s="488"/>
      <c r="E47" s="488"/>
      <c r="F47" s="488"/>
      <c r="G47" s="488"/>
      <c r="H47" s="488"/>
      <c r="I47" s="488"/>
      <c r="J47" s="488"/>
      <c r="K47" s="488"/>
      <c r="L47" s="488"/>
      <c r="M47" s="488"/>
      <c r="N47" s="488"/>
      <c r="O47" s="478" t="s">
        <v>491</v>
      </c>
      <c r="P47" s="480">
        <f>60*15</f>
        <v>900</v>
      </c>
      <c r="Q47" s="471"/>
    </row>
    <row r="48" spans="1:17">
      <c r="A48" s="2202"/>
      <c r="B48" s="2197"/>
      <c r="C48" s="488"/>
      <c r="D48" s="488"/>
      <c r="E48" s="488"/>
      <c r="F48" s="488"/>
      <c r="G48" s="488"/>
      <c r="H48" s="488"/>
      <c r="I48" s="488"/>
      <c r="J48" s="488"/>
      <c r="K48" s="488"/>
      <c r="L48" s="488"/>
      <c r="M48" s="488"/>
      <c r="N48" s="488"/>
      <c r="O48" s="478" t="s">
        <v>492</v>
      </c>
      <c r="P48" s="480">
        <f>100+20*15</f>
        <v>400</v>
      </c>
      <c r="Q48" s="471"/>
    </row>
    <row r="49" spans="1:17" ht="25.5">
      <c r="A49" s="2202"/>
      <c r="B49" s="2197"/>
      <c r="C49" s="488"/>
      <c r="D49" s="488"/>
      <c r="E49" s="488"/>
      <c r="F49" s="488"/>
      <c r="G49" s="488"/>
      <c r="H49" s="488"/>
      <c r="I49" s="488"/>
      <c r="J49" s="488"/>
      <c r="K49" s="488"/>
      <c r="L49" s="488"/>
      <c r="M49" s="488"/>
      <c r="N49" s="488"/>
      <c r="O49" s="478" t="s">
        <v>460</v>
      </c>
      <c r="P49" s="480">
        <f>200*4+400</f>
        <v>1200</v>
      </c>
      <c r="Q49" s="471"/>
    </row>
    <row r="50" spans="1:17" ht="25.5">
      <c r="A50" s="2202"/>
      <c r="B50" s="2197"/>
      <c r="C50" s="488"/>
      <c r="D50" s="488"/>
      <c r="E50" s="488"/>
      <c r="F50" s="488"/>
      <c r="G50" s="488"/>
      <c r="H50" s="488"/>
      <c r="I50" s="488"/>
      <c r="J50" s="488"/>
      <c r="K50" s="488"/>
      <c r="L50" s="488"/>
      <c r="M50" s="488"/>
      <c r="N50" s="488"/>
      <c r="O50" s="478" t="s">
        <v>479</v>
      </c>
      <c r="P50" s="479">
        <f>20+20+60*35*2</f>
        <v>4240</v>
      </c>
      <c r="Q50" s="483"/>
    </row>
    <row r="51" spans="1:17">
      <c r="A51" s="2202"/>
      <c r="B51" s="2197"/>
      <c r="C51" s="488"/>
      <c r="D51" s="488"/>
      <c r="E51" s="488"/>
      <c r="F51" s="488"/>
      <c r="G51" s="488"/>
      <c r="H51" s="488"/>
      <c r="I51" s="488"/>
      <c r="J51" s="488"/>
      <c r="K51" s="488"/>
      <c r="L51" s="488"/>
      <c r="M51" s="488"/>
      <c r="N51" s="488"/>
      <c r="O51" s="478" t="s">
        <v>463</v>
      </c>
      <c r="P51" s="479">
        <v>200</v>
      </c>
      <c r="Q51" s="471"/>
    </row>
    <row r="52" spans="1:17">
      <c r="A52" s="2202"/>
      <c r="B52" s="2198"/>
      <c r="C52" s="488"/>
      <c r="D52" s="488"/>
      <c r="E52" s="488"/>
      <c r="F52" s="488"/>
      <c r="G52" s="488"/>
      <c r="H52" s="488"/>
      <c r="I52" s="488"/>
      <c r="J52" s="488"/>
      <c r="K52" s="488"/>
      <c r="L52" s="488"/>
      <c r="M52" s="488"/>
      <c r="N52" s="488"/>
      <c r="O52" s="491" t="s">
        <v>493</v>
      </c>
      <c r="P52" s="492">
        <v>5000</v>
      </c>
      <c r="Q52" s="471"/>
    </row>
    <row r="53" spans="1:17" ht="25.5">
      <c r="A53" s="2202"/>
      <c r="B53" s="2196" t="s">
        <v>494</v>
      </c>
      <c r="C53" s="488"/>
      <c r="D53" s="488"/>
      <c r="E53" s="488"/>
      <c r="F53" s="488" t="s">
        <v>448</v>
      </c>
      <c r="G53" s="488"/>
      <c r="H53" s="488"/>
      <c r="I53" s="488"/>
      <c r="J53" s="488"/>
      <c r="K53" s="488"/>
      <c r="L53" s="488"/>
      <c r="M53" s="488"/>
      <c r="N53" s="488"/>
      <c r="O53" s="478" t="s">
        <v>479</v>
      </c>
      <c r="P53" s="479">
        <f>20+20+60*35*2</f>
        <v>4240</v>
      </c>
      <c r="Q53" s="483"/>
    </row>
    <row r="54" spans="1:17">
      <c r="A54" s="2202"/>
      <c r="B54" s="2197"/>
      <c r="C54" s="488"/>
      <c r="D54" s="488"/>
      <c r="E54" s="488"/>
      <c r="F54" s="488"/>
      <c r="G54" s="488"/>
      <c r="H54" s="488"/>
      <c r="I54" s="488"/>
      <c r="J54" s="488"/>
      <c r="K54" s="488"/>
      <c r="L54" s="488"/>
      <c r="M54" s="488"/>
      <c r="N54" s="488"/>
      <c r="O54" s="478" t="s">
        <v>463</v>
      </c>
      <c r="P54" s="479">
        <v>200</v>
      </c>
      <c r="Q54" s="471"/>
    </row>
    <row r="55" spans="1:17" ht="25.5">
      <c r="A55" s="2202"/>
      <c r="B55" s="2196" t="s">
        <v>495</v>
      </c>
      <c r="C55" s="488"/>
      <c r="D55" s="488"/>
      <c r="E55" s="488" t="s">
        <v>448</v>
      </c>
      <c r="F55" s="488" t="s">
        <v>448</v>
      </c>
      <c r="G55" s="488" t="s">
        <v>448</v>
      </c>
      <c r="H55" s="488" t="s">
        <v>448</v>
      </c>
      <c r="I55" s="488"/>
      <c r="J55" s="488"/>
      <c r="K55" s="488"/>
      <c r="L55" s="488"/>
      <c r="M55" s="488"/>
      <c r="N55" s="488"/>
      <c r="O55" s="491" t="s">
        <v>496</v>
      </c>
      <c r="P55" s="492">
        <v>15000</v>
      </c>
      <c r="Q55" s="471"/>
    </row>
    <row r="56" spans="1:17">
      <c r="A56" s="2202"/>
      <c r="B56" s="2197"/>
      <c r="C56" s="488"/>
      <c r="D56" s="488"/>
      <c r="E56" s="488"/>
      <c r="F56" s="488"/>
      <c r="G56" s="488"/>
      <c r="H56" s="488"/>
      <c r="I56" s="488"/>
      <c r="J56" s="488"/>
      <c r="K56" s="488"/>
      <c r="L56" s="488"/>
      <c r="M56" s="488"/>
      <c r="N56" s="488"/>
      <c r="O56" s="478" t="s">
        <v>485</v>
      </c>
      <c r="P56" s="480">
        <f>200*4</f>
        <v>800</v>
      </c>
      <c r="Q56" s="471"/>
    </row>
    <row r="57" spans="1:17" ht="38.25">
      <c r="A57" s="2202"/>
      <c r="B57" s="2198"/>
      <c r="C57" s="488"/>
      <c r="D57" s="488"/>
      <c r="E57" s="488"/>
      <c r="F57" s="488"/>
      <c r="G57" s="488"/>
      <c r="H57" s="488"/>
      <c r="I57" s="488"/>
      <c r="J57" s="488"/>
      <c r="K57" s="488"/>
      <c r="L57" s="488"/>
      <c r="M57" s="488"/>
      <c r="N57" s="488"/>
      <c r="O57" s="478" t="s">
        <v>497</v>
      </c>
      <c r="P57" s="479">
        <f>2*10*20</f>
        <v>400</v>
      </c>
      <c r="Q57" s="483"/>
    </row>
    <row r="58" spans="1:17" ht="25.5">
      <c r="A58" s="2202"/>
      <c r="B58" s="487" t="s">
        <v>498</v>
      </c>
      <c r="C58" s="488"/>
      <c r="D58" s="488" t="s">
        <v>448</v>
      </c>
      <c r="E58" s="488"/>
      <c r="F58" s="488" t="s">
        <v>448</v>
      </c>
      <c r="G58" s="488"/>
      <c r="H58" s="488" t="s">
        <v>448</v>
      </c>
      <c r="I58" s="488"/>
      <c r="J58" s="488" t="s">
        <v>448</v>
      </c>
      <c r="K58" s="488"/>
      <c r="L58" s="488"/>
      <c r="M58" s="488"/>
      <c r="N58" s="488"/>
      <c r="O58" s="478" t="s">
        <v>460</v>
      </c>
      <c r="P58" s="480">
        <f>200*4+400</f>
        <v>1200</v>
      </c>
      <c r="Q58" s="471"/>
    </row>
    <row r="59" spans="1:17" ht="25.5">
      <c r="A59" s="2202"/>
      <c r="B59" s="488" t="s">
        <v>499</v>
      </c>
      <c r="C59" s="488"/>
      <c r="D59" s="488"/>
      <c r="E59" s="488"/>
      <c r="F59" s="488"/>
      <c r="G59" s="488" t="s">
        <v>448</v>
      </c>
      <c r="H59" s="488" t="s">
        <v>448</v>
      </c>
      <c r="I59" s="488" t="s">
        <v>448</v>
      </c>
      <c r="J59" s="488" t="s">
        <v>448</v>
      </c>
      <c r="K59" s="488"/>
      <c r="L59" s="488"/>
      <c r="M59" s="488"/>
      <c r="N59" s="488"/>
      <c r="O59" s="478" t="s">
        <v>473</v>
      </c>
      <c r="P59" s="479"/>
      <c r="Q59" s="471"/>
    </row>
    <row r="60" spans="1:17" ht="38.25">
      <c r="A60" s="2195" t="s">
        <v>500</v>
      </c>
      <c r="B60" s="487" t="s">
        <v>501</v>
      </c>
      <c r="C60" s="477"/>
      <c r="D60" s="477"/>
      <c r="E60" s="477"/>
      <c r="F60" s="477"/>
      <c r="G60" s="477"/>
      <c r="H60" s="477"/>
      <c r="I60" s="477" t="s">
        <v>448</v>
      </c>
      <c r="J60" s="477"/>
      <c r="K60" s="477"/>
      <c r="L60" s="477"/>
      <c r="M60" s="477"/>
      <c r="N60" s="477"/>
      <c r="O60" s="478" t="s">
        <v>502</v>
      </c>
      <c r="P60" s="479">
        <f>20+20+60*15*2</f>
        <v>1840</v>
      </c>
      <c r="Q60" s="483"/>
    </row>
    <row r="61" spans="1:17">
      <c r="A61" s="2195"/>
      <c r="B61" s="487"/>
      <c r="C61" s="477"/>
      <c r="D61" s="477"/>
      <c r="E61" s="477"/>
      <c r="F61" s="477"/>
      <c r="G61" s="477"/>
      <c r="H61" s="477"/>
      <c r="I61" s="477"/>
      <c r="J61" s="477"/>
      <c r="K61" s="477"/>
      <c r="L61" s="477"/>
      <c r="M61" s="477"/>
      <c r="N61" s="477"/>
      <c r="O61" s="478" t="s">
        <v>503</v>
      </c>
      <c r="P61" s="479">
        <v>100</v>
      </c>
      <c r="Q61" s="471"/>
    </row>
    <row r="62" spans="1:17" ht="25.5">
      <c r="A62" s="2195"/>
      <c r="B62" s="487" t="s">
        <v>504</v>
      </c>
      <c r="C62" s="477"/>
      <c r="D62" s="477"/>
      <c r="E62" s="477"/>
      <c r="F62" s="477"/>
      <c r="G62" s="477"/>
      <c r="H62" s="477" t="s">
        <v>448</v>
      </c>
      <c r="I62" s="477"/>
      <c r="J62" s="477"/>
      <c r="K62" s="477"/>
      <c r="L62" s="477"/>
      <c r="M62" s="477"/>
      <c r="N62" s="477"/>
      <c r="O62" s="478" t="s">
        <v>473</v>
      </c>
      <c r="P62" s="479"/>
      <c r="Q62" s="471"/>
    </row>
    <row r="63" spans="1:17" ht="25.5">
      <c r="A63" s="2195"/>
      <c r="B63" s="2196" t="s">
        <v>505</v>
      </c>
      <c r="C63" s="477"/>
      <c r="D63" s="477"/>
      <c r="E63" s="477"/>
      <c r="F63" s="477"/>
      <c r="G63" s="477"/>
      <c r="H63" s="477" t="s">
        <v>448</v>
      </c>
      <c r="I63" s="477"/>
      <c r="J63" s="477"/>
      <c r="K63" s="477"/>
      <c r="L63" s="477"/>
      <c r="M63" s="477"/>
      <c r="N63" s="477"/>
      <c r="O63" s="478" t="s">
        <v>506</v>
      </c>
      <c r="P63" s="479">
        <f>20+20+60*20</f>
        <v>1240</v>
      </c>
      <c r="Q63" s="483"/>
    </row>
    <row r="64" spans="1:17" ht="63.75">
      <c r="A64" s="2195"/>
      <c r="B64" s="2197"/>
      <c r="C64" s="477"/>
      <c r="D64" s="477"/>
      <c r="E64" s="477"/>
      <c r="F64" s="477"/>
      <c r="G64" s="477"/>
      <c r="H64" s="477"/>
      <c r="I64" s="477"/>
      <c r="J64" s="477"/>
      <c r="K64" s="477"/>
      <c r="L64" s="477"/>
      <c r="M64" s="477"/>
      <c r="N64" s="477"/>
      <c r="O64" s="491" t="s">
        <v>507</v>
      </c>
      <c r="P64" s="492">
        <v>1000</v>
      </c>
      <c r="Q64" s="471" t="s">
        <v>508</v>
      </c>
    </row>
    <row r="65" spans="1:17">
      <c r="A65" s="2195"/>
      <c r="B65" s="2198"/>
      <c r="C65" s="477"/>
      <c r="D65" s="477"/>
      <c r="E65" s="477"/>
      <c r="F65" s="477"/>
      <c r="G65" s="477"/>
      <c r="H65" s="477"/>
      <c r="I65" s="477"/>
      <c r="J65" s="477"/>
      <c r="K65" s="477"/>
      <c r="L65" s="477"/>
      <c r="M65" s="477"/>
      <c r="N65" s="477"/>
      <c r="O65" s="478" t="s">
        <v>503</v>
      </c>
      <c r="P65" s="479">
        <v>50</v>
      </c>
      <c r="Q65" s="471"/>
    </row>
    <row r="66" spans="1:17" ht="25.5">
      <c r="A66" s="2195"/>
      <c r="B66" s="477" t="s">
        <v>509</v>
      </c>
      <c r="C66" s="477"/>
      <c r="D66" s="477"/>
      <c r="E66" s="477"/>
      <c r="F66" s="477"/>
      <c r="G66" s="477"/>
      <c r="H66" s="477"/>
      <c r="I66" s="477" t="s">
        <v>448</v>
      </c>
      <c r="J66" s="477"/>
      <c r="K66" s="477"/>
      <c r="L66" s="477"/>
      <c r="M66" s="477"/>
      <c r="N66" s="477"/>
      <c r="O66" s="478" t="s">
        <v>473</v>
      </c>
      <c r="P66" s="479"/>
      <c r="Q66" s="471"/>
    </row>
    <row r="67" spans="1:17" ht="38.25">
      <c r="A67" s="2195"/>
      <c r="B67" s="2199" t="s">
        <v>510</v>
      </c>
      <c r="C67" s="477"/>
      <c r="D67" s="477"/>
      <c r="E67" s="477"/>
      <c r="F67" s="477"/>
      <c r="G67" s="477"/>
      <c r="H67" s="477"/>
      <c r="I67" s="477" t="s">
        <v>448</v>
      </c>
      <c r="J67" s="477"/>
      <c r="K67" s="477"/>
      <c r="L67" s="477"/>
      <c r="M67" s="477"/>
      <c r="N67" s="477"/>
      <c r="O67" s="478" t="s">
        <v>511</v>
      </c>
      <c r="P67" s="479">
        <f>20+20+60*15</f>
        <v>940</v>
      </c>
      <c r="Q67" s="483"/>
    </row>
    <row r="68" spans="1:17">
      <c r="A68" s="2195"/>
      <c r="B68" s="2200"/>
      <c r="C68" s="477"/>
      <c r="D68" s="477"/>
      <c r="E68" s="477"/>
      <c r="F68" s="477"/>
      <c r="G68" s="477"/>
      <c r="H68" s="477"/>
      <c r="I68" s="477"/>
      <c r="J68" s="477"/>
      <c r="K68" s="477"/>
      <c r="L68" s="477"/>
      <c r="M68" s="477"/>
      <c r="N68" s="477"/>
      <c r="O68" s="478" t="s">
        <v>503</v>
      </c>
      <c r="P68" s="479">
        <v>50</v>
      </c>
      <c r="Q68" s="471"/>
    </row>
    <row r="69" spans="1:17">
      <c r="A69" s="2201" t="s">
        <v>512</v>
      </c>
      <c r="B69" s="477" t="s">
        <v>513</v>
      </c>
      <c r="C69" s="477"/>
      <c r="D69" s="477"/>
      <c r="E69" s="477"/>
      <c r="F69" s="477"/>
      <c r="G69" s="477"/>
      <c r="H69" s="477"/>
      <c r="I69" s="477"/>
      <c r="J69" s="477" t="s">
        <v>448</v>
      </c>
      <c r="K69" s="477"/>
      <c r="L69" s="477"/>
      <c r="M69" s="477"/>
      <c r="N69" s="477"/>
      <c r="O69" s="478"/>
      <c r="P69" s="479"/>
      <c r="Q69" s="471"/>
    </row>
    <row r="70" spans="1:17" ht="25.5">
      <c r="A70" s="2202"/>
      <c r="B70" s="477" t="s">
        <v>514</v>
      </c>
      <c r="C70" s="477"/>
      <c r="D70" s="477"/>
      <c r="E70" s="477"/>
      <c r="F70" s="477"/>
      <c r="G70" s="477"/>
      <c r="H70" s="477"/>
      <c r="I70" s="477"/>
      <c r="J70" s="477" t="s">
        <v>448</v>
      </c>
      <c r="K70" s="477"/>
      <c r="L70" s="477"/>
      <c r="M70" s="477"/>
      <c r="N70" s="477"/>
      <c r="O70" s="478"/>
      <c r="P70" s="479"/>
      <c r="Q70" s="471"/>
    </row>
    <row r="71" spans="1:17">
      <c r="A71" s="2202"/>
      <c r="B71" s="477" t="s">
        <v>515</v>
      </c>
      <c r="C71" s="477"/>
      <c r="D71" s="477"/>
      <c r="E71" s="477"/>
      <c r="F71" s="477"/>
      <c r="G71" s="477"/>
      <c r="H71" s="477"/>
      <c r="I71" s="477"/>
      <c r="J71" s="477" t="s">
        <v>448</v>
      </c>
      <c r="K71" s="477"/>
      <c r="L71" s="477"/>
      <c r="M71" s="477"/>
      <c r="N71" s="477"/>
      <c r="O71" s="478"/>
      <c r="P71" s="479"/>
      <c r="Q71" s="471"/>
    </row>
    <row r="72" spans="1:17">
      <c r="A72" s="2202"/>
      <c r="B72" s="477" t="s">
        <v>516</v>
      </c>
      <c r="C72" s="477"/>
      <c r="D72" s="477"/>
      <c r="E72" s="477"/>
      <c r="F72" s="477"/>
      <c r="G72" s="477"/>
      <c r="H72" s="477"/>
      <c r="I72" s="477"/>
      <c r="J72" s="477" t="s">
        <v>448</v>
      </c>
      <c r="K72" s="477"/>
      <c r="L72" s="477"/>
      <c r="M72" s="477"/>
      <c r="N72" s="477"/>
      <c r="O72" s="478"/>
      <c r="P72" s="479"/>
      <c r="Q72" s="471"/>
    </row>
    <row r="73" spans="1:17" ht="114.75">
      <c r="A73" s="2203"/>
      <c r="B73" s="488" t="s">
        <v>517</v>
      </c>
      <c r="C73" s="477"/>
      <c r="D73" s="477"/>
      <c r="E73" s="477"/>
      <c r="F73" s="477"/>
      <c r="G73" s="477"/>
      <c r="H73" s="477"/>
      <c r="I73" s="477"/>
      <c r="J73" s="477"/>
      <c r="K73" s="477" t="s">
        <v>448</v>
      </c>
      <c r="L73" s="477"/>
      <c r="M73" s="477"/>
      <c r="N73" s="477"/>
      <c r="O73" s="491" t="s">
        <v>518</v>
      </c>
      <c r="P73" s="492">
        <v>6000</v>
      </c>
      <c r="Q73" s="471" t="s">
        <v>519</v>
      </c>
    </row>
    <row r="74" spans="1:17">
      <c r="A74" s="2204" t="s">
        <v>520</v>
      </c>
      <c r="B74" s="488" t="s">
        <v>521</v>
      </c>
      <c r="C74" s="477"/>
      <c r="D74" s="477"/>
      <c r="E74" s="477"/>
      <c r="F74" s="477"/>
      <c r="G74" s="477"/>
      <c r="H74" s="477"/>
      <c r="I74" s="477"/>
      <c r="J74" s="477"/>
      <c r="K74" s="477" t="s">
        <v>448</v>
      </c>
      <c r="L74" s="477" t="s">
        <v>448</v>
      </c>
      <c r="M74" s="477"/>
      <c r="N74" s="477"/>
      <c r="O74" s="478" t="s">
        <v>473</v>
      </c>
      <c r="P74" s="479"/>
      <c r="Q74" s="471"/>
    </row>
    <row r="75" spans="1:17">
      <c r="A75" s="2205"/>
      <c r="B75" s="488" t="s">
        <v>522</v>
      </c>
      <c r="C75" s="477"/>
      <c r="D75" s="477"/>
      <c r="E75" s="477"/>
      <c r="F75" s="477"/>
      <c r="G75" s="477"/>
      <c r="H75" s="477"/>
      <c r="I75" s="477"/>
      <c r="J75" s="477"/>
      <c r="K75" s="477"/>
      <c r="L75" s="477"/>
      <c r="M75" s="477" t="s">
        <v>448</v>
      </c>
      <c r="N75" s="477"/>
      <c r="O75" s="478" t="s">
        <v>473</v>
      </c>
      <c r="P75" s="479"/>
      <c r="Q75" s="471"/>
    </row>
    <row r="76" spans="1:17">
      <c r="A76" s="2205"/>
      <c r="B76" s="488" t="s">
        <v>523</v>
      </c>
      <c r="C76" s="477"/>
      <c r="D76" s="477"/>
      <c r="E76" s="477"/>
      <c r="F76" s="477"/>
      <c r="G76" s="477"/>
      <c r="H76" s="477"/>
      <c r="I76" s="477"/>
      <c r="J76" s="477"/>
      <c r="K76" s="477"/>
      <c r="L76" s="477"/>
      <c r="M76" s="477" t="s">
        <v>448</v>
      </c>
      <c r="N76" s="477"/>
      <c r="O76" s="478" t="s">
        <v>473</v>
      </c>
      <c r="P76" s="479"/>
      <c r="Q76" s="471"/>
    </row>
    <row r="77" spans="1:17">
      <c r="A77" s="2205"/>
      <c r="B77" s="488" t="s">
        <v>524</v>
      </c>
      <c r="C77" s="477"/>
      <c r="D77" s="477"/>
      <c r="E77" s="477"/>
      <c r="F77" s="477"/>
      <c r="G77" s="477"/>
      <c r="H77" s="477"/>
      <c r="I77" s="477"/>
      <c r="J77" s="477"/>
      <c r="K77" s="477"/>
      <c r="L77" s="477"/>
      <c r="M77" s="477"/>
      <c r="N77" s="477" t="s">
        <v>448</v>
      </c>
      <c r="O77" s="478" t="s">
        <v>473</v>
      </c>
      <c r="P77" s="479"/>
      <c r="Q77" s="471"/>
    </row>
    <row r="78" spans="1:17" ht="38.25">
      <c r="A78" s="2206"/>
      <c r="B78" s="488" t="s">
        <v>525</v>
      </c>
      <c r="C78" s="477"/>
      <c r="D78" s="477"/>
      <c r="E78" s="477"/>
      <c r="F78" s="477"/>
      <c r="G78" s="477"/>
      <c r="H78" s="477"/>
      <c r="I78" s="477"/>
      <c r="J78" s="477"/>
      <c r="K78" s="477"/>
      <c r="L78" s="477"/>
      <c r="M78" s="477"/>
      <c r="N78" s="477" t="s">
        <v>448</v>
      </c>
      <c r="O78" s="478" t="s">
        <v>526</v>
      </c>
      <c r="P78" s="479">
        <f>30*250</f>
        <v>7500</v>
      </c>
      <c r="Q78" s="483"/>
    </row>
    <row r="79" spans="1:17" ht="25.5">
      <c r="A79" s="495"/>
      <c r="B79" s="488" t="s">
        <v>527</v>
      </c>
      <c r="C79" s="477"/>
      <c r="D79" s="477"/>
      <c r="E79" s="477"/>
      <c r="F79" s="477"/>
      <c r="G79" s="477"/>
      <c r="H79" s="477"/>
      <c r="I79" s="477"/>
      <c r="J79" s="477"/>
      <c r="K79" s="477"/>
      <c r="L79" s="477"/>
      <c r="M79" s="477"/>
      <c r="N79" s="477" t="s">
        <v>448</v>
      </c>
      <c r="O79" s="496" t="s">
        <v>528</v>
      </c>
      <c r="P79" s="492">
        <v>20000</v>
      </c>
      <c r="Q79" s="471"/>
    </row>
    <row r="80" spans="1:17">
      <c r="A80" s="358"/>
      <c r="B80" s="358"/>
      <c r="C80" s="358"/>
      <c r="D80" s="358"/>
      <c r="E80" s="358"/>
      <c r="F80" s="358"/>
      <c r="G80" s="358"/>
      <c r="H80" s="358"/>
      <c r="I80" s="358"/>
      <c r="J80" s="358"/>
      <c r="K80" s="358"/>
      <c r="L80" s="358"/>
      <c r="M80" s="358"/>
      <c r="N80" s="358"/>
      <c r="O80" s="497" t="s">
        <v>529</v>
      </c>
      <c r="P80" s="498">
        <f>SUM(P15:P79)</f>
        <v>277878.40000000002</v>
      </c>
      <c r="Q80" s="471"/>
    </row>
    <row r="81" spans="1:17">
      <c r="A81" s="358"/>
      <c r="B81" s="488" t="s">
        <v>530</v>
      </c>
      <c r="C81" s="358"/>
      <c r="D81" s="358"/>
      <c r="E81" s="358"/>
      <c r="F81" s="358"/>
      <c r="G81" s="358"/>
      <c r="H81" s="358"/>
      <c r="I81" s="358"/>
      <c r="J81" s="358"/>
      <c r="K81" s="358"/>
      <c r="L81" s="358"/>
      <c r="M81" s="358"/>
      <c r="N81" s="358"/>
      <c r="O81" s="496" t="s">
        <v>531</v>
      </c>
      <c r="P81" s="492"/>
      <c r="Q81" s="471"/>
    </row>
    <row r="82" spans="1:17">
      <c r="A82" s="358"/>
      <c r="B82" s="488"/>
      <c r="C82" s="358"/>
      <c r="D82" s="358"/>
      <c r="E82" s="358"/>
      <c r="F82" s="358"/>
      <c r="G82" s="358"/>
      <c r="H82" s="358"/>
      <c r="I82" s="358"/>
      <c r="J82" s="358"/>
      <c r="K82" s="358"/>
      <c r="L82" s="358"/>
      <c r="M82" s="358"/>
      <c r="N82" s="358"/>
      <c r="O82" s="497" t="s">
        <v>104</v>
      </c>
      <c r="P82" s="498">
        <f>SUM(P80:P81)</f>
        <v>277878.40000000002</v>
      </c>
      <c r="Q82" s="471"/>
    </row>
    <row r="83" spans="1:17">
      <c r="O83" s="499"/>
      <c r="P83" s="500"/>
      <c r="Q83" s="471"/>
    </row>
    <row r="84" spans="1:17">
      <c r="Q84" s="471"/>
    </row>
    <row r="85" spans="1:17" ht="25.5">
      <c r="A85" s="501"/>
      <c r="B85" s="502" t="s">
        <v>532</v>
      </c>
      <c r="Q85" s="471"/>
    </row>
    <row r="88" spans="1:17" ht="13.5" thickBot="1"/>
    <row r="89" spans="1:17" ht="15.75">
      <c r="B89" s="503" t="s">
        <v>533</v>
      </c>
      <c r="C89" s="504"/>
      <c r="D89" s="505">
        <f>SUM(D90:D92)</f>
        <v>50000</v>
      </c>
      <c r="E89" s="153"/>
      <c r="F89" s="152">
        <v>67440</v>
      </c>
    </row>
    <row r="90" spans="1:17">
      <c r="B90" s="431" t="s">
        <v>357</v>
      </c>
      <c r="C90" s="430">
        <v>4</v>
      </c>
      <c r="D90" s="460">
        <v>3000</v>
      </c>
      <c r="E90" s="153"/>
    </row>
    <row r="91" spans="1:17">
      <c r="B91" s="431" t="s">
        <v>534</v>
      </c>
      <c r="C91" s="430">
        <v>8</v>
      </c>
      <c r="D91" s="460">
        <v>12000</v>
      </c>
      <c r="E91" s="153"/>
    </row>
    <row r="92" spans="1:17" ht="13.5" thickBot="1">
      <c r="B92" s="506" t="s">
        <v>535</v>
      </c>
      <c r="C92" s="469">
        <v>12</v>
      </c>
      <c r="D92" s="470">
        <v>35000</v>
      </c>
      <c r="E92" s="153"/>
    </row>
    <row r="93" spans="1:17" ht="15.75">
      <c r="B93" s="507" t="s">
        <v>296</v>
      </c>
      <c r="C93" s="508"/>
      <c r="D93" s="509">
        <f>SUM(D94:D95)</f>
        <v>40000</v>
      </c>
      <c r="E93" s="153"/>
    </row>
    <row r="94" spans="1:17">
      <c r="B94" s="431" t="s">
        <v>536</v>
      </c>
      <c r="C94" s="430">
        <v>4</v>
      </c>
      <c r="D94" s="460">
        <v>10000</v>
      </c>
      <c r="E94" s="153"/>
    </row>
    <row r="95" spans="1:17" ht="13.5" thickBot="1">
      <c r="B95" s="506" t="s">
        <v>537</v>
      </c>
      <c r="C95" s="469">
        <v>12</v>
      </c>
      <c r="D95" s="470">
        <v>30000</v>
      </c>
      <c r="E95" s="153"/>
    </row>
  </sheetData>
  <mergeCells count="20">
    <mergeCell ref="B10:N10"/>
    <mergeCell ref="B11:N11"/>
    <mergeCell ref="C13:N13"/>
    <mergeCell ref="O13:P13"/>
    <mergeCell ref="A15:A31"/>
    <mergeCell ref="B15:B19"/>
    <mergeCell ref="B24:B25"/>
    <mergeCell ref="B26:B31"/>
    <mergeCell ref="Q26:Q31"/>
    <mergeCell ref="A32:A59"/>
    <mergeCell ref="B35:B36"/>
    <mergeCell ref="B37:B42"/>
    <mergeCell ref="B44:B52"/>
    <mergeCell ref="B53:B54"/>
    <mergeCell ref="B55:B57"/>
    <mergeCell ref="A60:A68"/>
    <mergeCell ref="B63:B65"/>
    <mergeCell ref="B67:B68"/>
    <mergeCell ref="A69:A73"/>
    <mergeCell ref="A74:A78"/>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workbookViewId="0">
      <selection activeCell="E19" sqref="E19"/>
    </sheetView>
  </sheetViews>
  <sheetFormatPr baseColWidth="10" defaultRowHeight="15"/>
  <cols>
    <col min="2" max="2" width="31.85546875" customWidth="1"/>
    <col min="7" max="11" width="0" hidden="1" customWidth="1"/>
  </cols>
  <sheetData>
    <row r="1" spans="1:12" ht="9" customHeight="1"/>
    <row r="2" spans="1:12" ht="15.75">
      <c r="A2" s="2224" t="s">
        <v>308</v>
      </c>
      <c r="B2" s="2224"/>
      <c r="C2" s="2224"/>
      <c r="D2" s="2224"/>
      <c r="E2" s="2224"/>
      <c r="F2" s="2224"/>
    </row>
    <row r="3" spans="1:12" ht="7.5" customHeight="1">
      <c r="A3" s="121"/>
      <c r="B3" s="121"/>
      <c r="C3" s="121"/>
      <c r="D3" s="121"/>
      <c r="E3" s="121"/>
      <c r="F3" s="121"/>
    </row>
    <row r="4" spans="1:12">
      <c r="A4" s="2159" t="s">
        <v>309</v>
      </c>
      <c r="B4" s="2159"/>
      <c r="C4" s="2159"/>
      <c r="D4" s="2159"/>
      <c r="E4" s="2159"/>
      <c r="F4" s="2159"/>
    </row>
    <row r="5" spans="1:12">
      <c r="A5" s="2225" t="s">
        <v>310</v>
      </c>
      <c r="B5" s="2225"/>
      <c r="C5" s="2225"/>
      <c r="D5" s="2225"/>
      <c r="E5" s="2225"/>
      <c r="F5" s="2225"/>
    </row>
    <row r="7" spans="1:12" ht="15.75">
      <c r="A7" s="2226" t="s">
        <v>41</v>
      </c>
      <c r="B7" s="2226"/>
      <c r="C7" s="2226"/>
      <c r="D7" s="2226"/>
      <c r="E7" s="2226"/>
      <c r="F7" s="2226"/>
      <c r="G7" s="2227" t="s">
        <v>241</v>
      </c>
      <c r="H7" s="2227"/>
      <c r="I7" s="2227"/>
      <c r="J7" s="2227"/>
      <c r="K7" s="2227"/>
    </row>
    <row r="9" spans="1:12">
      <c r="A9" s="2223" t="s">
        <v>311</v>
      </c>
      <c r="B9" s="2223"/>
      <c r="C9" s="2223"/>
      <c r="D9" s="122"/>
      <c r="E9" s="122"/>
      <c r="F9" s="123" t="s">
        <v>264</v>
      </c>
      <c r="G9" s="2223" t="s">
        <v>312</v>
      </c>
      <c r="H9" s="2223"/>
      <c r="I9" s="2223"/>
      <c r="J9" s="124"/>
      <c r="K9" s="124"/>
    </row>
    <row r="10" spans="1:12">
      <c r="A10" s="125">
        <v>2</v>
      </c>
      <c r="B10" s="125" t="s">
        <v>313</v>
      </c>
      <c r="C10" s="126"/>
      <c r="D10" s="125"/>
      <c r="E10" s="126"/>
      <c r="F10" s="126"/>
      <c r="G10" s="125">
        <v>2</v>
      </c>
      <c r="H10" s="125" t="s">
        <v>313</v>
      </c>
      <c r="I10" s="126">
        <v>2500</v>
      </c>
      <c r="J10" s="125">
        <v>60</v>
      </c>
      <c r="K10" s="126">
        <v>300000</v>
      </c>
    </row>
    <row r="11" spans="1:12" ht="24">
      <c r="B11" s="127" t="s">
        <v>314</v>
      </c>
      <c r="C11" s="128">
        <v>3500</v>
      </c>
      <c r="D11" s="129">
        <v>60</v>
      </c>
      <c r="E11" s="128">
        <f>+C11*D11</f>
        <v>210000</v>
      </c>
      <c r="F11" s="130" t="s">
        <v>1444</v>
      </c>
    </row>
    <row r="12" spans="1:12" ht="36">
      <c r="B12" s="127" t="s">
        <v>315</v>
      </c>
      <c r="C12" s="131">
        <v>3000</v>
      </c>
      <c r="D12" s="129">
        <v>60</v>
      </c>
      <c r="E12" s="128">
        <f>+C12*D12</f>
        <v>180000</v>
      </c>
      <c r="F12" s="132" t="s">
        <v>316</v>
      </c>
      <c r="L12" s="54"/>
    </row>
    <row r="13" spans="1:12">
      <c r="A13" s="133"/>
      <c r="B13" s="134"/>
      <c r="C13" s="2221" t="s">
        <v>317</v>
      </c>
      <c r="D13" s="2221"/>
      <c r="E13" s="135">
        <f>SUM(E11:E12)</f>
        <v>390000</v>
      </c>
      <c r="F13" s="136"/>
      <c r="G13" s="133"/>
      <c r="H13" s="134"/>
      <c r="I13" s="2221" t="s">
        <v>317</v>
      </c>
      <c r="J13" s="2221"/>
      <c r="K13" s="135">
        <f>SUM(K10:K12)</f>
        <v>300000</v>
      </c>
    </row>
    <row r="14" spans="1:12">
      <c r="B14" s="127"/>
      <c r="F14" s="137"/>
    </row>
    <row r="15" spans="1:12">
      <c r="A15" s="125">
        <v>1</v>
      </c>
      <c r="B15" s="125" t="s">
        <v>318</v>
      </c>
      <c r="C15" s="128">
        <v>4000</v>
      </c>
      <c r="D15" s="129">
        <v>60</v>
      </c>
      <c r="E15" s="128">
        <f>+C15*D15</f>
        <v>240000</v>
      </c>
      <c r="F15" s="138" t="s">
        <v>1445</v>
      </c>
      <c r="G15" s="125">
        <v>1</v>
      </c>
      <c r="H15" s="125" t="s">
        <v>318</v>
      </c>
      <c r="I15" s="126">
        <v>3000</v>
      </c>
      <c r="J15" s="125">
        <v>60</v>
      </c>
      <c r="K15" s="126">
        <v>180000</v>
      </c>
    </row>
    <row r="16" spans="1:12">
      <c r="A16" s="125">
        <v>1</v>
      </c>
      <c r="B16" s="125" t="s">
        <v>319</v>
      </c>
      <c r="C16" s="128">
        <v>2500</v>
      </c>
      <c r="D16" s="129">
        <v>60</v>
      </c>
      <c r="E16" s="128">
        <f t="shared" ref="E16:E17" si="0">+C16*D16</f>
        <v>150000</v>
      </c>
      <c r="F16" s="138" t="s">
        <v>1446</v>
      </c>
      <c r="G16" s="125">
        <v>1</v>
      </c>
      <c r="H16" s="125" t="s">
        <v>319</v>
      </c>
      <c r="I16" s="126">
        <v>2500</v>
      </c>
      <c r="J16" s="125">
        <v>60</v>
      </c>
      <c r="K16" s="126">
        <v>150000</v>
      </c>
    </row>
    <row r="17" spans="1:11">
      <c r="A17" s="125">
        <v>1</v>
      </c>
      <c r="B17" s="125" t="s">
        <v>320</v>
      </c>
      <c r="C17" s="128">
        <v>2500</v>
      </c>
      <c r="D17" s="129">
        <v>60</v>
      </c>
      <c r="E17" s="128">
        <f t="shared" si="0"/>
        <v>150000</v>
      </c>
      <c r="F17" s="138" t="s">
        <v>1447</v>
      </c>
      <c r="G17" s="125">
        <v>1</v>
      </c>
      <c r="H17" s="125" t="s">
        <v>320</v>
      </c>
      <c r="I17" s="126">
        <v>2500</v>
      </c>
      <c r="J17" s="125">
        <v>60</v>
      </c>
      <c r="K17" s="126">
        <v>150000</v>
      </c>
    </row>
    <row r="18" spans="1:11">
      <c r="A18" s="133"/>
      <c r="B18" s="134"/>
      <c r="C18" s="2221" t="s">
        <v>317</v>
      </c>
      <c r="D18" s="2221"/>
      <c r="E18" s="135">
        <f>SUM(E15:E17)</f>
        <v>540000</v>
      </c>
      <c r="F18" s="136"/>
      <c r="G18" s="133"/>
      <c r="H18" s="134"/>
      <c r="I18" s="2221" t="s">
        <v>317</v>
      </c>
      <c r="J18" s="2221"/>
      <c r="K18" s="135">
        <f>SUM(K15:K17)</f>
        <v>480000</v>
      </c>
    </row>
    <row r="19" spans="1:11" s="54" customFormat="1" ht="24" customHeight="1">
      <c r="B19" s="2222" t="s">
        <v>321</v>
      </c>
      <c r="C19" s="2222"/>
      <c r="D19" s="2222"/>
      <c r="E19" s="139">
        <v>4500000</v>
      </c>
      <c r="F19" s="130" t="s">
        <v>1448</v>
      </c>
      <c r="H19" s="2222" t="s">
        <v>321</v>
      </c>
      <c r="I19" s="2222"/>
      <c r="J19" s="2222"/>
      <c r="K19" s="139">
        <v>1500000</v>
      </c>
    </row>
    <row r="20" spans="1:11" s="54" customFormat="1" ht="14.25" customHeight="1">
      <c r="B20" s="140"/>
      <c r="C20" s="140"/>
      <c r="D20" s="140"/>
      <c r="E20" s="139"/>
      <c r="F20" s="136"/>
      <c r="H20" s="140"/>
      <c r="I20" s="140"/>
      <c r="J20" s="140"/>
      <c r="K20" s="139"/>
    </row>
    <row r="21" spans="1:11">
      <c r="A21" s="2219" t="s">
        <v>322</v>
      </c>
      <c r="B21" s="2219"/>
      <c r="C21" s="2219"/>
      <c r="D21" s="2219"/>
      <c r="E21" s="141">
        <f>+E19+E18+E13</f>
        <v>5430000</v>
      </c>
      <c r="G21" s="2219" t="s">
        <v>110</v>
      </c>
      <c r="H21" s="2219"/>
      <c r="I21" s="2219"/>
      <c r="J21" s="2219"/>
      <c r="K21" s="135">
        <f>+K18+K19</f>
        <v>1980000</v>
      </c>
    </row>
    <row r="23" spans="1:11" hidden="1">
      <c r="C23" s="2220" t="s">
        <v>323</v>
      </c>
      <c r="D23" s="2220"/>
      <c r="E23" s="2220"/>
      <c r="F23" s="2220"/>
      <c r="G23" s="142"/>
      <c r="H23" s="143"/>
      <c r="I23" s="144">
        <f>+E21+K21</f>
        <v>7410000</v>
      </c>
    </row>
  </sheetData>
  <mergeCells count="16">
    <mergeCell ref="A9:C9"/>
    <mergeCell ref="G9:I9"/>
    <mergeCell ref="A2:F2"/>
    <mergeCell ref="A4:F4"/>
    <mergeCell ref="A5:F5"/>
    <mergeCell ref="A7:F7"/>
    <mergeCell ref="G7:K7"/>
    <mergeCell ref="A21:D21"/>
    <mergeCell ref="G21:J21"/>
    <mergeCell ref="C23:F23"/>
    <mergeCell ref="C13:D13"/>
    <mergeCell ref="I13:J13"/>
    <mergeCell ref="C18:D18"/>
    <mergeCell ref="I18:J18"/>
    <mergeCell ref="B19:D19"/>
    <mergeCell ref="H19:J19"/>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2"/>
  <sheetViews>
    <sheetView workbookViewId="0">
      <selection activeCell="A2" sqref="A2"/>
    </sheetView>
  </sheetViews>
  <sheetFormatPr baseColWidth="10" defaultRowHeight="15"/>
  <sheetData>
    <row r="1" spans="1:9">
      <c r="A1" t="s">
        <v>849</v>
      </c>
    </row>
    <row r="2" spans="1:9" ht="15.75" thickBot="1"/>
    <row r="3" spans="1:9">
      <c r="A3" s="671" t="s">
        <v>652</v>
      </c>
      <c r="B3" s="52"/>
      <c r="C3" s="52"/>
      <c r="D3" s="52"/>
      <c r="E3" s="52"/>
      <c r="F3" s="52"/>
      <c r="G3" s="52"/>
      <c r="H3" s="52"/>
      <c r="I3" s="52"/>
    </row>
    <row r="4" spans="1:9">
      <c r="A4" s="672" t="s">
        <v>653</v>
      </c>
      <c r="B4" s="52"/>
      <c r="C4" s="52"/>
      <c r="D4" s="52"/>
      <c r="E4" s="52"/>
      <c r="F4" s="52"/>
      <c r="G4" s="52"/>
      <c r="H4" s="52"/>
      <c r="I4" s="52"/>
    </row>
    <row r="5" spans="1:9" ht="15.75" thickBot="1">
      <c r="A5" s="673" t="s">
        <v>654</v>
      </c>
      <c r="B5" s="52"/>
      <c r="C5" s="52"/>
      <c r="D5" s="52"/>
      <c r="E5" s="52"/>
      <c r="F5" s="52"/>
      <c r="G5" s="52"/>
      <c r="H5" s="52"/>
      <c r="I5" s="52"/>
    </row>
    <row r="6" spans="1:9" ht="15.75" thickBot="1">
      <c r="A6" s="52"/>
      <c r="B6" s="52"/>
      <c r="C6" s="52"/>
      <c r="D6" s="52"/>
      <c r="E6" s="52"/>
      <c r="F6" s="52"/>
      <c r="G6" s="52"/>
      <c r="H6" s="52"/>
      <c r="I6" s="52"/>
    </row>
    <row r="7" spans="1:9" ht="17.25" thickBot="1">
      <c r="A7" s="2230" t="s">
        <v>655</v>
      </c>
      <c r="B7" s="2231"/>
      <c r="C7" s="2231"/>
      <c r="D7" s="2231"/>
      <c r="E7" s="2231"/>
      <c r="F7" s="2231"/>
      <c r="G7" s="2231"/>
      <c r="H7" s="2231"/>
      <c r="I7" s="2232"/>
    </row>
    <row r="8" spans="1:9" ht="27" customHeight="1">
      <c r="A8" s="2233" t="s">
        <v>656</v>
      </c>
      <c r="B8" s="2233"/>
      <c r="C8" s="2233"/>
      <c r="D8" s="2233"/>
      <c r="E8" s="2233"/>
      <c r="F8" s="2233"/>
      <c r="G8" s="2233"/>
      <c r="H8" s="2234" t="s">
        <v>657</v>
      </c>
      <c r="I8" s="2234"/>
    </row>
    <row r="9" spans="1:9">
      <c r="A9" s="2228" t="s">
        <v>658</v>
      </c>
      <c r="B9" s="2228"/>
      <c r="C9" s="2228"/>
      <c r="D9" s="2228"/>
      <c r="E9" s="2228"/>
      <c r="F9" s="2228"/>
      <c r="G9" s="2228"/>
      <c r="H9" s="2229" t="s">
        <v>659</v>
      </c>
      <c r="I9" s="2229"/>
    </row>
    <row r="10" spans="1:9">
      <c r="A10" s="2228" t="s">
        <v>660</v>
      </c>
      <c r="B10" s="2228"/>
      <c r="C10" s="2228"/>
      <c r="D10" s="2228"/>
      <c r="E10" s="2228"/>
      <c r="F10" s="2228"/>
      <c r="G10" s="2228"/>
      <c r="H10" s="2229" t="s">
        <v>661</v>
      </c>
      <c r="I10" s="2229"/>
    </row>
    <row r="11" spans="1:9" ht="40.5" customHeight="1" thickBot="1">
      <c r="A11" s="2228" t="s">
        <v>662</v>
      </c>
      <c r="B11" s="2228"/>
      <c r="C11" s="2228"/>
      <c r="D11" s="2228"/>
      <c r="E11" s="2228"/>
      <c r="F11" s="2228"/>
      <c r="G11" s="2228"/>
      <c r="H11" s="2229" t="s">
        <v>663</v>
      </c>
      <c r="I11" s="2229"/>
    </row>
    <row r="12" spans="1:9" ht="17.25" thickBot="1">
      <c r="A12" s="2230" t="s">
        <v>664</v>
      </c>
      <c r="B12" s="2231"/>
      <c r="C12" s="2231"/>
      <c r="D12" s="2231"/>
      <c r="E12" s="2231"/>
      <c r="F12" s="2231"/>
      <c r="G12" s="2231"/>
      <c r="H12" s="2231"/>
      <c r="I12" s="2232"/>
    </row>
    <row r="13" spans="1:9" ht="27" customHeight="1">
      <c r="A13" s="2233" t="s">
        <v>665</v>
      </c>
      <c r="B13" s="2233"/>
      <c r="C13" s="2233"/>
      <c r="D13" s="2233"/>
      <c r="E13" s="2233"/>
      <c r="F13" s="2233"/>
      <c r="G13" s="2233"/>
      <c r="H13" s="2234" t="s">
        <v>666</v>
      </c>
      <c r="I13" s="2234"/>
    </row>
    <row r="14" spans="1:9" ht="15.75" thickBot="1">
      <c r="A14" s="2228" t="s">
        <v>667</v>
      </c>
      <c r="B14" s="2228"/>
      <c r="C14" s="2228"/>
      <c r="D14" s="2228"/>
      <c r="E14" s="2228"/>
      <c r="F14" s="2228"/>
      <c r="G14" s="2228"/>
      <c r="H14" s="2229"/>
      <c r="I14" s="2229"/>
    </row>
    <row r="15" spans="1:9" ht="17.25" thickBot="1">
      <c r="A15" s="2230" t="s">
        <v>668</v>
      </c>
      <c r="B15" s="2231"/>
      <c r="C15" s="2231"/>
      <c r="D15" s="2231"/>
      <c r="E15" s="2231"/>
      <c r="F15" s="2231"/>
      <c r="G15" s="2231"/>
      <c r="H15" s="2231"/>
      <c r="I15" s="2232"/>
    </row>
    <row r="16" spans="1:9">
      <c r="A16" s="2233" t="s">
        <v>669</v>
      </c>
      <c r="B16" s="2233"/>
      <c r="C16" s="2233"/>
      <c r="D16" s="2233"/>
      <c r="E16" s="2233"/>
      <c r="F16" s="2233"/>
      <c r="G16" s="2233"/>
      <c r="H16" s="2234" t="s">
        <v>670</v>
      </c>
      <c r="I16" s="2234"/>
    </row>
    <row r="17" spans="1:9" ht="27" customHeight="1">
      <c r="A17" s="2228" t="s">
        <v>671</v>
      </c>
      <c r="B17" s="2228"/>
      <c r="C17" s="2228"/>
      <c r="D17" s="2228"/>
      <c r="E17" s="2228"/>
      <c r="F17" s="2228"/>
      <c r="G17" s="2228"/>
      <c r="H17" s="2229" t="s">
        <v>672</v>
      </c>
      <c r="I17" s="2229"/>
    </row>
    <row r="18" spans="1:9">
      <c r="A18" s="2228" t="s">
        <v>673</v>
      </c>
      <c r="B18" s="2228"/>
      <c r="C18" s="2228"/>
      <c r="D18" s="2228"/>
      <c r="E18" s="2228"/>
      <c r="F18" s="2228"/>
      <c r="G18" s="2228"/>
      <c r="H18" s="2229" t="s">
        <v>674</v>
      </c>
      <c r="I18" s="2229"/>
    </row>
    <row r="19" spans="1:9" ht="108" customHeight="1">
      <c r="A19" s="2228" t="s">
        <v>675</v>
      </c>
      <c r="B19" s="2228"/>
      <c r="C19" s="2228"/>
      <c r="D19" s="2228"/>
      <c r="E19" s="2228"/>
      <c r="F19" s="2228"/>
      <c r="G19" s="2228"/>
      <c r="H19" s="2229" t="s">
        <v>676</v>
      </c>
      <c r="I19" s="2229"/>
    </row>
    <row r="20" spans="1:9">
      <c r="A20" s="2228" t="s">
        <v>677</v>
      </c>
      <c r="B20" s="2228"/>
      <c r="C20" s="2228"/>
      <c r="D20" s="2228"/>
      <c r="E20" s="2228"/>
      <c r="F20" s="2228"/>
      <c r="G20" s="2228"/>
      <c r="H20" s="2235">
        <v>42584.651388888888</v>
      </c>
      <c r="I20" s="2235"/>
    </row>
    <row r="21" spans="1:9" ht="27" customHeight="1">
      <c r="A21" s="2228" t="s">
        <v>678</v>
      </c>
      <c r="B21" s="2228"/>
      <c r="C21" s="2228"/>
      <c r="D21" s="2228"/>
      <c r="E21" s="2228"/>
      <c r="F21" s="2228"/>
      <c r="G21" s="2228"/>
      <c r="H21" s="2229" t="s">
        <v>679</v>
      </c>
      <c r="I21" s="2229"/>
    </row>
    <row r="22" spans="1:9">
      <c r="A22" s="2228" t="s">
        <v>680</v>
      </c>
      <c r="B22" s="2228"/>
      <c r="C22" s="2228"/>
      <c r="D22" s="2228"/>
      <c r="E22" s="2228"/>
      <c r="F22" s="2228"/>
      <c r="G22" s="2228"/>
      <c r="H22" s="2229" t="s">
        <v>681</v>
      </c>
      <c r="I22" s="2229"/>
    </row>
    <row r="23" spans="1:9" ht="81" customHeight="1">
      <c r="A23" s="2228" t="s">
        <v>682</v>
      </c>
      <c r="B23" s="2228"/>
      <c r="C23" s="2228"/>
      <c r="D23" s="2228"/>
      <c r="E23" s="2228"/>
      <c r="F23" s="2228"/>
      <c r="G23" s="2228"/>
      <c r="H23" s="2229" t="s">
        <v>683</v>
      </c>
      <c r="I23" s="2229"/>
    </row>
    <row r="24" spans="1:9" ht="27" customHeight="1">
      <c r="A24" s="2228" t="s">
        <v>684</v>
      </c>
      <c r="B24" s="2228"/>
      <c r="C24" s="2228"/>
      <c r="D24" s="2228"/>
      <c r="E24" s="2228"/>
      <c r="F24" s="2228"/>
      <c r="G24" s="2228"/>
      <c r="H24" s="2229" t="s">
        <v>685</v>
      </c>
      <c r="I24" s="2229"/>
    </row>
    <row r="25" spans="1:9">
      <c r="A25" s="2228" t="s">
        <v>686</v>
      </c>
      <c r="B25" s="2228"/>
      <c r="C25" s="2228"/>
      <c r="D25" s="2228"/>
      <c r="E25" s="2228"/>
      <c r="F25" s="2228"/>
      <c r="G25" s="2228"/>
      <c r="H25" s="2235">
        <v>42587.395833333336</v>
      </c>
      <c r="I25" s="2235"/>
    </row>
    <row r="26" spans="1:9" ht="81" customHeight="1">
      <c r="A26" s="2228" t="s">
        <v>687</v>
      </c>
      <c r="B26" s="2228"/>
      <c r="C26" s="2228"/>
      <c r="D26" s="2228"/>
      <c r="E26" s="2228"/>
      <c r="F26" s="2228"/>
      <c r="G26" s="2228"/>
      <c r="H26" s="2229" t="s">
        <v>683</v>
      </c>
      <c r="I26" s="2229"/>
    </row>
    <row r="27" spans="1:9">
      <c r="A27" s="2228" t="s">
        <v>688</v>
      </c>
      <c r="B27" s="2228"/>
      <c r="C27" s="2228"/>
      <c r="D27" s="2228"/>
      <c r="E27" s="2228"/>
      <c r="F27" s="2228"/>
      <c r="G27" s="2228"/>
      <c r="H27" s="2229" t="s">
        <v>689</v>
      </c>
      <c r="I27" s="2229"/>
    </row>
    <row r="28" spans="1:9" ht="15.75" thickBot="1">
      <c r="A28" s="2228" t="s">
        <v>690</v>
      </c>
      <c r="B28" s="2228"/>
      <c r="C28" s="2228"/>
      <c r="D28" s="2228"/>
      <c r="E28" s="2228"/>
      <c r="F28" s="2228"/>
      <c r="G28" s="2228"/>
      <c r="H28" s="674" t="s">
        <v>691</v>
      </c>
      <c r="I28" s="674" t="s">
        <v>692</v>
      </c>
    </row>
    <row r="29" spans="1:9" ht="15.75" thickBot="1">
      <c r="A29" s="2228"/>
      <c r="B29" s="2228"/>
      <c r="C29" s="2228"/>
      <c r="D29" s="2228"/>
      <c r="E29" s="2228"/>
      <c r="F29" s="2228"/>
      <c r="G29" s="2228"/>
      <c r="H29" s="675">
        <v>1</v>
      </c>
      <c r="I29" s="675" t="s">
        <v>693</v>
      </c>
    </row>
    <row r="30" spans="1:9">
      <c r="A30" s="2228" t="s">
        <v>694</v>
      </c>
      <c r="B30" s="2228"/>
      <c r="C30" s="2228"/>
      <c r="D30" s="2228"/>
      <c r="E30" s="2228"/>
      <c r="F30" s="2228"/>
      <c r="G30" s="2228"/>
      <c r="H30" s="2237" t="s">
        <v>695</v>
      </c>
      <c r="I30" s="2237"/>
    </row>
    <row r="31" spans="1:9">
      <c r="A31" s="2228" t="s">
        <v>696</v>
      </c>
      <c r="B31" s="2228"/>
      <c r="C31" s="2228"/>
      <c r="D31" s="2228"/>
      <c r="E31" s="2228"/>
      <c r="F31" s="2228"/>
      <c r="G31" s="2228"/>
      <c r="H31" s="2229" t="s">
        <v>261</v>
      </c>
      <c r="I31" s="2229"/>
    </row>
    <row r="32" spans="1:9">
      <c r="A32" s="2228" t="s">
        <v>697</v>
      </c>
      <c r="B32" s="2228"/>
      <c r="C32" s="2228"/>
      <c r="D32" s="2228"/>
      <c r="E32" s="2228"/>
      <c r="F32" s="2228"/>
      <c r="G32" s="2228"/>
      <c r="H32" s="2229" t="s">
        <v>698</v>
      </c>
      <c r="I32" s="2229"/>
    </row>
    <row r="33" spans="1:9" ht="15" customHeight="1">
      <c r="A33" s="2236" t="s">
        <v>699</v>
      </c>
      <c r="B33" s="2236"/>
      <c r="C33" s="2236"/>
      <c r="D33" s="2236"/>
      <c r="E33" s="2236"/>
      <c r="F33" s="2236"/>
      <c r="G33" s="2236"/>
      <c r="H33" s="2236"/>
      <c r="I33" s="2236"/>
    </row>
    <row r="34" spans="1:9" ht="27" customHeight="1">
      <c r="A34" s="2228" t="s">
        <v>665</v>
      </c>
      <c r="B34" s="2228"/>
      <c r="C34" s="2228"/>
      <c r="D34" s="2228"/>
      <c r="E34" s="2228"/>
      <c r="F34" s="2228"/>
      <c r="G34" s="2228"/>
      <c r="H34" s="2229" t="s">
        <v>666</v>
      </c>
      <c r="I34" s="2229"/>
    </row>
    <row r="35" spans="1:9">
      <c r="A35" s="2228" t="s">
        <v>667</v>
      </c>
      <c r="B35" s="2228"/>
      <c r="C35" s="2228"/>
      <c r="D35" s="2228"/>
      <c r="E35" s="2228"/>
      <c r="F35" s="2228"/>
      <c r="G35" s="2228"/>
      <c r="H35" s="2229"/>
      <c r="I35" s="2229"/>
    </row>
    <row r="36" spans="1:9">
      <c r="A36" s="2228" t="s">
        <v>700</v>
      </c>
      <c r="B36" s="2228"/>
      <c r="C36" s="2228"/>
      <c r="D36" s="2228"/>
      <c r="E36" s="2228"/>
      <c r="F36" s="2228"/>
      <c r="G36" s="2228"/>
      <c r="H36" s="2229" t="s">
        <v>701</v>
      </c>
      <c r="I36" s="2229"/>
    </row>
    <row r="37" spans="1:9" ht="15.75" thickBot="1">
      <c r="A37" s="2228" t="s">
        <v>702</v>
      </c>
      <c r="B37" s="2228"/>
      <c r="C37" s="2228"/>
      <c r="D37" s="2228"/>
      <c r="E37" s="2228"/>
      <c r="F37" s="2228"/>
      <c r="G37" s="2228"/>
      <c r="H37" s="2229" t="s">
        <v>703</v>
      </c>
      <c r="I37" s="2229"/>
    </row>
    <row r="38" spans="1:9" ht="17.25" thickBot="1">
      <c r="A38" s="2230" t="s">
        <v>704</v>
      </c>
      <c r="B38" s="2231"/>
      <c r="C38" s="2231"/>
      <c r="D38" s="2231"/>
      <c r="E38" s="2231"/>
      <c r="F38" s="2231"/>
      <c r="G38" s="2232"/>
      <c r="H38" s="676"/>
      <c r="I38" s="676"/>
    </row>
    <row r="39" spans="1:9" ht="15.75" thickBot="1">
      <c r="A39" s="2238" t="s">
        <v>705</v>
      </c>
      <c r="B39" s="2238"/>
      <c r="C39" s="2238"/>
      <c r="D39" s="2238"/>
      <c r="E39" s="2238"/>
      <c r="F39" s="2238"/>
      <c r="G39" s="2238"/>
      <c r="H39" s="676"/>
      <c r="I39" s="676"/>
    </row>
    <row r="40" spans="1:9" ht="17.25" thickBot="1">
      <c r="A40" s="2230" t="s">
        <v>706</v>
      </c>
      <c r="B40" s="2231"/>
      <c r="C40" s="2231"/>
      <c r="D40" s="2231"/>
      <c r="E40" s="2231"/>
      <c r="F40" s="2231"/>
      <c r="G40" s="2231"/>
      <c r="H40" s="2231"/>
      <c r="I40" s="2232"/>
    </row>
    <row r="41" spans="1:9" ht="15" customHeight="1">
      <c r="A41" s="2240" t="s">
        <v>707</v>
      </c>
      <c r="B41" s="2240"/>
      <c r="C41" s="2240"/>
      <c r="D41" s="2240"/>
      <c r="E41" s="2240"/>
      <c r="F41" s="2240"/>
      <c r="G41" s="2240"/>
      <c r="H41" s="2240"/>
      <c r="I41" s="2240"/>
    </row>
    <row r="42" spans="1:9">
      <c r="A42" s="2241" t="s">
        <v>708</v>
      </c>
      <c r="B42" s="2241"/>
      <c r="C42" s="2241"/>
      <c r="D42" s="2241"/>
      <c r="E42" s="2241"/>
      <c r="F42" s="2241"/>
      <c r="G42" s="2241"/>
      <c r="H42" s="2241"/>
      <c r="I42" s="2241"/>
    </row>
    <row r="43" spans="1:9" ht="60" customHeight="1">
      <c r="A43" s="2242" t="s">
        <v>709</v>
      </c>
      <c r="B43" s="2242"/>
      <c r="C43" s="2242"/>
      <c r="D43" s="2242"/>
      <c r="E43" s="2242"/>
      <c r="F43" s="2242"/>
      <c r="G43" s="2242"/>
      <c r="H43" s="2242"/>
      <c r="I43" s="2242"/>
    </row>
    <row r="44" spans="1:9" ht="16.5">
      <c r="A44" s="2243"/>
      <c r="B44" s="2243"/>
      <c r="C44" s="2243"/>
      <c r="D44" s="2243"/>
      <c r="E44" s="2243"/>
      <c r="F44" s="2243"/>
      <c r="G44" s="2243"/>
      <c r="H44" s="2243"/>
      <c r="I44" s="2243"/>
    </row>
    <row r="45" spans="1:9" ht="15.75" thickBot="1">
      <c r="A45" s="674" t="s">
        <v>691</v>
      </c>
      <c r="B45" s="674" t="s">
        <v>710</v>
      </c>
      <c r="C45" s="674" t="s">
        <v>711</v>
      </c>
      <c r="D45" s="676"/>
      <c r="E45" s="676"/>
      <c r="F45" s="676"/>
      <c r="G45" s="676"/>
      <c r="H45" s="676"/>
      <c r="I45" s="676"/>
    </row>
    <row r="46" spans="1:9" ht="15.75" thickBot="1">
      <c r="A46" s="677">
        <v>1</v>
      </c>
      <c r="B46" s="677" t="s">
        <v>712</v>
      </c>
      <c r="C46" s="677" t="s">
        <v>713</v>
      </c>
      <c r="D46" s="676"/>
      <c r="E46" s="676"/>
      <c r="F46" s="676"/>
      <c r="G46" s="676"/>
      <c r="H46" s="676"/>
      <c r="I46" s="676"/>
    </row>
    <row r="47" spans="1:9" ht="15.75" thickBot="1">
      <c r="A47" s="675">
        <v>2</v>
      </c>
      <c r="B47" s="675" t="s">
        <v>714</v>
      </c>
      <c r="C47" s="675" t="s">
        <v>715</v>
      </c>
      <c r="D47" s="676"/>
      <c r="E47" s="676"/>
      <c r="F47" s="676"/>
      <c r="G47" s="676"/>
      <c r="H47" s="676"/>
      <c r="I47" s="676"/>
    </row>
    <row r="48" spans="1:9" ht="15.75" thickBot="1">
      <c r="A48" s="677">
        <v>3</v>
      </c>
      <c r="B48" s="677" t="s">
        <v>716</v>
      </c>
      <c r="C48" s="677" t="s">
        <v>713</v>
      </c>
      <c r="D48" s="676"/>
      <c r="E48" s="676"/>
      <c r="F48" s="676"/>
      <c r="G48" s="676"/>
      <c r="H48" s="676"/>
      <c r="I48" s="676"/>
    </row>
    <row r="49" spans="1:9" ht="15.75" thickBot="1">
      <c r="A49" s="675">
        <v>4</v>
      </c>
      <c r="B49" s="675" t="s">
        <v>717</v>
      </c>
      <c r="C49" s="675" t="s">
        <v>715</v>
      </c>
      <c r="D49" s="676"/>
      <c r="E49" s="676"/>
      <c r="F49" s="676"/>
      <c r="G49" s="676"/>
      <c r="H49" s="676"/>
      <c r="I49" s="676"/>
    </row>
    <row r="50" spans="1:9" ht="15.75" thickBot="1">
      <c r="A50" s="677">
        <v>5</v>
      </c>
      <c r="B50" s="677" t="s">
        <v>718</v>
      </c>
      <c r="C50" s="677" t="s">
        <v>715</v>
      </c>
      <c r="D50" s="676"/>
      <c r="E50" s="676"/>
      <c r="F50" s="676"/>
      <c r="G50" s="676"/>
      <c r="H50" s="676"/>
      <c r="I50" s="676"/>
    </row>
    <row r="51" spans="1:9" ht="15.75" thickBot="1">
      <c r="A51" s="675">
        <v>6</v>
      </c>
      <c r="B51" s="675" t="s">
        <v>719</v>
      </c>
      <c r="C51" s="675" t="s">
        <v>715</v>
      </c>
      <c r="D51" s="676"/>
      <c r="E51" s="676"/>
      <c r="F51" s="676"/>
      <c r="G51" s="676"/>
      <c r="H51" s="676"/>
      <c r="I51" s="676"/>
    </row>
    <row r="52" spans="1:9" ht="15.75" thickBot="1">
      <c r="A52" s="677">
        <v>7</v>
      </c>
      <c r="B52" s="677" t="s">
        <v>720</v>
      </c>
      <c r="C52" s="677" t="s">
        <v>713</v>
      </c>
      <c r="D52" s="676"/>
      <c r="E52" s="676"/>
      <c r="F52" s="676"/>
      <c r="G52" s="676"/>
      <c r="H52" s="676"/>
      <c r="I52" s="676"/>
    </row>
    <row r="53" spans="1:9" ht="15.75" thickBot="1">
      <c r="A53" s="675">
        <v>8</v>
      </c>
      <c r="B53" s="675" t="s">
        <v>721</v>
      </c>
      <c r="C53" s="675" t="s">
        <v>713</v>
      </c>
      <c r="D53" s="676"/>
      <c r="E53" s="676"/>
      <c r="F53" s="676"/>
      <c r="G53" s="676"/>
      <c r="H53" s="676"/>
      <c r="I53" s="676"/>
    </row>
    <row r="54" spans="1:9" ht="15.75" thickBot="1">
      <c r="A54" s="677">
        <v>9</v>
      </c>
      <c r="B54" s="677" t="s">
        <v>722</v>
      </c>
      <c r="C54" s="677" t="s">
        <v>715</v>
      </c>
      <c r="D54" s="676"/>
      <c r="E54" s="676"/>
      <c r="F54" s="676"/>
      <c r="G54" s="676"/>
      <c r="H54" s="676"/>
      <c r="I54" s="676"/>
    </row>
    <row r="55" spans="1:9" ht="15.75" thickBot="1">
      <c r="A55" s="2239" t="s">
        <v>723</v>
      </c>
      <c r="B55" s="2239"/>
      <c r="C55" s="2239"/>
      <c r="D55" s="676"/>
      <c r="E55" s="676"/>
      <c r="F55" s="676"/>
      <c r="G55" s="676"/>
      <c r="H55" s="676"/>
      <c r="I55" s="676"/>
    </row>
    <row r="56" spans="1:9" ht="15.75" thickBot="1">
      <c r="A56" s="677">
        <v>1</v>
      </c>
      <c r="B56" s="677" t="s">
        <v>724</v>
      </c>
      <c r="C56" s="677" t="s">
        <v>713</v>
      </c>
      <c r="D56" s="676"/>
      <c r="E56" s="676"/>
      <c r="F56" s="676"/>
      <c r="G56" s="676"/>
      <c r="H56" s="676"/>
      <c r="I56" s="676"/>
    </row>
    <row r="57" spans="1:9" ht="15.75" thickBot="1">
      <c r="A57" s="675">
        <v>2</v>
      </c>
      <c r="B57" s="675" t="s">
        <v>725</v>
      </c>
      <c r="C57" s="675" t="s">
        <v>715</v>
      </c>
      <c r="D57" s="676"/>
      <c r="E57" s="676"/>
      <c r="F57" s="676"/>
      <c r="G57" s="676"/>
      <c r="H57" s="676"/>
      <c r="I57" s="676"/>
    </row>
    <row r="58" spans="1:9" ht="15.75" thickBot="1">
      <c r="A58" s="677">
        <v>3</v>
      </c>
      <c r="B58" s="677" t="s">
        <v>726</v>
      </c>
      <c r="C58" s="677" t="s">
        <v>713</v>
      </c>
      <c r="D58" s="676"/>
      <c r="E58" s="676"/>
      <c r="F58" s="676"/>
      <c r="G58" s="676"/>
      <c r="H58" s="676"/>
      <c r="I58" s="676"/>
    </row>
    <row r="59" spans="1:9" ht="15.75" thickBot="1">
      <c r="A59" s="675">
        <v>4</v>
      </c>
      <c r="B59" s="675" t="s">
        <v>727</v>
      </c>
      <c r="C59" s="675" t="s">
        <v>713</v>
      </c>
      <c r="D59" s="676"/>
      <c r="E59" s="676"/>
      <c r="F59" s="676"/>
      <c r="G59" s="676"/>
      <c r="H59" s="676"/>
      <c r="I59" s="676"/>
    </row>
    <row r="60" spans="1:9" ht="15.75" thickBot="1">
      <c r="A60" s="677">
        <v>5</v>
      </c>
      <c r="B60" s="677" t="s">
        <v>728</v>
      </c>
      <c r="C60" s="677" t="s">
        <v>713</v>
      </c>
      <c r="D60" s="676"/>
      <c r="E60" s="676"/>
      <c r="F60" s="676"/>
      <c r="G60" s="676"/>
      <c r="H60" s="676"/>
      <c r="I60" s="676"/>
    </row>
    <row r="61" spans="1:9" ht="15.75" thickBot="1">
      <c r="A61" s="675">
        <v>6</v>
      </c>
      <c r="B61" s="675" t="s">
        <v>729</v>
      </c>
      <c r="C61" s="675" t="s">
        <v>713</v>
      </c>
      <c r="D61" s="676"/>
      <c r="E61" s="676"/>
      <c r="F61" s="676"/>
      <c r="G61" s="676"/>
      <c r="H61" s="676"/>
      <c r="I61" s="676"/>
    </row>
    <row r="62" spans="1:9" ht="15.75" thickBot="1">
      <c r="A62" s="677">
        <v>7</v>
      </c>
      <c r="B62" s="677" t="s">
        <v>730</v>
      </c>
      <c r="C62" s="677" t="s">
        <v>713</v>
      </c>
      <c r="D62" s="676"/>
      <c r="E62" s="676"/>
      <c r="F62" s="676"/>
      <c r="G62" s="676"/>
      <c r="H62" s="676"/>
      <c r="I62" s="676"/>
    </row>
    <row r="63" spans="1:9" ht="15.75" thickBot="1">
      <c r="A63" s="675">
        <v>8</v>
      </c>
      <c r="B63" s="675" t="s">
        <v>731</v>
      </c>
      <c r="C63" s="675" t="s">
        <v>713</v>
      </c>
      <c r="D63" s="676"/>
      <c r="E63" s="676"/>
      <c r="F63" s="676"/>
      <c r="G63" s="676"/>
      <c r="H63" s="676"/>
      <c r="I63" s="676"/>
    </row>
    <row r="64" spans="1:9" ht="15.75" thickBot="1">
      <c r="A64" s="677">
        <v>9</v>
      </c>
      <c r="B64" s="677" t="s">
        <v>732</v>
      </c>
      <c r="C64" s="677" t="s">
        <v>715</v>
      </c>
      <c r="D64" s="676"/>
      <c r="E64" s="676"/>
      <c r="F64" s="676"/>
      <c r="G64" s="676"/>
      <c r="H64" s="676"/>
      <c r="I64" s="676"/>
    </row>
    <row r="65" spans="1:9" ht="15" customHeight="1">
      <c r="A65" s="2236" t="s">
        <v>733</v>
      </c>
      <c r="B65" s="2236"/>
      <c r="C65" s="2236"/>
      <c r="D65" s="2236"/>
      <c r="E65" s="2236"/>
      <c r="F65" s="2236"/>
      <c r="G65" s="2236"/>
      <c r="H65" s="2236"/>
      <c r="I65" s="2236"/>
    </row>
    <row r="66" spans="1:9" ht="30" customHeight="1">
      <c r="A66" s="2241" t="s">
        <v>734</v>
      </c>
      <c r="B66" s="2241"/>
      <c r="C66" s="2241"/>
      <c r="D66" s="2241"/>
      <c r="E66" s="2241"/>
      <c r="F66" s="2241"/>
      <c r="G66" s="2241"/>
      <c r="H66" s="2241"/>
      <c r="I66" s="2241"/>
    </row>
    <row r="67" spans="1:9">
      <c r="A67" s="2228" t="s">
        <v>735</v>
      </c>
      <c r="B67" s="2228"/>
      <c r="C67" s="2228"/>
      <c r="D67" s="2228"/>
      <c r="E67" s="2228"/>
      <c r="F67" s="2228"/>
      <c r="G67" s="2228"/>
      <c r="H67" s="2228"/>
      <c r="I67" s="2228"/>
    </row>
    <row r="68" spans="1:9">
      <c r="A68" s="2228" t="s">
        <v>736</v>
      </c>
      <c r="B68" s="2228"/>
      <c r="C68" s="2228"/>
      <c r="D68" s="2228"/>
      <c r="E68" s="2228"/>
      <c r="F68" s="2228"/>
      <c r="G68" s="2228"/>
      <c r="H68" s="2229" t="s">
        <v>737</v>
      </c>
      <c r="I68" s="2229"/>
    </row>
    <row r="69" spans="1:9" ht="27" customHeight="1">
      <c r="A69" s="2228" t="s">
        <v>736</v>
      </c>
      <c r="B69" s="2228"/>
      <c r="C69" s="2228"/>
      <c r="D69" s="2228"/>
      <c r="E69" s="2228"/>
      <c r="F69" s="2228"/>
      <c r="G69" s="2228"/>
      <c r="H69" s="2229" t="s">
        <v>738</v>
      </c>
      <c r="I69" s="2229"/>
    </row>
    <row r="70" spans="1:9" ht="27" customHeight="1">
      <c r="A70" s="2228" t="s">
        <v>736</v>
      </c>
      <c r="B70" s="2228"/>
      <c r="C70" s="2228"/>
      <c r="D70" s="2228"/>
      <c r="E70" s="2228"/>
      <c r="F70" s="2228"/>
      <c r="G70" s="2228"/>
      <c r="H70" s="2229" t="s">
        <v>739</v>
      </c>
      <c r="I70" s="2229"/>
    </row>
    <row r="71" spans="1:9" ht="27" customHeight="1">
      <c r="A71" s="2228" t="s">
        <v>736</v>
      </c>
      <c r="B71" s="2228"/>
      <c r="C71" s="2228"/>
      <c r="D71" s="2228"/>
      <c r="E71" s="2228"/>
      <c r="F71" s="2228"/>
      <c r="G71" s="2228"/>
      <c r="H71" s="2229" t="s">
        <v>740</v>
      </c>
      <c r="I71" s="2229"/>
    </row>
    <row r="72" spans="1:9" ht="27" customHeight="1">
      <c r="A72" s="2228" t="s">
        <v>736</v>
      </c>
      <c r="B72" s="2228"/>
      <c r="C72" s="2228"/>
      <c r="D72" s="2228"/>
      <c r="E72" s="2228"/>
      <c r="F72" s="2228"/>
      <c r="G72" s="2228"/>
      <c r="H72" s="2229" t="s">
        <v>741</v>
      </c>
      <c r="I72" s="2229"/>
    </row>
    <row r="73" spans="1:9">
      <c r="A73" s="2228" t="s">
        <v>742</v>
      </c>
      <c r="B73" s="2228"/>
      <c r="C73" s="2228"/>
      <c r="D73" s="2228"/>
      <c r="E73" s="2228"/>
      <c r="F73" s="2228"/>
      <c r="G73" s="2228"/>
      <c r="H73" s="2229" t="s">
        <v>743</v>
      </c>
      <c r="I73" s="2229"/>
    </row>
    <row r="74" spans="1:9" ht="15" customHeight="1">
      <c r="A74" s="2236" t="s">
        <v>744</v>
      </c>
      <c r="B74" s="2236"/>
      <c r="C74" s="2236"/>
      <c r="D74" s="2236"/>
      <c r="E74" s="2236"/>
      <c r="F74" s="2236"/>
      <c r="G74" s="2236"/>
      <c r="H74" s="2236"/>
      <c r="I74" s="2236"/>
    </row>
    <row r="75" spans="1:9">
      <c r="A75" s="2228" t="s">
        <v>745</v>
      </c>
      <c r="B75" s="2228"/>
      <c r="C75" s="2228"/>
      <c r="D75" s="2228"/>
      <c r="E75" s="2228"/>
      <c r="F75" s="2228"/>
      <c r="G75" s="2228"/>
      <c r="H75" s="2229" t="s">
        <v>746</v>
      </c>
      <c r="I75" s="2229"/>
    </row>
    <row r="76" spans="1:9" ht="40.5" customHeight="1">
      <c r="A76" s="2228" t="s">
        <v>747</v>
      </c>
      <c r="B76" s="2228"/>
      <c r="C76" s="2228"/>
      <c r="D76" s="2228"/>
      <c r="E76" s="2228"/>
      <c r="F76" s="2228"/>
      <c r="G76" s="2228"/>
      <c r="H76" s="2229" t="s">
        <v>748</v>
      </c>
      <c r="I76" s="2229"/>
    </row>
    <row r="77" spans="1:9">
      <c r="A77" s="2228" t="s">
        <v>749</v>
      </c>
      <c r="B77" s="2228"/>
      <c r="C77" s="2228"/>
      <c r="D77" s="2228"/>
      <c r="E77" s="2228"/>
      <c r="F77" s="2228"/>
      <c r="G77" s="2228"/>
      <c r="H77" s="2229" t="s">
        <v>750</v>
      </c>
      <c r="I77" s="2229"/>
    </row>
    <row r="78" spans="1:9">
      <c r="A78" s="2228" t="s">
        <v>751</v>
      </c>
      <c r="B78" s="2228"/>
      <c r="C78" s="2228"/>
      <c r="D78" s="2228"/>
      <c r="E78" s="2228"/>
      <c r="F78" s="2228"/>
      <c r="G78" s="2228"/>
      <c r="H78" s="2229" t="s">
        <v>752</v>
      </c>
      <c r="I78" s="2229"/>
    </row>
    <row r="79" spans="1:9">
      <c r="A79" s="2228" t="s">
        <v>753</v>
      </c>
      <c r="B79" s="2228"/>
      <c r="C79" s="2228"/>
      <c r="D79" s="2228"/>
      <c r="E79" s="2228"/>
      <c r="F79" s="2228"/>
      <c r="G79" s="2228"/>
      <c r="H79" s="2229" t="s">
        <v>754</v>
      </c>
      <c r="I79" s="2229"/>
    </row>
    <row r="80" spans="1:9">
      <c r="A80" s="2228" t="s">
        <v>755</v>
      </c>
      <c r="B80" s="2228"/>
      <c r="C80" s="2228"/>
      <c r="D80" s="2228"/>
      <c r="E80" s="2228"/>
      <c r="F80" s="2228"/>
      <c r="G80" s="2228"/>
      <c r="H80" s="2229" t="s">
        <v>756</v>
      </c>
      <c r="I80" s="2229"/>
    </row>
    <row r="81" spans="1:9">
      <c r="A81" s="2228" t="s">
        <v>757</v>
      </c>
      <c r="B81" s="2228"/>
      <c r="C81" s="2228"/>
      <c r="D81" s="2228"/>
      <c r="E81" s="2228"/>
      <c r="F81" s="2228"/>
      <c r="G81" s="2228"/>
      <c r="H81" s="2246">
        <v>0.04</v>
      </c>
      <c r="I81" s="2246"/>
    </row>
    <row r="82" spans="1:9" ht="54" customHeight="1">
      <c r="A82" s="2228" t="s">
        <v>758</v>
      </c>
      <c r="B82" s="2228"/>
      <c r="C82" s="2228"/>
      <c r="D82" s="2228"/>
      <c r="E82" s="2228"/>
      <c r="F82" s="2228"/>
      <c r="G82" s="2228"/>
      <c r="H82" s="2229" t="s">
        <v>759</v>
      </c>
      <c r="I82" s="2229"/>
    </row>
    <row r="83" spans="1:9" ht="27" customHeight="1">
      <c r="A83" s="2228" t="s">
        <v>760</v>
      </c>
      <c r="B83" s="2228"/>
      <c r="C83" s="2228"/>
      <c r="D83" s="2228"/>
      <c r="E83" s="2228"/>
      <c r="F83" s="2228"/>
      <c r="G83" s="2228"/>
      <c r="H83" s="2229" t="s">
        <v>761</v>
      </c>
      <c r="I83" s="2229"/>
    </row>
    <row r="84" spans="1:9" ht="15" customHeight="1">
      <c r="A84" s="2236" t="s">
        <v>762</v>
      </c>
      <c r="B84" s="2236"/>
      <c r="C84" s="2236"/>
      <c r="D84" s="2236"/>
      <c r="E84" s="2236"/>
      <c r="F84" s="2236"/>
      <c r="G84" s="2236"/>
      <c r="H84" s="2236"/>
      <c r="I84" s="2236"/>
    </row>
    <row r="85" spans="1:9" ht="30" customHeight="1" thickBot="1">
      <c r="A85" s="2244" t="s">
        <v>763</v>
      </c>
      <c r="B85" s="2244"/>
      <c r="C85" s="2244"/>
      <c r="D85" s="2244"/>
      <c r="E85" s="2244"/>
      <c r="F85" s="2244"/>
      <c r="G85" s="2244"/>
      <c r="H85" s="2244"/>
      <c r="I85" s="2244"/>
    </row>
    <row r="86" spans="1:9">
      <c r="A86" s="2245" t="s">
        <v>764</v>
      </c>
      <c r="B86" s="2245"/>
      <c r="C86" s="2245"/>
      <c r="D86" s="2245"/>
      <c r="E86" s="2245"/>
      <c r="F86" s="2245"/>
      <c r="G86" s="2245"/>
      <c r="H86" s="2245"/>
      <c r="I86" s="2245"/>
    </row>
    <row r="87" spans="1:9">
      <c r="A87" s="2228" t="s">
        <v>765</v>
      </c>
      <c r="B87" s="2228"/>
      <c r="C87" s="2228"/>
      <c r="D87" s="2228"/>
      <c r="E87" s="2228"/>
      <c r="F87" s="2228"/>
      <c r="G87" s="2228"/>
      <c r="H87" s="2246">
        <v>0.1</v>
      </c>
      <c r="I87" s="2246"/>
    </row>
    <row r="88" spans="1:9">
      <c r="A88" s="2228" t="s">
        <v>766</v>
      </c>
      <c r="B88" s="2228"/>
      <c r="C88" s="2228"/>
      <c r="D88" s="2228"/>
      <c r="E88" s="2228"/>
      <c r="F88" s="2228"/>
      <c r="G88" s="2228"/>
      <c r="H88" s="2229" t="s">
        <v>767</v>
      </c>
      <c r="I88" s="2229"/>
    </row>
    <row r="89" spans="1:9">
      <c r="A89" s="2228" t="s">
        <v>768</v>
      </c>
      <c r="B89" s="2228"/>
      <c r="C89" s="2228"/>
      <c r="D89" s="2228"/>
      <c r="E89" s="2228"/>
      <c r="F89" s="2228"/>
      <c r="G89" s="2228"/>
      <c r="H89" s="2228"/>
      <c r="I89" s="2228"/>
    </row>
    <row r="90" spans="1:9">
      <c r="A90" s="2228" t="s">
        <v>765</v>
      </c>
      <c r="B90" s="2228"/>
      <c r="C90" s="2228"/>
      <c r="D90" s="2228"/>
      <c r="E90" s="2228"/>
      <c r="F90" s="2228"/>
      <c r="G90" s="2228"/>
      <c r="H90" s="2246">
        <v>0.2</v>
      </c>
      <c r="I90" s="2246"/>
    </row>
    <row r="91" spans="1:9">
      <c r="A91" s="2228" t="s">
        <v>766</v>
      </c>
      <c r="B91" s="2228"/>
      <c r="C91" s="2228"/>
      <c r="D91" s="2228"/>
      <c r="E91" s="2228"/>
      <c r="F91" s="2228"/>
      <c r="G91" s="2228"/>
      <c r="H91" s="2229" t="s">
        <v>769</v>
      </c>
      <c r="I91" s="2229"/>
    </row>
    <row r="92" spans="1:9" ht="54" customHeight="1">
      <c r="A92" s="2228" t="s">
        <v>770</v>
      </c>
      <c r="B92" s="2228"/>
      <c r="C92" s="2228"/>
      <c r="D92" s="2228"/>
      <c r="E92" s="2228"/>
      <c r="F92" s="2228"/>
      <c r="G92" s="2228"/>
      <c r="H92" s="2229" t="s">
        <v>771</v>
      </c>
      <c r="I92" s="2229"/>
    </row>
    <row r="93" spans="1:9" ht="67.5" customHeight="1">
      <c r="A93" s="2228"/>
      <c r="B93" s="2228"/>
      <c r="C93" s="2228"/>
      <c r="D93" s="2228"/>
      <c r="E93" s="2228"/>
      <c r="F93" s="2228"/>
      <c r="G93" s="2228"/>
      <c r="H93" s="2229" t="s">
        <v>772</v>
      </c>
      <c r="I93" s="2229"/>
    </row>
    <row r="94" spans="1:9" ht="94.5" customHeight="1">
      <c r="A94" s="2228"/>
      <c r="B94" s="2228"/>
      <c r="C94" s="2228"/>
      <c r="D94" s="2228"/>
      <c r="E94" s="2228"/>
      <c r="F94" s="2228"/>
      <c r="G94" s="2228"/>
      <c r="H94" s="2229" t="s">
        <v>773</v>
      </c>
      <c r="I94" s="2229"/>
    </row>
    <row r="95" spans="1:9" ht="67.5" customHeight="1">
      <c r="A95" s="2228"/>
      <c r="B95" s="2228"/>
      <c r="C95" s="2228"/>
      <c r="D95" s="2228"/>
      <c r="E95" s="2228"/>
      <c r="F95" s="2228"/>
      <c r="G95" s="2228"/>
      <c r="H95" s="2229" t="s">
        <v>774</v>
      </c>
      <c r="I95" s="2229"/>
    </row>
    <row r="96" spans="1:9">
      <c r="A96" s="2228" t="s">
        <v>775</v>
      </c>
      <c r="B96" s="2228"/>
      <c r="C96" s="2228"/>
      <c r="D96" s="2228"/>
      <c r="E96" s="2228"/>
      <c r="F96" s="2228"/>
      <c r="G96" s="2228"/>
      <c r="H96" s="2228"/>
      <c r="I96" s="2228"/>
    </row>
    <row r="97" spans="1:9">
      <c r="A97" s="2228" t="s">
        <v>776</v>
      </c>
      <c r="B97" s="2228"/>
      <c r="C97" s="2228"/>
      <c r="D97" s="2228"/>
      <c r="E97" s="2228"/>
      <c r="F97" s="2228"/>
      <c r="G97" s="2228"/>
      <c r="H97" s="2229" t="s">
        <v>777</v>
      </c>
      <c r="I97" s="2229"/>
    </row>
    <row r="98" spans="1:9" ht="27" customHeight="1">
      <c r="A98" s="2228" t="s">
        <v>778</v>
      </c>
      <c r="B98" s="2228"/>
      <c r="C98" s="2228"/>
      <c r="D98" s="2228"/>
      <c r="E98" s="2228"/>
      <c r="F98" s="2228"/>
      <c r="G98" s="2228"/>
      <c r="H98" s="2229" t="s">
        <v>779</v>
      </c>
      <c r="I98" s="2229"/>
    </row>
    <row r="99" spans="1:9">
      <c r="A99" s="2228" t="s">
        <v>765</v>
      </c>
      <c r="B99" s="2228"/>
      <c r="C99" s="2228"/>
      <c r="D99" s="2228"/>
      <c r="E99" s="2228"/>
      <c r="F99" s="2228"/>
      <c r="G99" s="2228"/>
      <c r="H99" s="2246">
        <v>1</v>
      </c>
      <c r="I99" s="2246"/>
    </row>
    <row r="100" spans="1:9" ht="15.75" thickBot="1">
      <c r="A100" s="2228" t="s">
        <v>766</v>
      </c>
      <c r="B100" s="2228"/>
      <c r="C100" s="2228"/>
      <c r="D100" s="2228"/>
      <c r="E100" s="2228"/>
      <c r="F100" s="2228"/>
      <c r="G100" s="2228"/>
      <c r="H100" s="2229" t="s">
        <v>752</v>
      </c>
      <c r="I100" s="2229"/>
    </row>
    <row r="101" spans="1:9" ht="17.25" thickBot="1">
      <c r="A101" s="2230" t="s">
        <v>32</v>
      </c>
      <c r="B101" s="2231"/>
      <c r="C101" s="2231"/>
      <c r="D101" s="2231"/>
      <c r="E101" s="2231"/>
      <c r="F101" s="2231"/>
      <c r="G101" s="2232"/>
      <c r="H101" s="676"/>
      <c r="I101" s="676"/>
    </row>
    <row r="102" spans="1:9" ht="15" customHeight="1">
      <c r="A102" s="2240" t="s">
        <v>780</v>
      </c>
      <c r="B102" s="2240"/>
      <c r="C102" s="2240"/>
      <c r="D102" s="2240"/>
      <c r="E102" s="2240"/>
      <c r="F102" s="2240"/>
      <c r="G102" s="2240"/>
      <c r="H102" s="676"/>
      <c r="I102" s="676"/>
    </row>
    <row r="103" spans="1:9" ht="15.75" thickBot="1">
      <c r="A103" s="678" t="s">
        <v>781</v>
      </c>
      <c r="B103" s="678" t="s">
        <v>782</v>
      </c>
      <c r="C103" s="678" t="s">
        <v>783</v>
      </c>
      <c r="D103" s="678" t="s">
        <v>784</v>
      </c>
      <c r="E103" s="678" t="s">
        <v>785</v>
      </c>
      <c r="F103" s="678" t="s">
        <v>541</v>
      </c>
      <c r="G103" s="678" t="s">
        <v>786</v>
      </c>
      <c r="H103" s="676"/>
      <c r="I103" s="676"/>
    </row>
    <row r="104" spans="1:9" ht="15.75" thickBot="1">
      <c r="A104" s="679">
        <v>1</v>
      </c>
      <c r="B104" s="679">
        <v>80101604</v>
      </c>
      <c r="C104" s="679" t="s">
        <v>787</v>
      </c>
      <c r="D104" s="679">
        <v>1</v>
      </c>
      <c r="E104" s="679" t="s">
        <v>674</v>
      </c>
      <c r="F104" s="679" t="s">
        <v>788</v>
      </c>
      <c r="G104" s="679" t="s">
        <v>695</v>
      </c>
      <c r="H104" s="676"/>
      <c r="I104" s="676"/>
    </row>
    <row r="105" spans="1:9" ht="17.25" thickBot="1">
      <c r="A105" s="2250" t="s">
        <v>789</v>
      </c>
      <c r="B105" s="2251"/>
      <c r="C105" s="2251"/>
      <c r="D105" s="2251"/>
      <c r="E105" s="2251"/>
      <c r="F105" s="2251"/>
      <c r="G105" s="2252"/>
      <c r="H105" s="676"/>
      <c r="I105" s="676"/>
    </row>
    <row r="106" spans="1:9" ht="15.75" thickBot="1">
      <c r="A106" s="674" t="s">
        <v>541</v>
      </c>
      <c r="B106" s="674" t="s">
        <v>790</v>
      </c>
      <c r="C106" s="674" t="s">
        <v>791</v>
      </c>
      <c r="D106" s="678" t="s">
        <v>644</v>
      </c>
      <c r="E106" s="676"/>
      <c r="F106" s="676"/>
      <c r="G106" s="676"/>
      <c r="H106" s="676"/>
      <c r="I106" s="676"/>
    </row>
    <row r="107" spans="1:9" ht="15.75" thickBot="1">
      <c r="A107" s="679" t="s">
        <v>792</v>
      </c>
      <c r="B107" s="679" t="s">
        <v>793</v>
      </c>
      <c r="C107" s="680">
        <v>42584.395138888889</v>
      </c>
      <c r="D107" s="681"/>
      <c r="E107" s="676"/>
      <c r="F107" s="676"/>
      <c r="G107" s="676"/>
      <c r="H107" s="676"/>
      <c r="I107" s="676"/>
    </row>
    <row r="108" spans="1:9" ht="15.75" thickBot="1">
      <c r="A108" s="682" t="s">
        <v>794</v>
      </c>
      <c r="B108" s="682" t="s">
        <v>795</v>
      </c>
      <c r="C108" s="683">
        <v>42584.396527777775</v>
      </c>
      <c r="D108" s="684"/>
      <c r="E108" s="676"/>
      <c r="F108" s="676"/>
      <c r="G108" s="676"/>
      <c r="H108" s="676"/>
      <c r="I108" s="676"/>
    </row>
    <row r="109" spans="1:9" ht="15.75" thickBot="1">
      <c r="A109" s="679" t="s">
        <v>796</v>
      </c>
      <c r="B109" s="679" t="s">
        <v>795</v>
      </c>
      <c r="C109" s="680">
        <v>42584.397222222222</v>
      </c>
      <c r="D109" s="681"/>
      <c r="E109" s="676"/>
      <c r="F109" s="676"/>
      <c r="G109" s="676"/>
      <c r="H109" s="676"/>
      <c r="I109" s="676"/>
    </row>
    <row r="110" spans="1:9" ht="15.75" thickBot="1">
      <c r="A110" s="682" t="s">
        <v>797</v>
      </c>
      <c r="B110" s="682" t="s">
        <v>795</v>
      </c>
      <c r="C110" s="683">
        <v>42584.397916666669</v>
      </c>
      <c r="D110" s="684"/>
      <c r="E110" s="676"/>
      <c r="F110" s="676"/>
      <c r="G110" s="676"/>
      <c r="H110" s="676"/>
      <c r="I110" s="676"/>
    </row>
    <row r="111" spans="1:9" ht="15.75" thickBot="1">
      <c r="A111" s="679" t="s">
        <v>798</v>
      </c>
      <c r="B111" s="679" t="s">
        <v>795</v>
      </c>
      <c r="C111" s="680">
        <v>42584.397916666669</v>
      </c>
      <c r="D111" s="681"/>
      <c r="E111" s="676"/>
      <c r="F111" s="676"/>
      <c r="G111" s="676"/>
      <c r="H111" s="676"/>
      <c r="I111" s="676"/>
    </row>
    <row r="112" spans="1:9" ht="15.75" thickBot="1">
      <c r="A112" s="682" t="s">
        <v>799</v>
      </c>
      <c r="B112" s="682" t="s">
        <v>795</v>
      </c>
      <c r="C112" s="683">
        <v>42584.398611111108</v>
      </c>
      <c r="D112" s="684"/>
      <c r="E112" s="676"/>
      <c r="F112" s="676"/>
      <c r="G112" s="676"/>
      <c r="H112" s="676"/>
      <c r="I112" s="676"/>
    </row>
    <row r="113" spans="1:9" ht="15.75" thickBot="1">
      <c r="A113" s="679" t="s">
        <v>800</v>
      </c>
      <c r="B113" s="679" t="s">
        <v>795</v>
      </c>
      <c r="C113" s="680">
        <v>42584.40902777778</v>
      </c>
      <c r="D113" s="681"/>
      <c r="E113" s="676"/>
      <c r="F113" s="676"/>
      <c r="G113" s="676"/>
      <c r="H113" s="676"/>
      <c r="I113" s="676"/>
    </row>
    <row r="114" spans="1:9" ht="15.75" thickBot="1">
      <c r="A114" s="682" t="s">
        <v>801</v>
      </c>
      <c r="B114" s="682" t="s">
        <v>795</v>
      </c>
      <c r="C114" s="683">
        <v>42584.413194444445</v>
      </c>
      <c r="D114" s="684"/>
      <c r="E114" s="676"/>
      <c r="F114" s="676"/>
      <c r="G114" s="676"/>
      <c r="H114" s="676"/>
      <c r="I114" s="676"/>
    </row>
    <row r="115" spans="1:9" ht="15.75" thickBot="1">
      <c r="A115" s="679" t="s">
        <v>802</v>
      </c>
      <c r="B115" s="679" t="s">
        <v>795</v>
      </c>
      <c r="C115" s="680">
        <v>42584.413194444445</v>
      </c>
      <c r="D115" s="681"/>
      <c r="E115" s="676"/>
      <c r="F115" s="676"/>
      <c r="G115" s="676"/>
      <c r="H115" s="676"/>
      <c r="I115" s="676"/>
    </row>
    <row r="116" spans="1:9" ht="15.75" thickBot="1">
      <c r="A116" s="682" t="s">
        <v>803</v>
      </c>
      <c r="B116" s="682" t="s">
        <v>795</v>
      </c>
      <c r="C116" s="683">
        <v>42584.413194444445</v>
      </c>
      <c r="D116" s="684"/>
      <c r="E116" s="676"/>
      <c r="F116" s="676"/>
      <c r="G116" s="676"/>
      <c r="H116" s="676"/>
      <c r="I116" s="676"/>
    </row>
    <row r="117" spans="1:9" ht="15.75" thickBot="1">
      <c r="A117" s="679" t="s">
        <v>804</v>
      </c>
      <c r="B117" s="679" t="s">
        <v>795</v>
      </c>
      <c r="C117" s="680">
        <v>42584.42291666667</v>
      </c>
      <c r="D117" s="681"/>
      <c r="E117" s="676"/>
      <c r="F117" s="676"/>
      <c r="G117" s="676"/>
      <c r="H117" s="676"/>
      <c r="I117" s="676"/>
    </row>
    <row r="118" spans="1:9" ht="15.75" thickBot="1">
      <c r="A118" s="682" t="s">
        <v>805</v>
      </c>
      <c r="B118" s="682" t="s">
        <v>795</v>
      </c>
      <c r="C118" s="683">
        <v>42584.423611111109</v>
      </c>
      <c r="D118" s="684"/>
      <c r="E118" s="676"/>
      <c r="F118" s="676"/>
      <c r="G118" s="676"/>
      <c r="H118" s="676"/>
      <c r="I118" s="676"/>
    </row>
    <row r="119" spans="1:9" ht="15.75" thickBot="1">
      <c r="A119" s="679" t="s">
        <v>806</v>
      </c>
      <c r="B119" s="679" t="s">
        <v>795</v>
      </c>
      <c r="C119" s="680">
        <v>42584.425694444442</v>
      </c>
      <c r="D119" s="681"/>
      <c r="E119" s="676"/>
      <c r="F119" s="676"/>
      <c r="G119" s="676"/>
      <c r="H119" s="676"/>
      <c r="I119" s="676"/>
    </row>
    <row r="120" spans="1:9" ht="15.75" thickBot="1">
      <c r="A120" s="682" t="s">
        <v>807</v>
      </c>
      <c r="B120" s="682" t="s">
        <v>795</v>
      </c>
      <c r="C120" s="683">
        <v>42584.427083333336</v>
      </c>
      <c r="D120" s="684"/>
      <c r="E120" s="676"/>
      <c r="F120" s="676"/>
      <c r="G120" s="676"/>
      <c r="H120" s="676"/>
      <c r="I120" s="676"/>
    </row>
    <row r="121" spans="1:9" ht="15.75" thickBot="1">
      <c r="A121" s="679" t="s">
        <v>808</v>
      </c>
      <c r="B121" s="679" t="s">
        <v>795</v>
      </c>
      <c r="C121" s="680">
        <v>42584.428472222222</v>
      </c>
      <c r="D121" s="681"/>
      <c r="E121" s="676"/>
      <c r="F121" s="676"/>
      <c r="G121" s="676"/>
      <c r="H121" s="676"/>
      <c r="I121" s="676"/>
    </row>
    <row r="122" spans="1:9" ht="15.75" thickBot="1">
      <c r="A122" s="682" t="s">
        <v>809</v>
      </c>
      <c r="B122" s="682" t="s">
        <v>795</v>
      </c>
      <c r="C122" s="683">
        <v>42584.429166666669</v>
      </c>
      <c r="D122" s="684"/>
      <c r="E122" s="676"/>
      <c r="F122" s="676"/>
      <c r="G122" s="676"/>
      <c r="H122" s="676"/>
      <c r="I122" s="676"/>
    </row>
    <row r="123" spans="1:9" ht="15.75" thickBot="1">
      <c r="A123" s="679" t="s">
        <v>810</v>
      </c>
      <c r="B123" s="679" t="s">
        <v>795</v>
      </c>
      <c r="C123" s="680">
        <v>42584.429861111108</v>
      </c>
      <c r="D123" s="681"/>
      <c r="E123" s="676"/>
      <c r="F123" s="676"/>
      <c r="G123" s="676"/>
      <c r="H123" s="676"/>
      <c r="I123" s="676"/>
    </row>
    <row r="124" spans="1:9" ht="15.75" thickBot="1">
      <c r="A124" s="682" t="s">
        <v>811</v>
      </c>
      <c r="B124" s="682" t="s">
        <v>795</v>
      </c>
      <c r="C124" s="683">
        <v>42584.444444444445</v>
      </c>
      <c r="D124" s="684"/>
      <c r="E124" s="676"/>
      <c r="F124" s="676"/>
      <c r="G124" s="676"/>
      <c r="H124" s="676"/>
      <c r="I124" s="676"/>
    </row>
    <row r="125" spans="1:9" ht="15.75" thickBot="1">
      <c r="A125" s="679" t="s">
        <v>812</v>
      </c>
      <c r="B125" s="679" t="s">
        <v>795</v>
      </c>
      <c r="C125" s="680">
        <v>42584.445138888892</v>
      </c>
      <c r="D125" s="681"/>
      <c r="E125" s="676"/>
      <c r="F125" s="676"/>
      <c r="G125" s="676"/>
      <c r="H125" s="676"/>
      <c r="I125" s="676"/>
    </row>
    <row r="126" spans="1:9" ht="15.75" thickBot="1">
      <c r="A126" s="682" t="s">
        <v>813</v>
      </c>
      <c r="B126" s="682" t="s">
        <v>814</v>
      </c>
      <c r="C126" s="683">
        <v>42584.645138888889</v>
      </c>
      <c r="D126" s="684"/>
      <c r="E126" s="676"/>
      <c r="F126" s="676"/>
      <c r="G126" s="676"/>
      <c r="H126" s="676"/>
      <c r="I126" s="676"/>
    </row>
    <row r="127" spans="1:9" ht="15.75" thickBot="1">
      <c r="A127" s="679" t="s">
        <v>815</v>
      </c>
      <c r="B127" s="679" t="s">
        <v>816</v>
      </c>
      <c r="C127" s="680">
        <v>42587.663194444445</v>
      </c>
      <c r="D127" s="681"/>
      <c r="E127" s="676"/>
      <c r="F127" s="676"/>
      <c r="G127" s="676"/>
      <c r="H127" s="676"/>
      <c r="I127" s="676"/>
    </row>
    <row r="128" spans="1:9" ht="15.75" thickBot="1">
      <c r="A128" s="682" t="s">
        <v>817</v>
      </c>
      <c r="B128" s="682" t="s">
        <v>818</v>
      </c>
      <c r="C128" s="683">
        <v>42587.663888888892</v>
      </c>
      <c r="D128" s="684"/>
      <c r="E128" s="676"/>
      <c r="F128" s="676"/>
      <c r="G128" s="676"/>
      <c r="H128" s="676"/>
      <c r="I128" s="676"/>
    </row>
    <row r="129" spans="1:9" ht="15.75" thickBot="1">
      <c r="A129" s="679" t="s">
        <v>819</v>
      </c>
      <c r="B129" s="679" t="s">
        <v>818</v>
      </c>
      <c r="C129" s="680">
        <v>42594.6875</v>
      </c>
      <c r="D129" s="681"/>
      <c r="E129" s="676"/>
      <c r="F129" s="676"/>
      <c r="G129" s="676"/>
      <c r="H129" s="676"/>
      <c r="I129" s="676"/>
    </row>
    <row r="130" spans="1:9" ht="15.75" thickBot="1">
      <c r="A130" s="682" t="s">
        <v>820</v>
      </c>
      <c r="B130" s="682" t="s">
        <v>793</v>
      </c>
      <c r="C130" s="683">
        <v>42594.688194444447</v>
      </c>
      <c r="D130" s="684"/>
      <c r="E130" s="676"/>
      <c r="F130" s="676"/>
      <c r="G130" s="676"/>
      <c r="H130" s="676"/>
      <c r="I130" s="676"/>
    </row>
    <row r="131" spans="1:9" ht="15.75" thickBot="1">
      <c r="A131" s="679" t="s">
        <v>821</v>
      </c>
      <c r="B131" s="679" t="s">
        <v>818</v>
      </c>
      <c r="C131" s="680">
        <v>42599.659722222219</v>
      </c>
      <c r="D131" s="681"/>
      <c r="E131" s="676"/>
      <c r="F131" s="676"/>
      <c r="G131" s="676"/>
      <c r="H131" s="676"/>
      <c r="I131" s="676"/>
    </row>
    <row r="132" spans="1:9" ht="15.75" thickBot="1">
      <c r="A132" s="682" t="s">
        <v>822</v>
      </c>
      <c r="B132" s="682" t="s">
        <v>793</v>
      </c>
      <c r="C132" s="683">
        <v>42599.660416666666</v>
      </c>
      <c r="D132" s="684"/>
      <c r="E132" s="676"/>
      <c r="F132" s="676"/>
      <c r="G132" s="676"/>
      <c r="H132" s="676"/>
      <c r="I132" s="676"/>
    </row>
    <row r="133" spans="1:9" ht="15.75" thickBot="1">
      <c r="A133" s="679" t="s">
        <v>823</v>
      </c>
      <c r="B133" s="679" t="s">
        <v>818</v>
      </c>
      <c r="C133" s="680">
        <v>42599.661111111112</v>
      </c>
      <c r="D133" s="681"/>
      <c r="E133" s="676"/>
      <c r="F133" s="676"/>
      <c r="G133" s="676"/>
      <c r="H133" s="676"/>
      <c r="I133" s="676"/>
    </row>
    <row r="134" spans="1:9" ht="15.75" thickBot="1">
      <c r="A134" s="682" t="s">
        <v>824</v>
      </c>
      <c r="B134" s="682" t="s">
        <v>816</v>
      </c>
      <c r="C134" s="683">
        <v>42605.756944444445</v>
      </c>
      <c r="D134" s="684"/>
      <c r="E134" s="676"/>
      <c r="F134" s="676"/>
      <c r="G134" s="676"/>
      <c r="H134" s="676"/>
      <c r="I134" s="676"/>
    </row>
    <row r="135" spans="1:9" ht="15.75" thickBot="1">
      <c r="A135" s="679" t="s">
        <v>825</v>
      </c>
      <c r="B135" s="679" t="s">
        <v>642</v>
      </c>
      <c r="C135" s="680">
        <v>42615.661111111112</v>
      </c>
      <c r="D135" s="681"/>
      <c r="E135" s="676"/>
      <c r="F135" s="676"/>
      <c r="G135" s="676"/>
      <c r="H135" s="676"/>
      <c r="I135" s="676"/>
    </row>
    <row r="136" spans="1:9" ht="15.75" thickBot="1">
      <c r="A136" s="682" t="s">
        <v>826</v>
      </c>
      <c r="B136" s="682" t="s">
        <v>827</v>
      </c>
      <c r="C136" s="683">
        <v>42615.666666666664</v>
      </c>
      <c r="D136" s="684"/>
      <c r="E136" s="676"/>
      <c r="F136" s="676"/>
      <c r="G136" s="676"/>
      <c r="H136" s="676"/>
      <c r="I136" s="676"/>
    </row>
    <row r="137" spans="1:9" ht="15.75" thickBot="1">
      <c r="A137" s="679" t="s">
        <v>828</v>
      </c>
      <c r="B137" s="679" t="s">
        <v>829</v>
      </c>
      <c r="C137" s="680">
        <v>42619.591666666667</v>
      </c>
      <c r="D137" s="681"/>
      <c r="E137" s="676"/>
      <c r="F137" s="676"/>
      <c r="G137" s="676"/>
      <c r="H137" s="676"/>
      <c r="I137" s="676"/>
    </row>
    <row r="138" spans="1:9" ht="15.75" thickBot="1">
      <c r="A138" s="682" t="s">
        <v>830</v>
      </c>
      <c r="B138" s="682" t="s">
        <v>831</v>
      </c>
      <c r="C138" s="683">
        <v>42620.399305555555</v>
      </c>
      <c r="D138" s="684"/>
      <c r="E138" s="676"/>
      <c r="F138" s="676"/>
      <c r="G138" s="676"/>
      <c r="H138" s="676"/>
      <c r="I138" s="676"/>
    </row>
    <row r="139" spans="1:9" ht="15.75" thickBot="1">
      <c r="A139" s="679" t="s">
        <v>830</v>
      </c>
      <c r="B139" s="679" t="s">
        <v>831</v>
      </c>
      <c r="C139" s="680">
        <v>42620.4</v>
      </c>
      <c r="D139" s="681"/>
      <c r="E139" s="676"/>
      <c r="F139" s="676"/>
      <c r="G139" s="676"/>
      <c r="H139" s="676"/>
      <c r="I139" s="676"/>
    </row>
    <row r="140" spans="1:9" ht="15.75" thickBot="1">
      <c r="A140" s="682" t="s">
        <v>832</v>
      </c>
      <c r="B140" s="682" t="s">
        <v>833</v>
      </c>
      <c r="C140" s="683">
        <v>42621.336805555555</v>
      </c>
      <c r="D140" s="684"/>
      <c r="E140" s="676"/>
      <c r="F140" s="676"/>
      <c r="G140" s="676"/>
      <c r="H140" s="676"/>
      <c r="I140" s="676"/>
    </row>
    <row r="141" spans="1:9" ht="17.25" thickBot="1">
      <c r="A141" s="2247" t="s">
        <v>834</v>
      </c>
      <c r="B141" s="2248"/>
      <c r="C141" s="2248"/>
      <c r="D141" s="2248"/>
      <c r="E141" s="2248"/>
      <c r="F141" s="2248"/>
      <c r="G141" s="2249"/>
      <c r="H141" s="676"/>
      <c r="I141" s="676"/>
    </row>
    <row r="142" spans="1:9" ht="15.75" thickBot="1">
      <c r="A142" s="674" t="s">
        <v>710</v>
      </c>
      <c r="B142" s="674" t="s">
        <v>835</v>
      </c>
      <c r="C142" s="678" t="s">
        <v>644</v>
      </c>
      <c r="D142" s="676"/>
      <c r="E142" s="676"/>
      <c r="F142" s="676"/>
      <c r="G142" s="676"/>
      <c r="H142" s="676"/>
      <c r="I142" s="676"/>
    </row>
    <row r="143" spans="1:9" ht="15.75" thickBot="1">
      <c r="A143" s="675" t="s">
        <v>836</v>
      </c>
      <c r="B143" s="685">
        <v>42605</v>
      </c>
      <c r="C143" s="686" t="s">
        <v>837</v>
      </c>
      <c r="D143" s="676"/>
      <c r="E143" s="676"/>
      <c r="F143" s="676"/>
      <c r="G143" s="676"/>
      <c r="H143" s="676"/>
      <c r="I143" s="676"/>
    </row>
    <row r="144" spans="1:9" ht="15.75" thickBot="1">
      <c r="A144" s="677" t="s">
        <v>838</v>
      </c>
      <c r="B144" s="687">
        <v>42615</v>
      </c>
      <c r="C144" s="688" t="s">
        <v>838</v>
      </c>
      <c r="D144" s="676"/>
      <c r="E144" s="676"/>
      <c r="F144" s="676"/>
      <c r="G144" s="676"/>
      <c r="H144" s="676"/>
      <c r="I144" s="676"/>
    </row>
    <row r="145" spans="1:9" ht="15.75" thickBot="1">
      <c r="A145" s="675" t="s">
        <v>839</v>
      </c>
      <c r="B145" s="685">
        <v>42620</v>
      </c>
      <c r="C145" s="686" t="s">
        <v>839</v>
      </c>
      <c r="D145" s="676"/>
      <c r="E145" s="676"/>
      <c r="F145" s="676"/>
      <c r="G145" s="676"/>
      <c r="H145" s="676"/>
      <c r="I145" s="676"/>
    </row>
    <row r="146" spans="1:9" ht="15.75" thickBot="1">
      <c r="A146" s="677" t="s">
        <v>840</v>
      </c>
      <c r="B146" s="689">
        <v>42587.675000000003</v>
      </c>
      <c r="C146" s="688" t="s">
        <v>841</v>
      </c>
      <c r="D146" s="676"/>
      <c r="E146" s="676"/>
      <c r="F146" s="676"/>
      <c r="G146" s="676"/>
      <c r="H146" s="676"/>
      <c r="I146" s="676"/>
    </row>
    <row r="147" spans="1:9" ht="15.75" thickBot="1">
      <c r="A147" s="675" t="s">
        <v>842</v>
      </c>
      <c r="B147" s="690">
        <v>42587.678472222222</v>
      </c>
      <c r="C147" s="686" t="s">
        <v>841</v>
      </c>
      <c r="D147" s="676"/>
      <c r="E147" s="676"/>
      <c r="F147" s="676"/>
      <c r="G147" s="676"/>
      <c r="H147" s="676"/>
      <c r="I147" s="676"/>
    </row>
    <row r="148" spans="1:9" ht="15.75" thickBot="1">
      <c r="A148" s="677" t="s">
        <v>843</v>
      </c>
      <c r="B148" s="689">
        <v>42594.691666666666</v>
      </c>
      <c r="C148" s="688" t="s">
        <v>841</v>
      </c>
      <c r="D148" s="676"/>
      <c r="E148" s="676"/>
      <c r="F148" s="676"/>
      <c r="G148" s="676"/>
      <c r="H148" s="676"/>
      <c r="I148" s="676"/>
    </row>
    <row r="149" spans="1:9" ht="15.75" thickBot="1">
      <c r="A149" s="675" t="s">
        <v>844</v>
      </c>
      <c r="B149" s="690">
        <v>42599.668055555558</v>
      </c>
      <c r="C149" s="686" t="s">
        <v>841</v>
      </c>
      <c r="D149" s="676"/>
      <c r="E149" s="676"/>
      <c r="F149" s="676"/>
      <c r="G149" s="676"/>
      <c r="H149" s="676"/>
      <c r="I149" s="676"/>
    </row>
    <row r="150" spans="1:9" ht="17.25" thickBot="1">
      <c r="A150" s="2247" t="s">
        <v>845</v>
      </c>
      <c r="B150" s="2248"/>
      <c r="C150" s="2248"/>
      <c r="D150" s="2248"/>
      <c r="E150" s="2248"/>
      <c r="F150" s="2248"/>
      <c r="G150" s="2249"/>
      <c r="H150" s="676"/>
      <c r="I150" s="676"/>
    </row>
    <row r="151" spans="1:9" ht="15.75" thickBot="1">
      <c r="A151" s="674" t="s">
        <v>710</v>
      </c>
      <c r="B151" s="674" t="s">
        <v>846</v>
      </c>
      <c r="C151" s="678" t="s">
        <v>644</v>
      </c>
      <c r="D151" s="676"/>
      <c r="E151" s="676"/>
      <c r="F151" s="676"/>
      <c r="G151" s="676"/>
      <c r="H151" s="676"/>
      <c r="I151" s="676"/>
    </row>
    <row r="152" spans="1:9" ht="15.75" thickBot="1">
      <c r="A152" s="675" t="s">
        <v>847</v>
      </c>
      <c r="B152" s="690">
        <v>42584.651388888888</v>
      </c>
      <c r="C152" s="686" t="s">
        <v>848</v>
      </c>
      <c r="D152" s="676"/>
      <c r="E152" s="676"/>
      <c r="F152" s="676"/>
      <c r="G152" s="676"/>
      <c r="H152" s="676"/>
      <c r="I152" s="676"/>
    </row>
  </sheetData>
  <mergeCells count="128">
    <mergeCell ref="A150:G150"/>
    <mergeCell ref="A100:G100"/>
    <mergeCell ref="H100:I100"/>
    <mergeCell ref="A101:G101"/>
    <mergeCell ref="A102:G102"/>
    <mergeCell ref="A105:G105"/>
    <mergeCell ref="A141:G141"/>
    <mergeCell ref="A97:G97"/>
    <mergeCell ref="H97:I97"/>
    <mergeCell ref="A98:G98"/>
    <mergeCell ref="H98:I98"/>
    <mergeCell ref="A99:G99"/>
    <mergeCell ref="H99:I99"/>
    <mergeCell ref="A92:G95"/>
    <mergeCell ref="H92:I92"/>
    <mergeCell ref="H93:I93"/>
    <mergeCell ref="H94:I94"/>
    <mergeCell ref="H95:I95"/>
    <mergeCell ref="A96:I96"/>
    <mergeCell ref="A88:G88"/>
    <mergeCell ref="H88:I88"/>
    <mergeCell ref="A89:I89"/>
    <mergeCell ref="A90:G90"/>
    <mergeCell ref="H90:I90"/>
    <mergeCell ref="A91:G91"/>
    <mergeCell ref="H91:I91"/>
    <mergeCell ref="A83:G83"/>
    <mergeCell ref="H83:I83"/>
    <mergeCell ref="A84:I84"/>
    <mergeCell ref="A85:I85"/>
    <mergeCell ref="A86:I86"/>
    <mergeCell ref="A87:G87"/>
    <mergeCell ref="H87:I87"/>
    <mergeCell ref="A80:G80"/>
    <mergeCell ref="H80:I80"/>
    <mergeCell ref="A81:G81"/>
    <mergeCell ref="H81:I81"/>
    <mergeCell ref="A82:G82"/>
    <mergeCell ref="H82:I82"/>
    <mergeCell ref="A77:G77"/>
    <mergeCell ref="H77:I77"/>
    <mergeCell ref="A78:G78"/>
    <mergeCell ref="H78:I78"/>
    <mergeCell ref="A79:G79"/>
    <mergeCell ref="H79:I79"/>
    <mergeCell ref="A73:G73"/>
    <mergeCell ref="H73:I73"/>
    <mergeCell ref="A74:I74"/>
    <mergeCell ref="A75:G75"/>
    <mergeCell ref="H75:I75"/>
    <mergeCell ref="A76:G76"/>
    <mergeCell ref="H76:I76"/>
    <mergeCell ref="A70:G70"/>
    <mergeCell ref="H70:I70"/>
    <mergeCell ref="A71:G71"/>
    <mergeCell ref="H71:I71"/>
    <mergeCell ref="A72:G72"/>
    <mergeCell ref="H72:I72"/>
    <mergeCell ref="A65:I65"/>
    <mergeCell ref="A66:I66"/>
    <mergeCell ref="A67:I67"/>
    <mergeCell ref="A68:G68"/>
    <mergeCell ref="H68:I68"/>
    <mergeCell ref="A69:G69"/>
    <mergeCell ref="H69:I69"/>
    <mergeCell ref="A37:G37"/>
    <mergeCell ref="H37:I37"/>
    <mergeCell ref="A38:G38"/>
    <mergeCell ref="A39:G39"/>
    <mergeCell ref="A55:C55"/>
    <mergeCell ref="A40:I40"/>
    <mergeCell ref="A41:I41"/>
    <mergeCell ref="A42:I42"/>
    <mergeCell ref="A43:I43"/>
    <mergeCell ref="A44:I44"/>
    <mergeCell ref="A33:I33"/>
    <mergeCell ref="A34:G34"/>
    <mergeCell ref="H34:I34"/>
    <mergeCell ref="A35:G35"/>
    <mergeCell ref="H35:I35"/>
    <mergeCell ref="A36:G36"/>
    <mergeCell ref="H36:I36"/>
    <mergeCell ref="A28:G29"/>
    <mergeCell ref="A30:G30"/>
    <mergeCell ref="H30:I30"/>
    <mergeCell ref="A31:G31"/>
    <mergeCell ref="H31:I31"/>
    <mergeCell ref="A32:G32"/>
    <mergeCell ref="H32:I32"/>
    <mergeCell ref="A25:G25"/>
    <mergeCell ref="H25:I25"/>
    <mergeCell ref="A26:G26"/>
    <mergeCell ref="H26:I26"/>
    <mergeCell ref="A27:G27"/>
    <mergeCell ref="H27:I27"/>
    <mergeCell ref="A22:G22"/>
    <mergeCell ref="H22:I22"/>
    <mergeCell ref="A23:G23"/>
    <mergeCell ref="H23:I23"/>
    <mergeCell ref="A24:G24"/>
    <mergeCell ref="H24:I24"/>
    <mergeCell ref="A19:G19"/>
    <mergeCell ref="H19:I19"/>
    <mergeCell ref="A20:G20"/>
    <mergeCell ref="H20:I20"/>
    <mergeCell ref="A21:G21"/>
    <mergeCell ref="H21:I21"/>
    <mergeCell ref="A15:I15"/>
    <mergeCell ref="A16:G16"/>
    <mergeCell ref="H16:I16"/>
    <mergeCell ref="A17:G17"/>
    <mergeCell ref="H17:I17"/>
    <mergeCell ref="A18:G18"/>
    <mergeCell ref="H18:I18"/>
    <mergeCell ref="A11:G11"/>
    <mergeCell ref="H11:I11"/>
    <mergeCell ref="A12:I12"/>
    <mergeCell ref="A13:G13"/>
    <mergeCell ref="H13:I13"/>
    <mergeCell ref="A14:G14"/>
    <mergeCell ref="H14:I14"/>
    <mergeCell ref="A7:I7"/>
    <mergeCell ref="A8:G8"/>
    <mergeCell ref="H8:I8"/>
    <mergeCell ref="A9:G9"/>
    <mergeCell ref="H9:I9"/>
    <mergeCell ref="A10:G10"/>
    <mergeCell ref="H10:I10"/>
  </mergeCells>
  <hyperlinks>
    <hyperlink ref="A39" r:id="rId1" display="javascript:abrirPdf();"/>
    <hyperlink ref="C143" r:id="rId2" display="javascript:void(_ver_acto_apertura('EhQXEBl/ERYYFxgYEX8QfxV/ERgUFRMQEw=='))"/>
    <hyperlink ref="C144" r:id="rId3" display="javascript:void(_ver_evaluacion_v2('ERYYFxgYEQ=='))"/>
    <hyperlink ref="C145" r:id="rId4" display="javascript:VerActaAdjudicacion('ERYYFxgYEQ==')"/>
    <hyperlink ref="C146" r:id="rId5" display="javascript:void(VerAdenda('1','1687881','24709'))"/>
    <hyperlink ref="C147" r:id="rId6" display="javascript:void(VerAdenda('2','1687881','24709'))"/>
    <hyperlink ref="C148" r:id="rId7" display="javascript:void(VerAdenda('3','1687881','24709'))"/>
    <hyperlink ref="C149" r:id="rId8" display="javascript:void(VerAdenda('4','1687881','24709'))"/>
    <hyperlink ref="C152" r:id="rId9" display="javascript:void(VerPublicacionAnteriorPublico('ERYYFxgYEQ=='))"/>
  </hyperlinks>
  <pageMargins left="0.7" right="0.7" top="0.75" bottom="0.75" header="0.3" footer="0.3"/>
  <pageSetup paperSize="9" orientation="portrait" r:id="rId10"/>
  <drawing r:id="rId1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O76"/>
  <sheetViews>
    <sheetView zoomScale="70" zoomScaleNormal="70" zoomScalePageLayoutView="70" workbookViewId="0">
      <selection sqref="A1:N1"/>
    </sheetView>
  </sheetViews>
  <sheetFormatPr baseColWidth="10" defaultRowHeight="15" outlineLevelRow="1"/>
  <cols>
    <col min="1" max="1" width="49.7109375" customWidth="1"/>
    <col min="2" max="2" width="15.28515625" customWidth="1"/>
    <col min="3" max="3" width="13.85546875" customWidth="1"/>
    <col min="4" max="5" width="8" customWidth="1"/>
    <col min="6" max="6" width="9.28515625" customWidth="1"/>
    <col min="7" max="10" width="8.28515625" customWidth="1"/>
    <col min="11" max="11" width="11.28515625" customWidth="1"/>
    <col min="12" max="12" width="10" customWidth="1"/>
    <col min="13" max="13" width="37.42578125" customWidth="1"/>
    <col min="14" max="14" width="40.42578125" customWidth="1"/>
    <col min="15" max="15" width="12.42578125" style="51" customWidth="1"/>
  </cols>
  <sheetData>
    <row r="1" spans="1:15" ht="26.25" customHeight="1">
      <c r="A1" s="1840" t="s">
        <v>1259</v>
      </c>
      <c r="B1" s="1840"/>
      <c r="C1" s="1840"/>
      <c r="D1" s="1840"/>
      <c r="E1" s="1840"/>
      <c r="F1" s="1840"/>
      <c r="G1" s="1840"/>
      <c r="H1" s="1840"/>
      <c r="I1" s="1840"/>
      <c r="J1" s="1840"/>
      <c r="K1" s="1840"/>
      <c r="L1" s="1840"/>
      <c r="M1" s="1840"/>
      <c r="N1" s="1840"/>
    </row>
    <row r="2" spans="1:15" ht="19.5" customHeight="1">
      <c r="A2" s="1841" t="s">
        <v>252</v>
      </c>
      <c r="B2" s="1841"/>
      <c r="C2" s="1842" t="s">
        <v>255</v>
      </c>
      <c r="D2" s="1843"/>
      <c r="E2" s="1843"/>
      <c r="F2" s="1843"/>
      <c r="G2" s="1843"/>
      <c r="H2" s="1843"/>
      <c r="I2" s="1843"/>
      <c r="J2" s="1843"/>
      <c r="K2" s="1843"/>
      <c r="L2" s="1843"/>
      <c r="M2" s="1843"/>
      <c r="N2" s="1844"/>
    </row>
    <row r="3" spans="1:15" ht="18.75" customHeight="1">
      <c r="A3" s="1841" t="s">
        <v>253</v>
      </c>
      <c r="B3" s="1841"/>
      <c r="C3" s="1845" t="s">
        <v>1138</v>
      </c>
      <c r="D3" s="1846"/>
      <c r="E3" s="1846"/>
      <c r="F3" s="1846"/>
      <c r="G3" s="1846"/>
      <c r="H3" s="1846"/>
      <c r="I3" s="1846"/>
      <c r="J3" s="1846"/>
      <c r="K3" s="1846"/>
      <c r="L3" s="1846"/>
      <c r="M3" s="1846"/>
      <c r="N3" s="1847"/>
    </row>
    <row r="4" spans="1:15" ht="50.25" customHeight="1">
      <c r="A4" s="1841" t="s">
        <v>254</v>
      </c>
      <c r="B4" s="1841"/>
      <c r="C4" s="1848" t="s">
        <v>1496</v>
      </c>
      <c r="D4" s="1849"/>
      <c r="E4" s="1849"/>
      <c r="F4" s="1849"/>
      <c r="G4" s="1849"/>
      <c r="H4" s="1849"/>
      <c r="I4" s="1849"/>
      <c r="J4" s="1849"/>
      <c r="K4" s="1849"/>
      <c r="L4" s="1849"/>
      <c r="M4" s="1849"/>
      <c r="N4" s="1850"/>
    </row>
    <row r="6" spans="1:15" outlineLevel="1">
      <c r="A6" s="1851" t="s">
        <v>267</v>
      </c>
      <c r="B6" s="1852"/>
      <c r="C6" s="1852"/>
      <c r="D6" s="1852"/>
      <c r="E6" s="1852"/>
      <c r="F6" s="1852"/>
      <c r="G6" s="1852"/>
      <c r="H6" s="1852"/>
      <c r="I6" s="1852"/>
      <c r="J6" s="1852"/>
      <c r="K6" s="1852"/>
      <c r="L6" s="1852"/>
      <c r="M6" s="1852"/>
      <c r="N6" s="1853"/>
    </row>
    <row r="7" spans="1:15" outlineLevel="1">
      <c r="A7" s="1832" t="s">
        <v>1390</v>
      </c>
      <c r="B7" s="1833"/>
      <c r="C7" s="1833"/>
      <c r="D7" s="1833"/>
      <c r="E7" s="1833"/>
      <c r="F7" s="1833"/>
      <c r="G7" s="1833"/>
      <c r="H7" s="1833"/>
      <c r="I7" s="1833"/>
      <c r="J7" s="1833"/>
      <c r="K7" s="1833"/>
      <c r="L7" s="1833"/>
      <c r="M7" s="1833"/>
      <c r="N7" s="1834"/>
    </row>
    <row r="8" spans="1:15" outlineLevel="1">
      <c r="A8" s="1837" t="s">
        <v>1392</v>
      </c>
      <c r="B8" s="1838"/>
      <c r="C8" s="1838"/>
      <c r="D8" s="1838"/>
      <c r="E8" s="1838"/>
      <c r="F8" s="1838"/>
      <c r="G8" s="1838"/>
      <c r="H8" s="1838"/>
      <c r="I8" s="1838"/>
      <c r="J8" s="1838"/>
      <c r="K8" s="1838"/>
      <c r="L8" s="1838"/>
      <c r="M8" s="1838"/>
      <c r="N8" s="1839"/>
    </row>
    <row r="9" spans="1:15" ht="27.75" customHeight="1" outlineLevel="1">
      <c r="A9" s="1830" t="s">
        <v>251</v>
      </c>
      <c r="B9" s="1830" t="s">
        <v>239</v>
      </c>
      <c r="C9" s="1830" t="s">
        <v>44</v>
      </c>
      <c r="D9" s="1830"/>
      <c r="E9" s="1830" t="s">
        <v>1471</v>
      </c>
      <c r="F9" s="1830"/>
      <c r="G9" s="1830"/>
      <c r="H9" s="1830"/>
      <c r="I9" s="1830"/>
      <c r="J9" s="1830"/>
      <c r="K9" s="1835" t="s">
        <v>1369</v>
      </c>
      <c r="L9" s="1836"/>
      <c r="M9" s="1830" t="s">
        <v>248</v>
      </c>
      <c r="N9" s="1830" t="s">
        <v>219</v>
      </c>
    </row>
    <row r="10" spans="1:15" outlineLevel="1">
      <c r="A10" s="1830"/>
      <c r="B10" s="1830"/>
      <c r="C10" s="1287" t="s">
        <v>1366</v>
      </c>
      <c r="D10" s="1287" t="s">
        <v>1367</v>
      </c>
      <c r="E10" s="1830" t="s">
        <v>1473</v>
      </c>
      <c r="F10" s="1830"/>
      <c r="G10" s="1830"/>
      <c r="H10" s="1830" t="s">
        <v>1367</v>
      </c>
      <c r="I10" s="1830"/>
      <c r="J10" s="1830"/>
      <c r="K10" s="1287" t="s">
        <v>1366</v>
      </c>
      <c r="L10" s="1287" t="s">
        <v>1367</v>
      </c>
      <c r="M10" s="1830"/>
      <c r="N10" s="1830"/>
    </row>
    <row r="11" spans="1:15" s="54" customFormat="1" ht="91.5" customHeight="1" outlineLevel="1">
      <c r="A11" s="1396" t="s">
        <v>1365</v>
      </c>
      <c r="B11" s="747" t="s">
        <v>1368</v>
      </c>
      <c r="C11" s="747">
        <v>2</v>
      </c>
      <c r="D11" s="747">
        <v>2016</v>
      </c>
      <c r="E11" s="1827"/>
      <c r="F11" s="1828"/>
      <c r="G11" s="1829"/>
      <c r="H11" s="1827"/>
      <c r="I11" s="1828"/>
      <c r="J11" s="1829"/>
      <c r="K11" s="747">
        <v>7</v>
      </c>
      <c r="L11" s="747">
        <v>2022</v>
      </c>
      <c r="M11" s="1396" t="s">
        <v>1370</v>
      </c>
      <c r="N11" s="1397" t="s">
        <v>1371</v>
      </c>
      <c r="O11" s="51"/>
    </row>
    <row r="12" spans="1:15" s="54" customFormat="1" ht="45" outlineLevel="1">
      <c r="A12" s="1396" t="s">
        <v>1372</v>
      </c>
      <c r="B12" s="747" t="s">
        <v>1373</v>
      </c>
      <c r="C12" s="747">
        <v>0</v>
      </c>
      <c r="D12" s="747">
        <v>2017</v>
      </c>
      <c r="E12" s="1827"/>
      <c r="F12" s="1828"/>
      <c r="G12" s="1829"/>
      <c r="H12" s="1827"/>
      <c r="I12" s="1828"/>
      <c r="J12" s="1829"/>
      <c r="K12" s="749">
        <v>30000</v>
      </c>
      <c r="L12" s="747">
        <v>2022</v>
      </c>
      <c r="M12" s="1396" t="s">
        <v>1374</v>
      </c>
      <c r="N12" s="1397"/>
      <c r="O12" s="51"/>
    </row>
    <row r="13" spans="1:15" outlineLevel="1">
      <c r="A13" s="1022"/>
      <c r="B13" s="1023"/>
      <c r="C13" s="1395"/>
      <c r="D13" s="1395"/>
      <c r="E13" s="1395"/>
      <c r="F13" s="1395"/>
      <c r="G13" s="1395"/>
      <c r="H13" s="1395"/>
      <c r="I13" s="1395"/>
      <c r="J13" s="1395"/>
      <c r="K13" s="1395"/>
      <c r="L13" s="1395"/>
      <c r="M13" s="1023"/>
      <c r="N13" s="1024"/>
    </row>
    <row r="14" spans="1:15" outlineLevel="1">
      <c r="A14" s="1837" t="s">
        <v>1393</v>
      </c>
      <c r="B14" s="1838"/>
      <c r="C14" s="1838"/>
      <c r="D14" s="1838"/>
      <c r="E14" s="1838"/>
      <c r="F14" s="1838"/>
      <c r="G14" s="1838"/>
      <c r="H14" s="1838"/>
      <c r="I14" s="1838"/>
      <c r="J14" s="1838"/>
      <c r="K14" s="1838"/>
      <c r="L14" s="1838"/>
      <c r="M14" s="1838"/>
      <c r="N14" s="1839"/>
    </row>
    <row r="15" spans="1:15" ht="27.75" customHeight="1" outlineLevel="1">
      <c r="A15" s="1830" t="s">
        <v>251</v>
      </c>
      <c r="B15" s="1830" t="s">
        <v>239</v>
      </c>
      <c r="C15" s="1830" t="s">
        <v>44</v>
      </c>
      <c r="D15" s="1830"/>
      <c r="E15" s="1830" t="s">
        <v>1471</v>
      </c>
      <c r="F15" s="1830"/>
      <c r="G15" s="1830"/>
      <c r="H15" s="1830"/>
      <c r="I15" s="1830"/>
      <c r="J15" s="1830"/>
      <c r="K15" s="1835" t="s">
        <v>1369</v>
      </c>
      <c r="L15" s="1836"/>
      <c r="M15" s="1830" t="s">
        <v>248</v>
      </c>
      <c r="N15" s="1830" t="s">
        <v>219</v>
      </c>
    </row>
    <row r="16" spans="1:15" outlineLevel="1">
      <c r="A16" s="1830"/>
      <c r="B16" s="1830"/>
      <c r="C16" s="1287" t="s">
        <v>1366</v>
      </c>
      <c r="D16" s="1287" t="s">
        <v>1367</v>
      </c>
      <c r="E16" s="1830" t="s">
        <v>1473</v>
      </c>
      <c r="F16" s="1830"/>
      <c r="G16" s="1830"/>
      <c r="H16" s="1830" t="s">
        <v>1367</v>
      </c>
      <c r="I16" s="1830"/>
      <c r="J16" s="1830"/>
      <c r="K16" s="1287" t="s">
        <v>1366</v>
      </c>
      <c r="L16" s="1287" t="s">
        <v>1367</v>
      </c>
      <c r="M16" s="1830"/>
      <c r="N16" s="1830"/>
    </row>
    <row r="17" spans="1:15" s="54" customFormat="1" ht="45" outlineLevel="1">
      <c r="A17" s="1396" t="s">
        <v>1375</v>
      </c>
      <c r="B17" s="747" t="s">
        <v>1376</v>
      </c>
      <c r="C17" s="749">
        <v>39500</v>
      </c>
      <c r="D17" s="747">
        <v>2016</v>
      </c>
      <c r="E17" s="1827"/>
      <c r="F17" s="1828"/>
      <c r="G17" s="1829"/>
      <c r="H17" s="1827"/>
      <c r="I17" s="1828"/>
      <c r="J17" s="1829"/>
      <c r="K17" s="749">
        <v>55000</v>
      </c>
      <c r="L17" s="747">
        <v>2022</v>
      </c>
      <c r="M17" s="1396" t="s">
        <v>1377</v>
      </c>
      <c r="N17" s="1397" t="s">
        <v>1378</v>
      </c>
      <c r="O17" s="51"/>
    </row>
    <row r="18" spans="1:15" s="54" customFormat="1" ht="45" outlineLevel="1">
      <c r="A18" s="1396" t="s">
        <v>1379</v>
      </c>
      <c r="B18" s="747" t="s">
        <v>1380</v>
      </c>
      <c r="C18" s="747">
        <v>0</v>
      </c>
      <c r="D18" s="747">
        <v>2017</v>
      </c>
      <c r="E18" s="1827"/>
      <c r="F18" s="1828"/>
      <c r="G18" s="1829"/>
      <c r="H18" s="1827"/>
      <c r="I18" s="1828"/>
      <c r="J18" s="1829"/>
      <c r="K18" s="749">
        <v>120</v>
      </c>
      <c r="L18" s="747">
        <v>2022</v>
      </c>
      <c r="M18" s="1396" t="s">
        <v>1385</v>
      </c>
      <c r="N18" s="1397" t="s">
        <v>1388</v>
      </c>
      <c r="O18" s="51"/>
    </row>
    <row r="19" spans="1:15" s="54" customFormat="1" ht="60" outlineLevel="1">
      <c r="A19" s="1396" t="s">
        <v>1381</v>
      </c>
      <c r="B19" s="747" t="s">
        <v>1383</v>
      </c>
      <c r="C19" s="747">
        <v>0</v>
      </c>
      <c r="D19" s="747">
        <v>2017</v>
      </c>
      <c r="E19" s="1827"/>
      <c r="F19" s="1828"/>
      <c r="G19" s="1829"/>
      <c r="H19" s="1827"/>
      <c r="I19" s="1828"/>
      <c r="J19" s="1829"/>
      <c r="K19" s="749">
        <v>120</v>
      </c>
      <c r="L19" s="747">
        <v>2022</v>
      </c>
      <c r="M19" s="1396" t="s">
        <v>1386</v>
      </c>
      <c r="N19" s="1397" t="s">
        <v>1389</v>
      </c>
      <c r="O19" s="51"/>
    </row>
    <row r="20" spans="1:15" s="54" customFormat="1" ht="45" outlineLevel="1">
      <c r="A20" s="1396" t="s">
        <v>1382</v>
      </c>
      <c r="B20" s="747" t="s">
        <v>1384</v>
      </c>
      <c r="C20" s="747">
        <v>0</v>
      </c>
      <c r="D20" s="747">
        <v>2017</v>
      </c>
      <c r="E20" s="1827"/>
      <c r="F20" s="1828"/>
      <c r="G20" s="1829"/>
      <c r="H20" s="1827"/>
      <c r="I20" s="1828"/>
      <c r="J20" s="1829"/>
      <c r="K20" s="749">
        <v>1</v>
      </c>
      <c r="L20" s="747">
        <v>2022</v>
      </c>
      <c r="M20" s="1396" t="s">
        <v>1387</v>
      </c>
      <c r="N20" s="1397"/>
      <c r="O20" s="51"/>
    </row>
    <row r="21" spans="1:15" outlineLevel="1">
      <c r="A21" s="1022"/>
      <c r="B21" s="1023"/>
      <c r="C21" s="1394"/>
      <c r="D21" s="1394"/>
      <c r="E21" s="1394"/>
      <c r="F21" s="1394"/>
      <c r="G21" s="1394"/>
      <c r="H21" s="1394"/>
      <c r="I21" s="1394"/>
      <c r="J21" s="1394"/>
      <c r="K21" s="1394">
        <v>30</v>
      </c>
      <c r="L21" s="1394"/>
      <c r="M21" s="1023"/>
      <c r="N21" s="1024"/>
    </row>
    <row r="22" spans="1:15" outlineLevel="1">
      <c r="A22" s="1832" t="s">
        <v>1391</v>
      </c>
      <c r="B22" s="1833"/>
      <c r="C22" s="1833"/>
      <c r="D22" s="1833"/>
      <c r="E22" s="1833"/>
      <c r="F22" s="1833"/>
      <c r="G22" s="1833"/>
      <c r="H22" s="1833"/>
      <c r="I22" s="1833"/>
      <c r="J22" s="1833"/>
      <c r="K22" s="1833"/>
      <c r="L22" s="1833"/>
      <c r="M22" s="1833"/>
      <c r="N22" s="1834"/>
    </row>
    <row r="23" spans="1:15" outlineLevel="1">
      <c r="A23" s="1837" t="s">
        <v>1394</v>
      </c>
      <c r="B23" s="1838"/>
      <c r="C23" s="1838"/>
      <c r="D23" s="1838"/>
      <c r="E23" s="1838"/>
      <c r="F23" s="1838"/>
      <c r="G23" s="1838"/>
      <c r="H23" s="1838"/>
      <c r="I23" s="1838"/>
      <c r="J23" s="1838"/>
      <c r="K23" s="1838"/>
      <c r="L23" s="1838"/>
      <c r="M23" s="1838"/>
      <c r="N23" s="1839"/>
    </row>
    <row r="24" spans="1:15" ht="27.75" customHeight="1" outlineLevel="1">
      <c r="A24" s="1830" t="s">
        <v>251</v>
      </c>
      <c r="B24" s="1830" t="s">
        <v>239</v>
      </c>
      <c r="C24" s="1830" t="s">
        <v>44</v>
      </c>
      <c r="D24" s="1830"/>
      <c r="E24" s="1830" t="s">
        <v>1471</v>
      </c>
      <c r="F24" s="1830"/>
      <c r="G24" s="1830"/>
      <c r="H24" s="1830"/>
      <c r="I24" s="1830"/>
      <c r="J24" s="1830"/>
      <c r="K24" s="1835" t="s">
        <v>1369</v>
      </c>
      <c r="L24" s="1836"/>
      <c r="M24" s="1830" t="s">
        <v>248</v>
      </c>
      <c r="N24" s="1830" t="s">
        <v>219</v>
      </c>
    </row>
    <row r="25" spans="1:15" outlineLevel="1">
      <c r="A25" s="1830"/>
      <c r="B25" s="1830"/>
      <c r="C25" s="1287" t="s">
        <v>1366</v>
      </c>
      <c r="D25" s="1287" t="s">
        <v>1367</v>
      </c>
      <c r="E25" s="1830" t="s">
        <v>1473</v>
      </c>
      <c r="F25" s="1830"/>
      <c r="G25" s="1830"/>
      <c r="H25" s="1830" t="s">
        <v>1367</v>
      </c>
      <c r="I25" s="1830"/>
      <c r="J25" s="1830"/>
      <c r="K25" s="1287" t="s">
        <v>1366</v>
      </c>
      <c r="L25" s="1287" t="s">
        <v>1367</v>
      </c>
      <c r="M25" s="1830"/>
      <c r="N25" s="1830"/>
    </row>
    <row r="26" spans="1:15" s="54" customFormat="1" ht="90" outlineLevel="1">
      <c r="A26" s="1396" t="s">
        <v>1395</v>
      </c>
      <c r="B26" s="747" t="s">
        <v>539</v>
      </c>
      <c r="C26" s="747">
        <v>44</v>
      </c>
      <c r="D26" s="747">
        <v>2016</v>
      </c>
      <c r="E26" s="1827"/>
      <c r="F26" s="1828"/>
      <c r="G26" s="1829"/>
      <c r="H26" s="1827"/>
      <c r="I26" s="1828"/>
      <c r="J26" s="1829"/>
      <c r="K26" s="749">
        <v>40</v>
      </c>
      <c r="L26" s="747">
        <v>2022</v>
      </c>
      <c r="M26" s="1396" t="s">
        <v>1396</v>
      </c>
      <c r="N26" s="1397" t="s">
        <v>1397</v>
      </c>
      <c r="O26" s="51"/>
    </row>
    <row r="27" spans="1:15" s="54" customFormat="1" ht="90" outlineLevel="1">
      <c r="A27" s="1396" t="s">
        <v>1398</v>
      </c>
      <c r="B27" s="747" t="s">
        <v>1399</v>
      </c>
      <c r="C27" s="747">
        <v>48</v>
      </c>
      <c r="D27" s="747">
        <v>2016</v>
      </c>
      <c r="E27" s="1827"/>
      <c r="F27" s="1828"/>
      <c r="G27" s="1829"/>
      <c r="H27" s="1827"/>
      <c r="I27" s="1828"/>
      <c r="J27" s="1829"/>
      <c r="K27" s="749">
        <v>60</v>
      </c>
      <c r="L27" s="747">
        <v>2022</v>
      </c>
      <c r="M27" s="1396" t="s">
        <v>1400</v>
      </c>
      <c r="N27" s="1397" t="s">
        <v>1401</v>
      </c>
      <c r="O27" s="51"/>
    </row>
    <row r="28" spans="1:15" ht="17.25" customHeight="1" outlineLevel="1">
      <c r="A28" s="1022"/>
      <c r="B28" s="1023"/>
      <c r="C28" s="1023"/>
      <c r="D28" s="1023"/>
      <c r="E28" s="1023"/>
      <c r="F28" s="1023"/>
      <c r="G28" s="1023"/>
      <c r="H28" s="1023"/>
      <c r="I28" s="1023"/>
      <c r="J28" s="1023"/>
      <c r="K28" s="1023"/>
      <c r="L28" s="1023"/>
      <c r="M28" s="1023"/>
      <c r="N28" s="1024"/>
    </row>
    <row r="29" spans="1:15" outlineLevel="1">
      <c r="A29" s="1837" t="s">
        <v>1402</v>
      </c>
      <c r="B29" s="1838"/>
      <c r="C29" s="1838"/>
      <c r="D29" s="1838"/>
      <c r="E29" s="1838"/>
      <c r="F29" s="1838"/>
      <c r="G29" s="1838"/>
      <c r="H29" s="1838"/>
      <c r="I29" s="1838"/>
      <c r="J29" s="1838"/>
      <c r="K29" s="1838"/>
      <c r="L29" s="1838"/>
      <c r="M29" s="1838"/>
      <c r="N29" s="1839"/>
    </row>
    <row r="30" spans="1:15" ht="27.75" customHeight="1" outlineLevel="1">
      <c r="A30" s="1830" t="s">
        <v>251</v>
      </c>
      <c r="B30" s="1830" t="s">
        <v>239</v>
      </c>
      <c r="C30" s="1830" t="s">
        <v>44</v>
      </c>
      <c r="D30" s="1830"/>
      <c r="E30" s="1830" t="s">
        <v>1471</v>
      </c>
      <c r="F30" s="1830"/>
      <c r="G30" s="1830"/>
      <c r="H30" s="1830"/>
      <c r="I30" s="1830"/>
      <c r="J30" s="1830"/>
      <c r="K30" s="1835" t="s">
        <v>1369</v>
      </c>
      <c r="L30" s="1836"/>
      <c r="M30" s="1830" t="s">
        <v>248</v>
      </c>
      <c r="N30" s="1830" t="s">
        <v>219</v>
      </c>
    </row>
    <row r="31" spans="1:15" outlineLevel="1">
      <c r="A31" s="1830"/>
      <c r="B31" s="1830"/>
      <c r="C31" s="1287" t="s">
        <v>1366</v>
      </c>
      <c r="D31" s="1287" t="s">
        <v>1367</v>
      </c>
      <c r="E31" s="1830" t="s">
        <v>1473</v>
      </c>
      <c r="F31" s="1830"/>
      <c r="G31" s="1830"/>
      <c r="H31" s="1830" t="s">
        <v>1367</v>
      </c>
      <c r="I31" s="1830"/>
      <c r="J31" s="1830"/>
      <c r="K31" s="1287" t="s">
        <v>1366</v>
      </c>
      <c r="L31" s="1287" t="s">
        <v>1367</v>
      </c>
      <c r="M31" s="1830"/>
      <c r="N31" s="1830"/>
    </row>
    <row r="32" spans="1:15" s="54" customFormat="1" ht="45" outlineLevel="1">
      <c r="A32" s="1396" t="s">
        <v>1403</v>
      </c>
      <c r="B32" s="747" t="s">
        <v>882</v>
      </c>
      <c r="C32" s="747">
        <v>1</v>
      </c>
      <c r="D32" s="747">
        <v>2017</v>
      </c>
      <c r="E32" s="1827"/>
      <c r="F32" s="1828"/>
      <c r="G32" s="1829"/>
      <c r="H32" s="1827"/>
      <c r="I32" s="1828"/>
      <c r="J32" s="1829"/>
      <c r="K32" s="749">
        <v>1</v>
      </c>
      <c r="L32" s="747">
        <v>2022</v>
      </c>
      <c r="M32" s="1396" t="s">
        <v>1412</v>
      </c>
      <c r="N32" s="1397" t="s">
        <v>1413</v>
      </c>
      <c r="O32" s="51"/>
    </row>
    <row r="33" spans="1:15" s="54" customFormat="1" ht="60" outlineLevel="1">
      <c r="A33" s="1396" t="s">
        <v>1404</v>
      </c>
      <c r="B33" s="747" t="s">
        <v>1410</v>
      </c>
      <c r="C33" s="747">
        <v>39</v>
      </c>
      <c r="D33" s="747">
        <v>2016</v>
      </c>
      <c r="E33" s="1827"/>
      <c r="F33" s="1828"/>
      <c r="G33" s="1829"/>
      <c r="H33" s="1827"/>
      <c r="I33" s="1828"/>
      <c r="J33" s="1829"/>
      <c r="K33" s="749">
        <v>67</v>
      </c>
      <c r="L33" s="747">
        <v>2022</v>
      </c>
      <c r="M33" s="1396" t="s">
        <v>1400</v>
      </c>
      <c r="N33" s="1397" t="s">
        <v>1414</v>
      </c>
      <c r="O33" s="51"/>
    </row>
    <row r="34" spans="1:15" s="54" customFormat="1" ht="60" outlineLevel="1">
      <c r="A34" s="1396" t="s">
        <v>1405</v>
      </c>
      <c r="B34" s="747" t="s">
        <v>1410</v>
      </c>
      <c r="C34" s="747">
        <v>35</v>
      </c>
      <c r="D34" s="747">
        <v>2016</v>
      </c>
      <c r="E34" s="1827"/>
      <c r="F34" s="1828"/>
      <c r="G34" s="1829"/>
      <c r="H34" s="1827"/>
      <c r="I34" s="1828"/>
      <c r="J34" s="1829"/>
      <c r="K34" s="749">
        <v>60</v>
      </c>
      <c r="L34" s="747">
        <v>2022</v>
      </c>
      <c r="M34" s="1396" t="s">
        <v>1400</v>
      </c>
      <c r="N34" s="1397" t="s">
        <v>1415</v>
      </c>
      <c r="O34" s="51"/>
    </row>
    <row r="35" spans="1:15" s="54" customFormat="1" ht="60" outlineLevel="1">
      <c r="A35" s="1396" t="s">
        <v>1406</v>
      </c>
      <c r="B35" s="747" t="s">
        <v>1410</v>
      </c>
      <c r="C35" s="747">
        <v>13</v>
      </c>
      <c r="D35" s="747">
        <v>2016</v>
      </c>
      <c r="E35" s="1827"/>
      <c r="F35" s="1828"/>
      <c r="G35" s="1829"/>
      <c r="H35" s="1827"/>
      <c r="I35" s="1828"/>
      <c r="J35" s="1829"/>
      <c r="K35" s="749">
        <v>25</v>
      </c>
      <c r="L35" s="747">
        <v>2022</v>
      </c>
      <c r="M35" s="1396" t="s">
        <v>1400</v>
      </c>
      <c r="N35" s="1397" t="s">
        <v>1416</v>
      </c>
      <c r="O35" s="51"/>
    </row>
    <row r="36" spans="1:15" s="54" customFormat="1" ht="75" outlineLevel="1">
      <c r="A36" s="1396" t="s">
        <v>1407</v>
      </c>
      <c r="B36" s="747" t="s">
        <v>1411</v>
      </c>
      <c r="C36" s="747">
        <v>0</v>
      </c>
      <c r="D36" s="747">
        <v>2017</v>
      </c>
      <c r="E36" s="1827"/>
      <c r="F36" s="1828"/>
      <c r="G36" s="1829"/>
      <c r="H36" s="1827"/>
      <c r="I36" s="1828"/>
      <c r="J36" s="1829"/>
      <c r="K36" s="749">
        <v>313569</v>
      </c>
      <c r="L36" s="747">
        <v>2022</v>
      </c>
      <c r="M36" s="1396" t="s">
        <v>1400</v>
      </c>
      <c r="N36" s="1397" t="s">
        <v>1417</v>
      </c>
      <c r="O36" s="51"/>
    </row>
    <row r="37" spans="1:15" s="54" customFormat="1" ht="128.25" customHeight="1" outlineLevel="1">
      <c r="A37" s="1396" t="s">
        <v>1408</v>
      </c>
      <c r="B37" s="747" t="s">
        <v>1418</v>
      </c>
      <c r="C37" s="747">
        <v>0</v>
      </c>
      <c r="D37" s="747">
        <v>2017</v>
      </c>
      <c r="E37" s="1827"/>
      <c r="F37" s="1828"/>
      <c r="G37" s="1829"/>
      <c r="H37" s="1827"/>
      <c r="I37" s="1828"/>
      <c r="J37" s="1829"/>
      <c r="K37" s="749">
        <v>30</v>
      </c>
      <c r="L37" s="747">
        <v>2022</v>
      </c>
      <c r="M37" s="1396" t="s">
        <v>1419</v>
      </c>
      <c r="N37" s="1397" t="s">
        <v>1421</v>
      </c>
      <c r="O37" s="51"/>
    </row>
    <row r="38" spans="1:15" s="54" customFormat="1" ht="105" outlineLevel="1">
      <c r="A38" s="1396" t="s">
        <v>1409</v>
      </c>
      <c r="B38" s="747" t="s">
        <v>1376</v>
      </c>
      <c r="C38" s="747">
        <v>0</v>
      </c>
      <c r="D38" s="747">
        <v>2017</v>
      </c>
      <c r="E38" s="1827"/>
      <c r="F38" s="1828"/>
      <c r="G38" s="1829"/>
      <c r="H38" s="1827"/>
      <c r="I38" s="1828"/>
      <c r="J38" s="1829"/>
      <c r="K38" s="749">
        <v>150000</v>
      </c>
      <c r="L38" s="747">
        <v>2022</v>
      </c>
      <c r="M38" s="1396" t="s">
        <v>1420</v>
      </c>
      <c r="N38" s="1397" t="s">
        <v>1422</v>
      </c>
      <c r="O38" s="51"/>
    </row>
    <row r="40" spans="1:15" s="1012" customFormat="1" ht="18.75">
      <c r="A40" s="1831" t="s">
        <v>1139</v>
      </c>
      <c r="B40" s="1831"/>
      <c r="C40" s="1831"/>
      <c r="D40" s="1831"/>
      <c r="E40" s="1831"/>
      <c r="F40" s="1831"/>
      <c r="G40" s="1831"/>
      <c r="H40" s="1831"/>
      <c r="I40" s="1831"/>
      <c r="J40" s="1831"/>
      <c r="K40" s="1831"/>
      <c r="L40" s="1831"/>
      <c r="M40" s="1831"/>
      <c r="N40" s="1831"/>
      <c r="O40" s="1011"/>
    </row>
    <row r="41" spans="1:15" ht="18.75">
      <c r="A41" s="1005" t="str">
        <f>+'8.1_MP-INAC'!B8</f>
        <v>Componente 1. Modernización de Instrumentos de Gestión Patrimonial</v>
      </c>
      <c r="B41" s="958"/>
      <c r="C41" s="958"/>
      <c r="D41" s="958"/>
      <c r="E41" s="958"/>
      <c r="F41" s="958"/>
      <c r="G41" s="958"/>
      <c r="H41" s="958"/>
      <c r="I41" s="958"/>
      <c r="J41" s="958"/>
      <c r="K41" s="958"/>
      <c r="L41" s="958"/>
      <c r="M41" s="958"/>
      <c r="N41" s="959"/>
    </row>
    <row r="42" spans="1:15" s="66" customFormat="1" ht="23.25" customHeight="1">
      <c r="A42" s="1854" t="str">
        <f>+'8.1_MP-INAC'!B9</f>
        <v>Sub-Componente 1.a: Fortalecimiento Estratégico del INAC</v>
      </c>
      <c r="B42" s="1855"/>
      <c r="C42" s="1855"/>
      <c r="D42" s="1855"/>
      <c r="E42" s="1855"/>
      <c r="F42" s="1855"/>
      <c r="G42" s="1855"/>
      <c r="H42" s="1855"/>
      <c r="I42" s="1855"/>
      <c r="J42" s="1855"/>
      <c r="K42" s="1855"/>
      <c r="L42" s="1855"/>
      <c r="M42" s="1855"/>
      <c r="N42" s="1856"/>
      <c r="O42" s="65"/>
    </row>
    <row r="43" spans="1:15" ht="24" customHeight="1" outlineLevel="1">
      <c r="A43" s="1857" t="s">
        <v>125</v>
      </c>
      <c r="B43" s="1857" t="s">
        <v>239</v>
      </c>
      <c r="C43" s="918" t="s">
        <v>249</v>
      </c>
      <c r="D43" s="1857" t="s">
        <v>44</v>
      </c>
      <c r="E43" s="918"/>
      <c r="F43" s="918" t="s">
        <v>1203</v>
      </c>
      <c r="G43" s="918" t="s">
        <v>100</v>
      </c>
      <c r="H43" s="918" t="s">
        <v>101</v>
      </c>
      <c r="I43" s="918" t="s">
        <v>102</v>
      </c>
      <c r="J43" s="918" t="s">
        <v>103</v>
      </c>
      <c r="K43" s="1046" t="s">
        <v>1202</v>
      </c>
      <c r="L43" s="1857" t="s">
        <v>247</v>
      </c>
      <c r="M43" s="1857" t="s">
        <v>250</v>
      </c>
      <c r="N43" s="1858" t="s">
        <v>219</v>
      </c>
    </row>
    <row r="44" spans="1:15" ht="17.25" customHeight="1" outlineLevel="1">
      <c r="A44" s="1857"/>
      <c r="B44" s="1857"/>
      <c r="C44" s="919" t="s">
        <v>1024</v>
      </c>
      <c r="D44" s="1857"/>
      <c r="E44" s="920"/>
      <c r="F44" s="920"/>
      <c r="G44" s="920"/>
      <c r="H44" s="920"/>
      <c r="I44" s="920"/>
      <c r="J44" s="920"/>
      <c r="K44" s="920"/>
      <c r="L44" s="1857"/>
      <c r="M44" s="1857"/>
      <c r="N44" s="1858"/>
    </row>
    <row r="45" spans="1:15" s="639" customFormat="1" ht="37.5" customHeight="1" outlineLevel="1">
      <c r="A45" s="640" t="str">
        <f>+'8.1_MP-INAC'!B10</f>
        <v>Producto 1: Plan de Fortalecimiento estratégico del INAC implementado</v>
      </c>
      <c r="B45" s="637" t="str">
        <f>+'8.1_MP-INAC'!K10</f>
        <v># Plan</v>
      </c>
      <c r="C45" s="641">
        <f>+'8.1_MP-INAC'!AK10</f>
        <v>790000</v>
      </c>
      <c r="D45" s="730">
        <v>0</v>
      </c>
      <c r="E45" s="1389"/>
      <c r="F45" s="1389"/>
      <c r="G45" s="1389"/>
      <c r="H45" s="1389"/>
      <c r="I45" s="1389"/>
      <c r="J45" s="1389">
        <f>+'8.1_MP-INAC'!Q10</f>
        <v>1</v>
      </c>
      <c r="K45" s="730"/>
      <c r="L45" s="730">
        <f t="shared" ref="L45:L54" si="0">SUM(E45:K45)</f>
        <v>1</v>
      </c>
      <c r="M45" s="1017" t="s">
        <v>1096</v>
      </c>
      <c r="N45" s="651"/>
      <c r="O45" s="638"/>
    </row>
    <row r="46" spans="1:15" s="639" customFormat="1" ht="37.5" customHeight="1" outlineLevel="1">
      <c r="A46" s="640" t="str">
        <f>+'8.1_MP-INAC'!B14</f>
        <v>Producto 2: Capacitación de personal del INAC en la implementación del nuevo modelo de gestión, realizada</v>
      </c>
      <c r="B46" s="637" t="str">
        <f>+'8.1_MP-INAC'!K14</f>
        <v># Talleres</v>
      </c>
      <c r="C46" s="641">
        <f>+'8.1_MP-INAC'!AK14</f>
        <v>400000</v>
      </c>
      <c r="D46" s="730">
        <v>0</v>
      </c>
      <c r="E46" s="1389"/>
      <c r="F46" s="1389"/>
      <c r="G46" s="1389"/>
      <c r="H46" s="1389">
        <f>+'8.1_MP-INAC'!O14</f>
        <v>100</v>
      </c>
      <c r="I46" s="1389">
        <f>+'8.1_MP-INAC'!P14</f>
        <v>100</v>
      </c>
      <c r="J46" s="1389"/>
      <c r="K46" s="730"/>
      <c r="L46" s="730">
        <f t="shared" si="0"/>
        <v>200</v>
      </c>
      <c r="M46" s="1018" t="s">
        <v>1177</v>
      </c>
      <c r="N46" s="651"/>
      <c r="O46" s="638"/>
    </row>
    <row r="47" spans="1:15" s="639" customFormat="1" ht="62.25" customHeight="1" outlineLevel="1">
      <c r="A47" s="640" t="str">
        <f>+'8.1_MP-INAC'!B16</f>
        <v xml:space="preserve">Producto 3: Sistema Informático Integrado de Gestión del INAC, creado </v>
      </c>
      <c r="B47" s="1006" t="str">
        <f>+'8.1_MP-INAC'!K16</f>
        <v># Sistema</v>
      </c>
      <c r="C47" s="641">
        <f>+'8.1_MP-INAC'!AK16</f>
        <v>815000</v>
      </c>
      <c r="D47" s="730">
        <v>0</v>
      </c>
      <c r="E47" s="1389"/>
      <c r="F47" s="1389"/>
      <c r="G47" s="1389"/>
      <c r="H47" s="1389"/>
      <c r="I47" s="1389">
        <f>+'8.1_MP-INAC'!P16</f>
        <v>1</v>
      </c>
      <c r="J47" s="1389"/>
      <c r="K47" s="730"/>
      <c r="L47" s="730">
        <f t="shared" si="0"/>
        <v>1</v>
      </c>
      <c r="M47" s="1018" t="s">
        <v>1305</v>
      </c>
      <c r="N47" s="1191" t="s">
        <v>1463</v>
      </c>
      <c r="O47" s="638"/>
    </row>
    <row r="48" spans="1:15" ht="54.75" customHeight="1" outlineLevel="1">
      <c r="A48" s="1006" t="str">
        <f>+'8.1_MP-INAC'!B19</f>
        <v>Producto 4: Sistema de Información Cultural de Panamá - QueCultura, implementado</v>
      </c>
      <c r="B48" s="1006" t="str">
        <f>+'8.1_MP-INAC'!K19</f>
        <v># Sistema</v>
      </c>
      <c r="C48" s="641">
        <f>+'8.1_MP-INAC'!AK19</f>
        <v>250000</v>
      </c>
      <c r="D48" s="730">
        <v>0</v>
      </c>
      <c r="E48" s="1391"/>
      <c r="F48" s="1391"/>
      <c r="G48" s="1391"/>
      <c r="H48" s="1391"/>
      <c r="I48" s="1391"/>
      <c r="J48" s="1391">
        <f>+'8.1_MP-INAC'!Q19</f>
        <v>1</v>
      </c>
      <c r="K48" s="1007"/>
      <c r="L48" s="730">
        <f t="shared" si="0"/>
        <v>1</v>
      </c>
      <c r="M48" s="1018" t="s">
        <v>1306</v>
      </c>
      <c r="N48" s="1192" t="s">
        <v>1143</v>
      </c>
    </row>
    <row r="49" spans="1:15" ht="34.5" customHeight="1" outlineLevel="1">
      <c r="A49" s="640" t="str">
        <f>+'8.1_MP-INAC'!B21</f>
        <v>Producto 5: Plan de Comunicación y Promoción del Patrimonio Cultural implementado</v>
      </c>
      <c r="B49" s="1006" t="str">
        <f>+'8.1_MP-INAC'!K21</f>
        <v># Plan</v>
      </c>
      <c r="C49" s="641">
        <f>+'8.1_MP-INAC'!AK21</f>
        <v>210000</v>
      </c>
      <c r="D49" s="730">
        <v>0</v>
      </c>
      <c r="E49" s="1391"/>
      <c r="F49" s="1391"/>
      <c r="G49" s="1391"/>
      <c r="H49" s="1391"/>
      <c r="I49" s="1391">
        <f>+'8.1_MP-INAC'!P21</f>
        <v>1</v>
      </c>
      <c r="J49" s="1391"/>
      <c r="K49" s="1007"/>
      <c r="L49" s="730">
        <f t="shared" si="0"/>
        <v>1</v>
      </c>
      <c r="M49" s="1020" t="s">
        <v>1144</v>
      </c>
      <c r="N49" s="1019" t="s">
        <v>1145</v>
      </c>
    </row>
    <row r="50" spans="1:15" s="639" customFormat="1" ht="48" customHeight="1" outlineLevel="1">
      <c r="A50" s="1006" t="str">
        <f>+'8.1_MP-INAC'!B24</f>
        <v>Producto 6: Plan de Acción para Promoción de Industrias Creativas para los inmuebles patrimoniales implementado</v>
      </c>
      <c r="B50" s="1006" t="str">
        <f>+'8.1_MP-INAC'!K24</f>
        <v># Plan</v>
      </c>
      <c r="C50" s="641">
        <f>+'8.1_MP-INAC'!AK24</f>
        <v>390000</v>
      </c>
      <c r="D50" s="730">
        <v>0</v>
      </c>
      <c r="E50" s="1389"/>
      <c r="F50" s="1389"/>
      <c r="G50" s="1389"/>
      <c r="H50" s="1389"/>
      <c r="I50" s="1389"/>
      <c r="J50" s="1389">
        <f>+'8.1_MP-INAC'!Q24</f>
        <v>1</v>
      </c>
      <c r="K50" s="730"/>
      <c r="L50" s="730">
        <f t="shared" si="0"/>
        <v>1</v>
      </c>
      <c r="M50" s="1021" t="s">
        <v>1146</v>
      </c>
      <c r="N50" s="1019" t="s">
        <v>1147</v>
      </c>
      <c r="O50" s="51"/>
    </row>
    <row r="51" spans="1:15" s="639" customFormat="1" ht="43.5" customHeight="1" outlineLevel="1">
      <c r="A51" s="1006" t="str">
        <f>+'8.1_MP-INAC'!B34</f>
        <v>Producto 7: Capacitación de emprendedores en habilidades empresariales y especializadas por patrimonio intervenido,  realizada</v>
      </c>
      <c r="B51" s="1006" t="str">
        <f>+'8.1_MP-INAC'!K34</f>
        <v># Cursos</v>
      </c>
      <c r="C51" s="641">
        <f>+'8.1_MP-INAC'!AK34</f>
        <v>150000</v>
      </c>
      <c r="D51" s="730">
        <v>0</v>
      </c>
      <c r="E51" s="1389"/>
      <c r="F51" s="1389"/>
      <c r="G51" s="1389">
        <f>+'8.1_MP-INAC'!N34</f>
        <v>50</v>
      </c>
      <c r="H51" s="1389">
        <f>+'8.1_MP-INAC'!O34</f>
        <v>50</v>
      </c>
      <c r="I51" s="1389">
        <f>+'8.1_MP-INAC'!P34</f>
        <v>50</v>
      </c>
      <c r="J51" s="1389"/>
      <c r="K51" s="730"/>
      <c r="L51" s="730">
        <f t="shared" si="0"/>
        <v>150</v>
      </c>
      <c r="M51" s="1021" t="s">
        <v>1148</v>
      </c>
      <c r="N51" s="1019" t="s">
        <v>1149</v>
      </c>
      <c r="O51" s="51"/>
    </row>
    <row r="52" spans="1:15" s="639" customFormat="1" ht="42" customHeight="1" outlineLevel="1">
      <c r="A52" s="640" t="str">
        <f>+'8.1_MP-INAC'!B37</f>
        <v>Producto 8: Micro-pequeñas y medianas empresas financiadas</v>
      </c>
      <c r="B52" s="1006" t="str">
        <f>+'8.1_MP-INAC'!K37</f>
        <v># MIPYMES</v>
      </c>
      <c r="C52" s="1859">
        <f>+'8.1_MP-INAC'!AK37</f>
        <v>995000</v>
      </c>
      <c r="D52" s="730">
        <v>0</v>
      </c>
      <c r="E52" s="1389"/>
      <c r="F52" s="1389"/>
      <c r="G52" s="1389"/>
      <c r="H52" s="1389">
        <f>+'8.1_MP-INAC'!O37</f>
        <v>57</v>
      </c>
      <c r="I52" s="1389"/>
      <c r="J52" s="1389"/>
      <c r="K52" s="1389"/>
      <c r="L52" s="730">
        <f t="shared" si="0"/>
        <v>57</v>
      </c>
      <c r="M52" s="1862" t="s">
        <v>1150</v>
      </c>
      <c r="N52" s="1865" t="s">
        <v>1495</v>
      </c>
      <c r="O52" s="51"/>
    </row>
    <row r="53" spans="1:15" s="1736" customFormat="1" ht="42" customHeight="1" outlineLevel="1">
      <c r="A53" s="1737" t="s">
        <v>1689</v>
      </c>
      <c r="B53" s="1734" t="s">
        <v>1302</v>
      </c>
      <c r="C53" s="1860"/>
      <c r="D53" s="1738">
        <v>0</v>
      </c>
      <c r="E53" s="1739"/>
      <c r="F53" s="1739"/>
      <c r="G53" s="1739"/>
      <c r="H53" s="1739">
        <v>29</v>
      </c>
      <c r="I53" s="1739"/>
      <c r="J53" s="1739"/>
      <c r="K53" s="1739"/>
      <c r="L53" s="1738">
        <f t="shared" si="0"/>
        <v>29</v>
      </c>
      <c r="M53" s="1863"/>
      <c r="N53" s="1866"/>
      <c r="O53" s="1735"/>
    </row>
    <row r="54" spans="1:15" s="1736" customFormat="1" ht="42" customHeight="1" outlineLevel="1">
      <c r="A54" s="1737" t="s">
        <v>1690</v>
      </c>
      <c r="B54" s="1734" t="s">
        <v>1302</v>
      </c>
      <c r="C54" s="1861"/>
      <c r="D54" s="1738">
        <v>0</v>
      </c>
      <c r="E54" s="1739"/>
      <c r="F54" s="1739"/>
      <c r="G54" s="1739"/>
      <c r="H54" s="1739">
        <v>28</v>
      </c>
      <c r="I54" s="1739"/>
      <c r="J54" s="1739"/>
      <c r="K54" s="1739"/>
      <c r="L54" s="1738">
        <f t="shared" si="0"/>
        <v>28</v>
      </c>
      <c r="M54" s="1864"/>
      <c r="N54" s="1867"/>
      <c r="O54" s="1735"/>
    </row>
    <row r="55" spans="1:15" ht="18.75">
      <c r="A55" s="1005" t="str">
        <f>+'8.1_MP-INAC'!B42</f>
        <v>Componente 2. Rehabilitación y Puesta en Valor de Bienes Culturales</v>
      </c>
      <c r="B55" s="958"/>
      <c r="C55" s="958"/>
      <c r="D55" s="958"/>
      <c r="E55" s="958"/>
      <c r="F55" s="958"/>
      <c r="G55" s="958"/>
      <c r="H55" s="958"/>
      <c r="I55" s="958"/>
      <c r="J55" s="958"/>
      <c r="K55" s="958"/>
      <c r="L55" s="958"/>
      <c r="M55" s="958"/>
      <c r="N55" s="959"/>
    </row>
    <row r="56" spans="1:15" s="66" customFormat="1" ht="23.25" customHeight="1">
      <c r="A56" s="1854" t="str">
        <f>+'8.1_MP-INAC'!B43</f>
        <v>Sub-Componente II.a) Teatro Nacional de Panamá</v>
      </c>
      <c r="B56" s="1872"/>
      <c r="C56" s="1872"/>
      <c r="D56" s="1872"/>
      <c r="E56" s="1872"/>
      <c r="F56" s="1872"/>
      <c r="G56" s="1872"/>
      <c r="H56" s="1872"/>
      <c r="I56" s="1872"/>
      <c r="J56" s="1872"/>
      <c r="K56" s="1872"/>
      <c r="L56" s="1872"/>
      <c r="M56" s="1872"/>
      <c r="N56" s="1873"/>
      <c r="O56" s="65"/>
    </row>
    <row r="57" spans="1:15" ht="24" customHeight="1">
      <c r="A57" s="1868" t="s">
        <v>125</v>
      </c>
      <c r="B57" s="1868" t="s">
        <v>239</v>
      </c>
      <c r="C57" s="1869" t="s">
        <v>643</v>
      </c>
      <c r="D57" s="1868" t="s">
        <v>44</v>
      </c>
      <c r="E57" s="1010"/>
      <c r="F57" s="1046" t="s">
        <v>1538</v>
      </c>
      <c r="G57" s="1046" t="s">
        <v>100</v>
      </c>
      <c r="H57" s="1046" t="s">
        <v>101</v>
      </c>
      <c r="I57" s="1046" t="s">
        <v>102</v>
      </c>
      <c r="J57" s="1046" t="s">
        <v>103</v>
      </c>
      <c r="K57" s="1046"/>
      <c r="L57" s="1868" t="s">
        <v>247</v>
      </c>
      <c r="M57" s="1868" t="s">
        <v>250</v>
      </c>
      <c r="N57" s="1871" t="s">
        <v>219</v>
      </c>
    </row>
    <row r="58" spans="1:15">
      <c r="A58" s="1868"/>
      <c r="B58" s="1868"/>
      <c r="C58" s="1870"/>
      <c r="D58" s="1868"/>
      <c r="E58" s="920"/>
      <c r="F58" s="920"/>
      <c r="G58" s="920"/>
      <c r="H58" s="920"/>
      <c r="I58" s="920"/>
      <c r="J58" s="920"/>
      <c r="K58" s="920"/>
      <c r="L58" s="1868"/>
      <c r="M58" s="1868"/>
      <c r="N58" s="1871"/>
    </row>
    <row r="59" spans="1:15" s="1015" customFormat="1" ht="51" customHeight="1">
      <c r="A59" s="1016" t="str">
        <f>+'8.1_MP-INAC'!B44</f>
        <v xml:space="preserve">Producto 9: Plan de gestión del teatro implementado </v>
      </c>
      <c r="B59" s="1008" t="str">
        <f>+'8.1_MP-INAC'!K44</f>
        <v># plan</v>
      </c>
      <c r="C59" s="641">
        <f>+'8.1_MP-INAC'!AK44</f>
        <v>943600</v>
      </c>
      <c r="D59" s="1009">
        <v>0</v>
      </c>
      <c r="E59" s="1007"/>
      <c r="F59" s="1007"/>
      <c r="G59" s="1007"/>
      <c r="H59" s="1007"/>
      <c r="I59" s="1007">
        <f>+'8.1_MP-INAC'!P44</f>
        <v>1</v>
      </c>
      <c r="J59" s="1007"/>
      <c r="K59" s="730"/>
      <c r="L59" s="730">
        <f t="shared" ref="L59" si="1">SUM(E59:K59)</f>
        <v>1</v>
      </c>
      <c r="M59" s="1021" t="s">
        <v>1151</v>
      </c>
      <c r="N59" s="1019" t="s">
        <v>1152</v>
      </c>
      <c r="O59" s="1014"/>
    </row>
    <row r="60" spans="1:15" s="66" customFormat="1" ht="23.25" customHeight="1">
      <c r="A60" s="1854" t="str">
        <f>+'8.1_MP-INAC'!B52</f>
        <v>Sub-Componente II.b) MARTA</v>
      </c>
      <c r="B60" s="1872"/>
      <c r="C60" s="1872"/>
      <c r="D60" s="1872"/>
      <c r="E60" s="1872"/>
      <c r="F60" s="1872"/>
      <c r="G60" s="1872"/>
      <c r="H60" s="1872"/>
      <c r="I60" s="1872"/>
      <c r="J60" s="1872"/>
      <c r="K60" s="1872"/>
      <c r="L60" s="1872"/>
      <c r="M60" s="1872"/>
      <c r="N60" s="1873"/>
      <c r="O60" s="65"/>
    </row>
    <row r="61" spans="1:15" ht="24" customHeight="1">
      <c r="A61" s="1868" t="s">
        <v>125</v>
      </c>
      <c r="B61" s="1868" t="s">
        <v>239</v>
      </c>
      <c r="C61" s="1869" t="s">
        <v>643</v>
      </c>
      <c r="D61" s="1868" t="s">
        <v>44</v>
      </c>
      <c r="E61" s="1506"/>
      <c r="F61" s="1505" t="s">
        <v>1538</v>
      </c>
      <c r="G61" s="1505" t="s">
        <v>100</v>
      </c>
      <c r="H61" s="1505" t="s">
        <v>101</v>
      </c>
      <c r="I61" s="1505" t="s">
        <v>102</v>
      </c>
      <c r="J61" s="1505" t="s">
        <v>103</v>
      </c>
      <c r="K61" s="1505"/>
      <c r="L61" s="1868" t="s">
        <v>247</v>
      </c>
      <c r="M61" s="1868" t="s">
        <v>250</v>
      </c>
      <c r="N61" s="1871" t="s">
        <v>219</v>
      </c>
    </row>
    <row r="62" spans="1:15">
      <c r="A62" s="1868"/>
      <c r="B62" s="1868"/>
      <c r="C62" s="1870"/>
      <c r="D62" s="1868"/>
      <c r="E62" s="920"/>
      <c r="F62" s="920"/>
      <c r="G62" s="920"/>
      <c r="H62" s="920"/>
      <c r="I62" s="920"/>
      <c r="J62" s="920"/>
      <c r="K62" s="920"/>
      <c r="L62" s="1868"/>
      <c r="M62" s="1868"/>
      <c r="N62" s="1871"/>
    </row>
    <row r="63" spans="1:15" s="1015" customFormat="1" ht="37.5" customHeight="1">
      <c r="A63" s="1016" t="str">
        <f>+'8.1_MP-INAC'!B53</f>
        <v>Producto 10: Museo rehabilitado, ampliado, equipado e instalado</v>
      </c>
      <c r="B63" s="1008" t="str">
        <f>+'8.1_MP-INAC'!K53</f>
        <v># Obras</v>
      </c>
      <c r="C63" s="641">
        <f>+'8.1_MP-INAC'!AK53</f>
        <v>11057500</v>
      </c>
      <c r="D63" s="1009">
        <v>0</v>
      </c>
      <c r="E63" s="1007"/>
      <c r="F63" s="1007"/>
      <c r="G63" s="1007"/>
      <c r="H63" s="1007">
        <f>+'8.1_MP-INAC'!O53</f>
        <v>1</v>
      </c>
      <c r="I63" s="1007"/>
      <c r="J63" s="1007"/>
      <c r="K63" s="1007"/>
      <c r="L63" s="730">
        <f t="shared" ref="L63:L64" si="2">SUM(E63:K63)</f>
        <v>1</v>
      </c>
      <c r="M63" s="1021" t="s">
        <v>1153</v>
      </c>
      <c r="N63" s="1019"/>
      <c r="O63" s="1014"/>
    </row>
    <row r="64" spans="1:15" s="1015" customFormat="1" ht="51.75" customHeight="1">
      <c r="A64" s="1016" t="str">
        <f>+'8.1_MP-INAC'!B83</f>
        <v>Producto 11: Instrumentos de gestión del museo implementados</v>
      </c>
      <c r="B64" s="1008" t="str">
        <f>+'8.1_MP-INAC'!K83</f>
        <v># Instrumentos</v>
      </c>
      <c r="C64" s="641">
        <f>+'8.1_MP-INAC'!AK83</f>
        <v>559000</v>
      </c>
      <c r="D64" s="1009">
        <v>0</v>
      </c>
      <c r="E64" s="1007"/>
      <c r="F64" s="1007"/>
      <c r="G64" s="1007"/>
      <c r="H64" s="1007"/>
      <c r="I64" s="1007"/>
      <c r="J64" s="1007">
        <f>+'8.1_MP-INAC'!Q83</f>
        <v>3</v>
      </c>
      <c r="K64" s="1007"/>
      <c r="L64" s="730">
        <f t="shared" si="2"/>
        <v>3</v>
      </c>
      <c r="M64" s="1021" t="s">
        <v>1151</v>
      </c>
      <c r="N64" s="1019" t="s">
        <v>1464</v>
      </c>
      <c r="O64" s="1014"/>
    </row>
    <row r="65" spans="1:15" s="66" customFormat="1" ht="23.25" customHeight="1">
      <c r="A65" s="1854" t="str">
        <f>+'8.1_MP-INAC'!B96</f>
        <v>Sub-Componente II.c) Fortificaciones de Portobelo y San Lorenzo</v>
      </c>
      <c r="B65" s="1855"/>
      <c r="C65" s="1855"/>
      <c r="D65" s="1855"/>
      <c r="E65" s="1855"/>
      <c r="F65" s="1855"/>
      <c r="G65" s="1855"/>
      <c r="H65" s="1855"/>
      <c r="I65" s="1855"/>
      <c r="J65" s="1855"/>
      <c r="K65" s="1855"/>
      <c r="L65" s="1855"/>
      <c r="M65" s="1855"/>
      <c r="N65" s="1856"/>
      <c r="O65" s="65"/>
    </row>
    <row r="66" spans="1:15" ht="24" customHeight="1">
      <c r="A66" s="1868" t="s">
        <v>125</v>
      </c>
      <c r="B66" s="1868" t="s">
        <v>239</v>
      </c>
      <c r="C66" s="1869" t="s">
        <v>643</v>
      </c>
      <c r="D66" s="1868" t="s">
        <v>44</v>
      </c>
      <c r="E66" s="1506"/>
      <c r="F66" s="1505" t="s">
        <v>1538</v>
      </c>
      <c r="G66" s="1505" t="s">
        <v>100</v>
      </c>
      <c r="H66" s="1505" t="s">
        <v>101</v>
      </c>
      <c r="I66" s="1505" t="s">
        <v>102</v>
      </c>
      <c r="J66" s="1505" t="s">
        <v>103</v>
      </c>
      <c r="K66" s="1505"/>
      <c r="L66" s="1868" t="s">
        <v>247</v>
      </c>
      <c r="M66" s="1868" t="s">
        <v>250</v>
      </c>
      <c r="N66" s="1871" t="s">
        <v>219</v>
      </c>
    </row>
    <row r="67" spans="1:15">
      <c r="A67" s="1868"/>
      <c r="B67" s="1868"/>
      <c r="C67" s="1870"/>
      <c r="D67" s="1868"/>
      <c r="E67" s="920"/>
      <c r="F67" s="920"/>
      <c r="G67" s="920"/>
      <c r="H67" s="920"/>
      <c r="I67" s="920"/>
      <c r="J67" s="920"/>
      <c r="K67" s="920"/>
      <c r="L67" s="1868"/>
      <c r="M67" s="1868"/>
      <c r="N67" s="1871"/>
    </row>
    <row r="68" spans="1:15" s="1015" customFormat="1" ht="37.5" customHeight="1">
      <c r="A68" s="1189" t="str">
        <f>+'8.1_MP-INAC'!B97</f>
        <v>Producto 12: Obras de contención en Portobelo realizadas</v>
      </c>
      <c r="B68" s="1388" t="str">
        <f>+'8.1_MP-INAC'!K97</f>
        <v># Obras</v>
      </c>
      <c r="C68" s="641">
        <f>+'8.1_MP-INAC'!AK97</f>
        <v>2000000</v>
      </c>
      <c r="D68" s="1009">
        <v>0</v>
      </c>
      <c r="E68" s="1007"/>
      <c r="F68" s="1007"/>
      <c r="G68" s="1007"/>
      <c r="H68" s="1391">
        <f>+'8.1_MP-INAC'!O97</f>
        <v>1</v>
      </c>
      <c r="I68" s="1007"/>
      <c r="J68" s="1007"/>
      <c r="K68" s="1007"/>
      <c r="L68" s="730">
        <f t="shared" ref="L68:L75" si="3">SUM(E68:K68)</f>
        <v>1</v>
      </c>
      <c r="M68" s="1021" t="s">
        <v>1154</v>
      </c>
      <c r="N68" s="1019"/>
      <c r="O68" s="1014"/>
    </row>
    <row r="69" spans="1:15" s="1015" customFormat="1" ht="37.5" customHeight="1">
      <c r="A69" s="1189" t="str">
        <f>+'8.1_MP-INAC'!B101</f>
        <v xml:space="preserve">Producto 13: Fuertes en Portobelo restaurados y rehabilitados </v>
      </c>
      <c r="B69" s="1388" t="str">
        <f>+'8.1_MP-INAC'!K101</f>
        <v># Fuertes</v>
      </c>
      <c r="C69" s="641">
        <f>+'8.1_MP-INAC'!AK101</f>
        <v>12680000</v>
      </c>
      <c r="D69" s="1009">
        <v>0</v>
      </c>
      <c r="E69" s="1007"/>
      <c r="F69" s="1007"/>
      <c r="G69" s="1007"/>
      <c r="H69" s="1007">
        <f>+'8.1_MP-INAC'!O101</f>
        <v>2</v>
      </c>
      <c r="I69" s="1007">
        <f>+'8.1_MP-INAC'!P101</f>
        <v>1</v>
      </c>
      <c r="J69" s="1007">
        <f>+'8.1_MP-INAC'!Q101</f>
        <v>1</v>
      </c>
      <c r="K69" s="1007"/>
      <c r="L69" s="730">
        <f t="shared" si="3"/>
        <v>4</v>
      </c>
      <c r="M69" s="1021" t="s">
        <v>1154</v>
      </c>
      <c r="N69" s="1019"/>
      <c r="O69" s="1014"/>
    </row>
    <row r="70" spans="1:15" s="1015" customFormat="1" ht="37.5" customHeight="1">
      <c r="A70" s="1189" t="str">
        <f>+'8.1_MP-INAC'!B115</f>
        <v>Producto 14: Estación de servicios múltiples (baños, oficinas administrativas, de migración y aduanas, taquillas), construída y/o rehabilitada</v>
      </c>
      <c r="B70" s="1388" t="str">
        <f>+'8.1_MP-INAC'!K115</f>
        <v># Obras</v>
      </c>
      <c r="C70" s="1390">
        <f>+'8.1_MP-INAC'!AK115</f>
        <v>599999.67000000004</v>
      </c>
      <c r="D70" s="1009">
        <v>0</v>
      </c>
      <c r="E70" s="1007"/>
      <c r="F70" s="1007"/>
      <c r="G70" s="1007"/>
      <c r="H70" s="1007">
        <f>+'8.1_MP-INAC'!O115</f>
        <v>1</v>
      </c>
      <c r="I70" s="1007"/>
      <c r="J70" s="1007"/>
      <c r="K70" s="1007"/>
      <c r="L70" s="730">
        <f t="shared" si="3"/>
        <v>1</v>
      </c>
      <c r="M70" s="1021" t="s">
        <v>1154</v>
      </c>
      <c r="N70" s="1019"/>
      <c r="O70" s="1014"/>
    </row>
    <row r="71" spans="1:15" s="1015" customFormat="1" ht="37.5" customHeight="1">
      <c r="A71" s="1189" t="str">
        <f>+'8.1_MP-INAC'!B119</f>
        <v xml:space="preserve">Producto 15: Muelles construidos y/o rehabilitados  </v>
      </c>
      <c r="B71" s="1388" t="str">
        <f>+'8.1_MP-INAC'!K119</f>
        <v># Obras</v>
      </c>
      <c r="C71" s="1390">
        <f>+'8.1_MP-INAC'!AK119</f>
        <v>750000.3</v>
      </c>
      <c r="D71" s="1009">
        <v>0</v>
      </c>
      <c r="E71" s="1007"/>
      <c r="F71" s="1007"/>
      <c r="G71" s="1007"/>
      <c r="H71" s="1007">
        <f>+'8.1_MP-INAC'!O119</f>
        <v>2</v>
      </c>
      <c r="I71" s="1007"/>
      <c r="J71" s="1007"/>
      <c r="K71" s="1007"/>
      <c r="L71" s="730">
        <f t="shared" si="3"/>
        <v>2</v>
      </c>
      <c r="M71" s="1021" t="s">
        <v>1154</v>
      </c>
      <c r="N71" s="1019" t="s">
        <v>1497</v>
      </c>
      <c r="O71" s="1014"/>
    </row>
    <row r="72" spans="1:15" s="1015" customFormat="1" ht="37.5" customHeight="1">
      <c r="A72" s="1189" t="str">
        <f>+'8.1_MP-INAC'!B122</f>
        <v>Producto 16: Fuerte de San Lorenzo restaurado y rehabilitado</v>
      </c>
      <c r="B72" s="1388" t="str">
        <f>+'8.1_MP-INAC'!K122</f>
        <v># Fuertes</v>
      </c>
      <c r="C72" s="641">
        <f>+'8.1_MP-INAC'!AK122</f>
        <v>4094900</v>
      </c>
      <c r="D72" s="1009">
        <v>0</v>
      </c>
      <c r="E72" s="1007"/>
      <c r="F72" s="1007"/>
      <c r="G72" s="1007"/>
      <c r="H72" s="1007">
        <f>+'8.1_MP-INAC'!O122</f>
        <v>1</v>
      </c>
      <c r="I72" s="1007"/>
      <c r="J72" s="1007"/>
      <c r="K72" s="1007"/>
      <c r="L72" s="730">
        <f t="shared" si="3"/>
        <v>1</v>
      </c>
      <c r="M72" s="1021" t="s">
        <v>1154</v>
      </c>
      <c r="N72" s="1013"/>
      <c r="O72" s="1014"/>
    </row>
    <row r="73" spans="1:15" s="1015" customFormat="1" ht="37.5" customHeight="1">
      <c r="A73" s="1189" t="str">
        <f>+'8.1_MP-INAC'!B126</f>
        <v>Producto 17: Planes integrales de gestión para las fortificaciones de San Lorenzo y Portobelo, elaborados</v>
      </c>
      <c r="B73" s="1388" t="str">
        <f>+'8.1_MP-INAC'!K126</f>
        <v># plan</v>
      </c>
      <c r="C73" s="641">
        <f>+'8.1_MP-INAC'!AK126</f>
        <v>920000</v>
      </c>
      <c r="D73" s="1009">
        <v>0</v>
      </c>
      <c r="E73" s="1007"/>
      <c r="F73" s="1391">
        <f>+'8.1_MP-INAC'!M126</f>
        <v>1</v>
      </c>
      <c r="G73" s="1391">
        <f>+'8.1_MP-INAC'!N126</f>
        <v>1</v>
      </c>
      <c r="H73" s="1391">
        <f>+'8.1_MP-INAC'!O126</f>
        <v>1</v>
      </c>
      <c r="I73" s="1391"/>
      <c r="J73" s="1391"/>
      <c r="K73" s="1391"/>
      <c r="L73" s="730">
        <f t="shared" si="3"/>
        <v>3</v>
      </c>
      <c r="M73" s="1021" t="s">
        <v>1547</v>
      </c>
      <c r="N73" s="1013" t="s">
        <v>1548</v>
      </c>
      <c r="O73" s="1014"/>
    </row>
    <row r="74" spans="1:15" s="1015" customFormat="1" ht="37.5" customHeight="1">
      <c r="A74" s="1016" t="str">
        <f>+'8.1_MP-INAC'!B128</f>
        <v>Producto 18: Capacitación técnica a los funcionarios del PPSL realizada</v>
      </c>
      <c r="B74" s="1392" t="str">
        <f>+'8.1_MP-INAC'!K128</f>
        <v># Talleres</v>
      </c>
      <c r="C74" s="641">
        <f>+'8.1_MP-INAC'!AK128</f>
        <v>150000</v>
      </c>
      <c r="D74" s="1009">
        <v>0</v>
      </c>
      <c r="E74" s="1007"/>
      <c r="F74" s="1007">
        <f>+'8.1_MP-INAC'!M128</f>
        <v>1</v>
      </c>
      <c r="G74" s="1007">
        <f>+'8.1_MP-INAC'!N128</f>
        <v>1</v>
      </c>
      <c r="H74" s="1007">
        <f>+'8.1_MP-INAC'!O128</f>
        <v>1</v>
      </c>
      <c r="I74" s="1007">
        <f>+'8.1_MP-INAC'!P128</f>
        <v>1</v>
      </c>
      <c r="J74" s="1007">
        <f>+'8.1_MP-INAC'!Q128</f>
        <v>1</v>
      </c>
      <c r="K74" s="1007"/>
      <c r="L74" s="730">
        <f t="shared" si="3"/>
        <v>5</v>
      </c>
      <c r="M74" s="1021" t="s">
        <v>1148</v>
      </c>
      <c r="N74" s="1019" t="s">
        <v>1465</v>
      </c>
      <c r="O74" s="1014"/>
    </row>
    <row r="75" spans="1:15" s="1015" customFormat="1" ht="37.5" customHeight="1">
      <c r="A75" s="1016" t="str">
        <f>+'8.1_MP-INAC'!B130</f>
        <v>Producto 19: Capacitación en restauración de conservación de fuertes realizada</v>
      </c>
      <c r="B75" s="1392" t="str">
        <f>+'8.1_MP-INAC'!K130</f>
        <v># Talleres</v>
      </c>
      <c r="C75" s="1393">
        <f>+'8.1_MP-INAC'!AK130</f>
        <v>145000</v>
      </c>
      <c r="D75" s="1009">
        <v>0</v>
      </c>
      <c r="E75" s="1007"/>
      <c r="F75" s="1007">
        <f>+'8.1_MP-INAC'!M130</f>
        <v>2</v>
      </c>
      <c r="G75" s="1007"/>
      <c r="H75" s="1007">
        <f>+'8.1_MP-INAC'!O130</f>
        <v>1</v>
      </c>
      <c r="I75" s="1007"/>
      <c r="J75" s="1007"/>
      <c r="K75" s="1007"/>
      <c r="L75" s="730">
        <f t="shared" si="3"/>
        <v>3</v>
      </c>
      <c r="M75" s="1021" t="s">
        <v>1148</v>
      </c>
      <c r="N75" s="1013"/>
      <c r="O75" s="1014"/>
    </row>
    <row r="76" spans="1:15" s="1015" customFormat="1" ht="37.5" customHeight="1">
      <c r="A76" s="1016" t="str">
        <f>+'8.1_MP-INAC'!B132</f>
        <v>Producto 20: Edificio de la Aduana rehabilitado</v>
      </c>
      <c r="B76" s="1392" t="str">
        <f>+'8.1_MP-INAC'!K132</f>
        <v># Obras</v>
      </c>
      <c r="C76" s="1393">
        <f>+'8.1_MP-INAC'!AK132</f>
        <v>1000000</v>
      </c>
      <c r="D76" s="1009">
        <v>0</v>
      </c>
      <c r="E76" s="1007"/>
      <c r="F76" s="1391"/>
      <c r="G76" s="1391"/>
      <c r="H76" s="1391">
        <f>+'8.1_MP-INAC'!O132</f>
        <v>1</v>
      </c>
      <c r="I76" s="1391"/>
      <c r="J76" s="1391"/>
      <c r="K76" s="1391"/>
      <c r="L76" s="1391">
        <f>+'8.1_MP-INAC'!R132</f>
        <v>1</v>
      </c>
      <c r="M76" s="1021" t="s">
        <v>1154</v>
      </c>
      <c r="N76" s="1013" t="s">
        <v>1466</v>
      </c>
      <c r="O76" s="1014"/>
    </row>
  </sheetData>
  <mergeCells count="115">
    <mergeCell ref="A65:N65"/>
    <mergeCell ref="A66:A67"/>
    <mergeCell ref="B66:B67"/>
    <mergeCell ref="C66:C67"/>
    <mergeCell ref="D66:D67"/>
    <mergeCell ref="L66:L67"/>
    <mergeCell ref="M66:M67"/>
    <mergeCell ref="N66:N67"/>
    <mergeCell ref="A56:N56"/>
    <mergeCell ref="A60:N60"/>
    <mergeCell ref="A61:A62"/>
    <mergeCell ref="B61:B62"/>
    <mergeCell ref="C61:C62"/>
    <mergeCell ref="D61:D62"/>
    <mergeCell ref="L61:L62"/>
    <mergeCell ref="M61:M62"/>
    <mergeCell ref="N61:N62"/>
    <mergeCell ref="A57:A58"/>
    <mergeCell ref="B57:B58"/>
    <mergeCell ref="C57:C58"/>
    <mergeCell ref="D57:D58"/>
    <mergeCell ref="L57:L58"/>
    <mergeCell ref="M57:M58"/>
    <mergeCell ref="N57:N58"/>
    <mergeCell ref="A42:N42"/>
    <mergeCell ref="M43:M44"/>
    <mergeCell ref="N43:N44"/>
    <mergeCell ref="A43:A44"/>
    <mergeCell ref="B43:B44"/>
    <mergeCell ref="D43:D44"/>
    <mergeCell ref="L43:L44"/>
    <mergeCell ref="C52:C54"/>
    <mergeCell ref="M52:M54"/>
    <mergeCell ref="N52:N54"/>
    <mergeCell ref="A1:N1"/>
    <mergeCell ref="A2:B2"/>
    <mergeCell ref="A3:B3"/>
    <mergeCell ref="A4:B4"/>
    <mergeCell ref="A23:N23"/>
    <mergeCell ref="A14:N14"/>
    <mergeCell ref="A8:N8"/>
    <mergeCell ref="M9:M10"/>
    <mergeCell ref="N9:N10"/>
    <mergeCell ref="C2:N2"/>
    <mergeCell ref="C3:N3"/>
    <mergeCell ref="C4:N4"/>
    <mergeCell ref="M15:M16"/>
    <mergeCell ref="N15:N16"/>
    <mergeCell ref="A7:N7"/>
    <mergeCell ref="A9:A10"/>
    <mergeCell ref="A6:N6"/>
    <mergeCell ref="B9:B10"/>
    <mergeCell ref="C9:D9"/>
    <mergeCell ref="K9:L9"/>
    <mergeCell ref="A15:A16"/>
    <mergeCell ref="B15:B16"/>
    <mergeCell ref="C15:D15"/>
    <mergeCell ref="K15:L15"/>
    <mergeCell ref="A40:N40"/>
    <mergeCell ref="A30:A31"/>
    <mergeCell ref="A22:N22"/>
    <mergeCell ref="A24:A25"/>
    <mergeCell ref="B24:B25"/>
    <mergeCell ref="C24:D24"/>
    <mergeCell ref="K24:L24"/>
    <mergeCell ref="M24:M25"/>
    <mergeCell ref="N24:N25"/>
    <mergeCell ref="B30:B31"/>
    <mergeCell ref="C30:D30"/>
    <mergeCell ref="K30:L30"/>
    <mergeCell ref="M30:M31"/>
    <mergeCell ref="N30:N31"/>
    <mergeCell ref="E26:G26"/>
    <mergeCell ref="A29:N29"/>
    <mergeCell ref="H26:J26"/>
    <mergeCell ref="E27:G27"/>
    <mergeCell ref="H27:J27"/>
    <mergeCell ref="E30:J30"/>
    <mergeCell ref="E31:G31"/>
    <mergeCell ref="H31:J31"/>
    <mergeCell ref="E17:G17"/>
    <mergeCell ref="H17:J17"/>
    <mergeCell ref="E18:G18"/>
    <mergeCell ref="H18:J18"/>
    <mergeCell ref="E19:G19"/>
    <mergeCell ref="H19:J19"/>
    <mergeCell ref="E9:J9"/>
    <mergeCell ref="E10:G10"/>
    <mergeCell ref="H10:J10"/>
    <mergeCell ref="E11:G11"/>
    <mergeCell ref="H11:J11"/>
    <mergeCell ref="E12:G12"/>
    <mergeCell ref="H12:J12"/>
    <mergeCell ref="E15:J15"/>
    <mergeCell ref="E16:G16"/>
    <mergeCell ref="H16:J16"/>
    <mergeCell ref="E20:G20"/>
    <mergeCell ref="H20:J20"/>
    <mergeCell ref="E24:J24"/>
    <mergeCell ref="E25:G25"/>
    <mergeCell ref="H25:J25"/>
    <mergeCell ref="E38:G38"/>
    <mergeCell ref="H38:J38"/>
    <mergeCell ref="E35:G35"/>
    <mergeCell ref="H35:J35"/>
    <mergeCell ref="E36:G36"/>
    <mergeCell ref="H36:J36"/>
    <mergeCell ref="E37:G37"/>
    <mergeCell ref="H37:J37"/>
    <mergeCell ref="E32:G32"/>
    <mergeCell ref="H32:J32"/>
    <mergeCell ref="E33:G33"/>
    <mergeCell ref="H33:J33"/>
    <mergeCell ref="E34:G34"/>
    <mergeCell ref="H34:J34"/>
  </mergeCells>
  <pageMargins left="0.7" right="0.7" top="0.75" bottom="0.75" header="0.3" footer="0.3"/>
  <pageSetup orientation="portrait" r:id="rId1"/>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Y1"/>
  <sheetViews>
    <sheetView showGridLines="0" zoomScaleNormal="100" zoomScalePageLayoutView="220" workbookViewId="0"/>
  </sheetViews>
  <sheetFormatPr baseColWidth="10" defaultRowHeight="15"/>
  <cols>
    <col min="14" max="14" width="11.28515625" customWidth="1"/>
  </cols>
  <sheetData>
    <row r="1" spans="1:25">
      <c r="A1" s="1494" t="s">
        <v>1482</v>
      </c>
      <c r="M1" s="699"/>
      <c r="Y1" s="699"/>
    </row>
  </sheetData>
  <pageMargins left="0.25" right="0.25" top="0.75" bottom="0.75" header="0.3" footer="0.3"/>
  <pageSetup paperSize="121" orientation="landscape" r:id="rId1"/>
  <drawing r:id="rId2"/>
  <legacyDrawing r:id="rId3"/>
  <oleObjects>
    <mc:AlternateContent xmlns:mc="http://schemas.openxmlformats.org/markup-compatibility/2006">
      <mc:Choice Requires="x14">
        <oleObject progId="Visio.Drawing.15" shapeId="165896" r:id="rId4">
          <objectPr defaultSize="0" autoPict="0" r:id="rId5">
            <anchor moveWithCells="1">
              <from>
                <xdr:col>0</xdr:col>
                <xdr:colOff>66675</xdr:colOff>
                <xdr:row>1</xdr:row>
                <xdr:rowOff>66675</xdr:rowOff>
              </from>
              <to>
                <xdr:col>15</xdr:col>
                <xdr:colOff>704850</xdr:colOff>
                <xdr:row>29</xdr:row>
                <xdr:rowOff>76200</xdr:rowOff>
              </to>
            </anchor>
          </objectPr>
        </oleObject>
      </mc:Choice>
      <mc:Fallback>
        <oleObject progId="Visio.Drawing.15" shapeId="165896" r:id="rId4"/>
      </mc:Fallback>
    </mc:AlternateContent>
  </oleObject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
  <sheetViews>
    <sheetView showGridLines="0" workbookViewId="0">
      <selection activeCell="J16" sqref="J16"/>
    </sheetView>
  </sheetViews>
  <sheetFormatPr baseColWidth="10" defaultRowHeight="15"/>
  <sheetData>
    <row r="1" spans="1:1">
      <c r="A1" s="741" t="s">
        <v>1483</v>
      </c>
    </row>
  </sheetData>
  <pageMargins left="0.7" right="0.7" top="0.75" bottom="0.75" header="0.3" footer="0.3"/>
  <pageSetup paperSize="9" orientation="portrait"/>
  <drawing r:id="rId1"/>
  <legacyDrawing r:id="rId2"/>
  <oleObjects>
    <mc:AlternateContent xmlns:mc="http://schemas.openxmlformats.org/markup-compatibility/2006">
      <mc:Choice Requires="x14">
        <oleObject progId="Visio.Drawing.15" shapeId="151553" r:id="rId3">
          <objectPr defaultSize="0" autoPict="0" r:id="rId4">
            <anchor moveWithCells="1" sizeWithCells="1">
              <from>
                <xdr:col>0</xdr:col>
                <xdr:colOff>295275</xdr:colOff>
                <xdr:row>2</xdr:row>
                <xdr:rowOff>161925</xdr:rowOff>
              </from>
              <to>
                <xdr:col>6</xdr:col>
                <xdr:colOff>495300</xdr:colOff>
                <xdr:row>19</xdr:row>
                <xdr:rowOff>152400</xdr:rowOff>
              </to>
            </anchor>
          </objectPr>
        </oleObject>
      </mc:Choice>
      <mc:Fallback>
        <oleObject progId="Visio.Drawing.15" shapeId="151553" r:id="rId3"/>
      </mc:Fallback>
    </mc:AlternateContent>
  </oleObject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44"/>
  <sheetViews>
    <sheetView workbookViewId="0">
      <selection activeCell="F28" sqref="F28"/>
    </sheetView>
  </sheetViews>
  <sheetFormatPr baseColWidth="10" defaultColWidth="10.85546875" defaultRowHeight="12" outlineLevelRow="1"/>
  <cols>
    <col min="1" max="1" width="5.7109375" style="67" customWidth="1"/>
    <col min="2" max="2" width="46.140625" style="67" customWidth="1"/>
    <col min="3" max="3" width="9.5703125" style="67" bestFit="1" customWidth="1"/>
    <col min="4" max="4" width="8.7109375" style="67" bestFit="1" customWidth="1"/>
    <col min="5" max="5" width="10.42578125" style="67" customWidth="1"/>
    <col min="6" max="6" width="6.85546875" style="732" customWidth="1"/>
    <col min="7" max="7" width="7" style="67" customWidth="1"/>
    <col min="8" max="16384" width="10.85546875" style="67"/>
  </cols>
  <sheetData>
    <row r="1" spans="1:7" ht="5.25" customHeight="1"/>
    <row r="2" spans="1:7" ht="12.75">
      <c r="A2" s="1874" t="s">
        <v>1484</v>
      </c>
      <c r="B2" s="1874"/>
      <c r="C2" s="1874"/>
      <c r="D2" s="1874"/>
      <c r="E2" s="1874"/>
      <c r="F2" s="1874"/>
    </row>
    <row r="3" spans="1:7" ht="5.25" customHeight="1"/>
    <row r="4" spans="1:7" ht="18" customHeight="1">
      <c r="A4" s="59" t="s">
        <v>27</v>
      </c>
      <c r="B4" s="60" t="s">
        <v>266</v>
      </c>
      <c r="C4" s="60" t="s">
        <v>13</v>
      </c>
      <c r="D4" s="60" t="s">
        <v>265</v>
      </c>
      <c r="E4" s="59" t="s">
        <v>1586</v>
      </c>
      <c r="F4" s="59" t="s">
        <v>539</v>
      </c>
    </row>
    <row r="5" spans="1:7" ht="29.25" customHeight="1">
      <c r="A5" s="655"/>
      <c r="B5" s="68" t="str">
        <f>+'8.1_MP-INAC'!B7</f>
        <v>Proyecto de Apoyo para la Conservación y Gestión del Patrimonio Cultural y Natural (PN-L1146)</v>
      </c>
      <c r="C5" s="61">
        <f>+'8.1_MP-INAC'!AI7</f>
        <v>44999999.969999999</v>
      </c>
      <c r="D5" s="61">
        <f>+'8.1_MP-INAC'!AJ7</f>
        <v>1200000</v>
      </c>
      <c r="E5" s="61">
        <f>+'8.1_MP-INAC'!AK7</f>
        <v>46199999.969999999</v>
      </c>
      <c r="F5" s="733">
        <f>+F6+F16+F32+F36</f>
        <v>1</v>
      </c>
    </row>
    <row r="6" spans="1:7" ht="25.5" customHeight="1">
      <c r="A6" s="56" t="str">
        <f>+'8.1_MP-INAC'!A8</f>
        <v>1</v>
      </c>
      <c r="B6" s="57" t="str">
        <f>+'8.1_MP-INAC'!B8</f>
        <v>Componente 1. Modernización de Instrumentos de Gestión Patrimonial</v>
      </c>
      <c r="C6" s="944">
        <f>+'8.1_MP-INAC'!AI8</f>
        <v>4000000</v>
      </c>
      <c r="D6" s="944">
        <f>+'8.1_MP-INAC'!AJ8</f>
        <v>0</v>
      </c>
      <c r="E6" s="944">
        <f>+'8.1_MP-INAC'!AK8</f>
        <v>4000000</v>
      </c>
      <c r="F6" s="1050">
        <f>+E6/$E$5</f>
        <v>8.6580086636307424E-2</v>
      </c>
      <c r="G6" s="731"/>
    </row>
    <row r="7" spans="1:7" ht="23.25" customHeight="1">
      <c r="A7" s="963" t="str">
        <f>+'8.1_MP-INAC'!A9</f>
        <v>1.1</v>
      </c>
      <c r="B7" s="964" t="str">
        <f>+'8.1_MP-INAC'!B9</f>
        <v>Sub-Componente 1.a: Fortalecimiento Estratégico del INAC</v>
      </c>
      <c r="C7" s="965">
        <f>+'8.1_MP-INAC'!AI9</f>
        <v>4000000</v>
      </c>
      <c r="D7" s="965">
        <f>+'8.1_MP-INAC'!AJ9</f>
        <v>0</v>
      </c>
      <c r="E7" s="965">
        <f>+'8.1_MP-INAC'!AK9</f>
        <v>4000000</v>
      </c>
      <c r="F7" s="1052">
        <f>+E7/$E$5</f>
        <v>8.6580086636307424E-2</v>
      </c>
      <c r="G7" s="731"/>
    </row>
    <row r="8" spans="1:7" ht="21.75" customHeight="1" outlineLevel="1">
      <c r="A8" s="996" t="str">
        <f>+'8.1_MP-INAC'!A10</f>
        <v>1.1.1</v>
      </c>
      <c r="B8" s="997" t="str">
        <f>+'8.1_MP-INAC'!B10</f>
        <v>Producto 1: Plan de Fortalecimiento estratégico del INAC implementado</v>
      </c>
      <c r="C8" s="945">
        <f>+'8.1_MP-INAC'!AI10</f>
        <v>790000</v>
      </c>
      <c r="D8" s="945">
        <f>+'8.1_MP-INAC'!AJ10</f>
        <v>0</v>
      </c>
      <c r="E8" s="945">
        <f>+'8.1_MP-INAC'!AK10</f>
        <v>790000</v>
      </c>
      <c r="F8" s="1386">
        <f>+E8/$E$5</f>
        <v>1.7099567110670715E-2</v>
      </c>
    </row>
    <row r="9" spans="1:7" ht="26.25" customHeight="1" outlineLevel="1">
      <c r="A9" s="58" t="str">
        <f>+'8.1_MP-INAC'!A14</f>
        <v>1.1.2</v>
      </c>
      <c r="B9" s="69" t="str">
        <f>+'8.1_MP-INAC'!B14</f>
        <v>Producto 2: Capacitación de personal del INAC en la implementación del nuevo modelo de gestión, realizada</v>
      </c>
      <c r="C9" s="945">
        <f>+'8.1_MP-INAC'!AI14</f>
        <v>400000</v>
      </c>
      <c r="D9" s="945">
        <f>+'8.1_MP-INAC'!AJ14</f>
        <v>0</v>
      </c>
      <c r="E9" s="945">
        <f>+'8.1_MP-INAC'!AK14</f>
        <v>400000</v>
      </c>
      <c r="F9" s="1386">
        <f t="shared" ref="F9:F15" si="0">+E9/$E$5</f>
        <v>8.6580086636307424E-3</v>
      </c>
    </row>
    <row r="10" spans="1:7" ht="22.5" customHeight="1" outlineLevel="1">
      <c r="A10" s="58" t="str">
        <f>+'8.1_MP-INAC'!A16</f>
        <v>1.1.3</v>
      </c>
      <c r="B10" s="69" t="str">
        <f>+'8.1_MP-INAC'!B16</f>
        <v xml:space="preserve">Producto 3: Sistema Informático Integrado de Gestión del INAC, creado </v>
      </c>
      <c r="C10" s="945">
        <f>+'8.1_MP-INAC'!AI16</f>
        <v>815000</v>
      </c>
      <c r="D10" s="945">
        <f>+'8.1_MP-INAC'!AJ16</f>
        <v>0</v>
      </c>
      <c r="E10" s="945">
        <f>+'8.1_MP-INAC'!AK16</f>
        <v>815000</v>
      </c>
      <c r="F10" s="1386">
        <f t="shared" si="0"/>
        <v>1.7640692652147637E-2</v>
      </c>
    </row>
    <row r="11" spans="1:7" ht="24" customHeight="1" outlineLevel="1">
      <c r="A11" s="58" t="str">
        <f>+'8.1_MP-INAC'!A19</f>
        <v>1.1.4</v>
      </c>
      <c r="B11" s="69" t="str">
        <f>+'8.1_MP-INAC'!B19</f>
        <v>Producto 4: Sistema de Información Cultural de Panamá - QueCultura, implementado</v>
      </c>
      <c r="C11" s="945">
        <f>+'8.1_MP-INAC'!AI19</f>
        <v>250000</v>
      </c>
      <c r="D11" s="945">
        <f>+'8.1_MP-INAC'!AJ19</f>
        <v>0</v>
      </c>
      <c r="E11" s="945">
        <f>+'8.1_MP-INAC'!AK19</f>
        <v>250000</v>
      </c>
      <c r="F11" s="1386">
        <f t="shared" si="0"/>
        <v>5.411255414769214E-3</v>
      </c>
    </row>
    <row r="12" spans="1:7" ht="24" customHeight="1" outlineLevel="1">
      <c r="A12" s="58" t="str">
        <f>+'8.1_MP-INAC'!A21</f>
        <v>1.1.5</v>
      </c>
      <c r="B12" s="69" t="str">
        <f>+'8.1_MP-INAC'!B21</f>
        <v>Producto 5: Plan de Comunicación y Promoción del Patrimonio Cultural implementado</v>
      </c>
      <c r="C12" s="945">
        <f>+'8.1_MP-INAC'!AI21</f>
        <v>210000</v>
      </c>
      <c r="D12" s="945">
        <f>+'8.1_MP-INAC'!AJ21</f>
        <v>0</v>
      </c>
      <c r="E12" s="945">
        <f>+'8.1_MP-INAC'!AK21</f>
        <v>210000</v>
      </c>
      <c r="F12" s="1386">
        <f t="shared" si="0"/>
        <v>4.5454545484061391E-3</v>
      </c>
    </row>
    <row r="13" spans="1:7" ht="27.75" customHeight="1" outlineLevel="1">
      <c r="A13" s="58" t="str">
        <f>+'8.1_MP-INAC'!A24</f>
        <v>1.1.6</v>
      </c>
      <c r="B13" s="69" t="str">
        <f>+'8.1_MP-INAC'!B24</f>
        <v>Producto 6: Plan de Acción para Promoción de Industrias Creativas para los inmuebles patrimoniales implementado</v>
      </c>
      <c r="C13" s="945">
        <f>+'8.1_MP-INAC'!AI24</f>
        <v>390000</v>
      </c>
      <c r="D13" s="945">
        <f>+'8.1_MP-INAC'!AJ24</f>
        <v>0</v>
      </c>
      <c r="E13" s="945">
        <f>+'8.1_MP-INAC'!AK24</f>
        <v>390000</v>
      </c>
      <c r="F13" s="1386">
        <f t="shared" si="0"/>
        <v>8.4415584470399728E-3</v>
      </c>
    </row>
    <row r="14" spans="1:7" ht="33.75" customHeight="1" outlineLevel="1">
      <c r="A14" s="58" t="str">
        <f>+'8.1_MP-INAC'!A34</f>
        <v>1.1.7</v>
      </c>
      <c r="B14" s="69" t="str">
        <f>+'8.1_MP-INAC'!B34</f>
        <v>Producto 7: Capacitación de emprendedores en habilidades empresariales y especializadas por patrimonio intervenido,  realizada</v>
      </c>
      <c r="C14" s="945">
        <f>+'8.1_MP-INAC'!AI34</f>
        <v>150000</v>
      </c>
      <c r="D14" s="945">
        <f>+'8.1_MP-INAC'!AJ34</f>
        <v>0</v>
      </c>
      <c r="E14" s="945">
        <f>+'8.1_MP-INAC'!AK34</f>
        <v>150000</v>
      </c>
      <c r="F14" s="1386">
        <f t="shared" si="0"/>
        <v>3.246753248861528E-3</v>
      </c>
    </row>
    <row r="15" spans="1:7" ht="16.5" customHeight="1" outlineLevel="1">
      <c r="A15" s="58" t="str">
        <f>+'8.1_MP-INAC'!A37</f>
        <v>1.1.8</v>
      </c>
      <c r="B15" s="69" t="str">
        <f>+'8.1_MP-INAC'!B37</f>
        <v>Producto 8: Micro-pequeñas y medianas empresas financiadas</v>
      </c>
      <c r="C15" s="945">
        <f>+'8.1_MP-INAC'!AI37</f>
        <v>995000</v>
      </c>
      <c r="D15" s="945">
        <f>+'8.1_MP-INAC'!AJ37</f>
        <v>0</v>
      </c>
      <c r="E15" s="945">
        <f>+'8.1_MP-INAC'!AK37</f>
        <v>995000</v>
      </c>
      <c r="F15" s="1386">
        <f t="shared" si="0"/>
        <v>2.1536796550781469E-2</v>
      </c>
    </row>
    <row r="16" spans="1:7" ht="16.5" customHeight="1">
      <c r="A16" s="998" t="str">
        <f>+'8.1_MP-INAC'!A42</f>
        <v>2</v>
      </c>
      <c r="B16" s="999" t="str">
        <f>+'8.1_MP-INAC'!B42</f>
        <v>Componente 2. Rehabilitación y Puesta en Valor de Bienes Culturales</v>
      </c>
      <c r="C16" s="944">
        <f>+'8.1_MP-INAC'!AI42</f>
        <v>34899999.969999999</v>
      </c>
      <c r="D16" s="944">
        <f>+'8.1_MP-INAC'!AJ42</f>
        <v>0</v>
      </c>
      <c r="E16" s="944">
        <f>+'8.1_MP-INAC'!AK42</f>
        <v>34899999.969999999</v>
      </c>
      <c r="F16" s="1050">
        <f>+E16/$E$5</f>
        <v>0.75541125525243158</v>
      </c>
    </row>
    <row r="17" spans="1:7" ht="15.75" customHeight="1">
      <c r="A17" s="1035" t="str">
        <f>+'8.1_MP-INAC'!A43</f>
        <v>2.1</v>
      </c>
      <c r="B17" s="1048" t="str">
        <f>+'8.1_MP-INAC'!B43</f>
        <v>Sub-Componente II.a) Teatro Nacional de Panamá</v>
      </c>
      <c r="C17" s="1049">
        <f>+'8.1_MP-INAC'!AI43</f>
        <v>943600</v>
      </c>
      <c r="D17" s="1049">
        <f>+'8.1_MP-INAC'!AJ43</f>
        <v>0</v>
      </c>
      <c r="E17" s="1049">
        <f>+'8.1_MP-INAC'!AK43</f>
        <v>943600</v>
      </c>
      <c r="F17" s="1051">
        <f>+E17/$E$5</f>
        <v>2.042424243750492E-2</v>
      </c>
      <c r="G17" s="731"/>
    </row>
    <row r="18" spans="1:7" ht="12" customHeight="1" outlineLevel="1">
      <c r="A18" s="58" t="str">
        <f>+'8.1_MP-INAC'!A44</f>
        <v>2.1.1</v>
      </c>
      <c r="B18" s="734" t="str">
        <f>+'8.1_MP-INAC'!B44</f>
        <v xml:space="preserve">Producto 9: Plan de gestión del teatro implementado </v>
      </c>
      <c r="C18" s="945">
        <f>+'8.1_MP-INAC'!AI44</f>
        <v>943600</v>
      </c>
      <c r="D18" s="945">
        <f>+'8.1_MP-INAC'!AJ44</f>
        <v>0</v>
      </c>
      <c r="E18" s="945">
        <f>+'8.1_MP-INAC'!AK44</f>
        <v>943600</v>
      </c>
      <c r="F18" s="1386">
        <f>+E18/$E$5</f>
        <v>2.042424243750492E-2</v>
      </c>
    </row>
    <row r="19" spans="1:7" ht="15" customHeight="1">
      <c r="A19" s="1035" t="str">
        <f>+'8.1_MP-INAC'!A52</f>
        <v>2.2</v>
      </c>
      <c r="B19" s="1048" t="str">
        <f>+'8.1_MP-INAC'!B52</f>
        <v>Sub-Componente II.b) MARTA</v>
      </c>
      <c r="C19" s="1049">
        <f>+'8.1_MP-INAC'!AI52</f>
        <v>11616500</v>
      </c>
      <c r="D19" s="1049">
        <f>+'8.1_MP-INAC'!AJ52</f>
        <v>0</v>
      </c>
      <c r="E19" s="1049">
        <f>+'8.1_MP-INAC'!AK52</f>
        <v>11616500</v>
      </c>
      <c r="F19" s="1051">
        <f>+E19/$E$5</f>
        <v>0.2514393941026663</v>
      </c>
      <c r="G19" s="731"/>
    </row>
    <row r="20" spans="1:7" ht="15.75" customHeight="1" outlineLevel="1">
      <c r="A20" s="58" t="str">
        <f>+'8.1_MP-INAC'!A53</f>
        <v>2.2.1</v>
      </c>
      <c r="B20" s="734" t="str">
        <f>+'8.1_MP-INAC'!B53</f>
        <v>Producto 10: Museo rehabilitado, ampliado, equipado e instalado</v>
      </c>
      <c r="C20" s="945">
        <f>+'8.1_MP-INAC'!AI53</f>
        <v>11057500</v>
      </c>
      <c r="D20" s="945">
        <f>+'8.1_MP-INAC'!AJ53</f>
        <v>0</v>
      </c>
      <c r="E20" s="945">
        <f>+'8.1_MP-INAC'!AK53</f>
        <v>11057500</v>
      </c>
      <c r="F20" s="1386">
        <f t="shared" ref="F20:F21" si="1">+E20/$E$5</f>
        <v>0.23933982699524231</v>
      </c>
    </row>
    <row r="21" spans="1:7" ht="15.75" customHeight="1" outlineLevel="1">
      <c r="A21" s="58" t="str">
        <f>+'8.1_MP-INAC'!A83</f>
        <v>2.2.2</v>
      </c>
      <c r="B21" s="734" t="str">
        <f>+'8.1_MP-INAC'!B83</f>
        <v>Producto 11: Instrumentos de gestión del museo implementados</v>
      </c>
      <c r="C21" s="945">
        <f>+'8.1_MP-INAC'!AI83</f>
        <v>559000</v>
      </c>
      <c r="D21" s="945">
        <f>+'8.1_MP-INAC'!AJ83</f>
        <v>0</v>
      </c>
      <c r="E21" s="945">
        <f>+'8.1_MP-INAC'!AK83</f>
        <v>559000</v>
      </c>
      <c r="F21" s="1386">
        <f t="shared" si="1"/>
        <v>1.2099567107423962E-2</v>
      </c>
    </row>
    <row r="22" spans="1:7" ht="15" customHeight="1">
      <c r="A22" s="1035" t="str">
        <f>+'8.1_MP-INAC'!A96</f>
        <v>2.3</v>
      </c>
      <c r="B22" s="1048" t="str">
        <f>+'8.1_MP-INAC'!B96</f>
        <v>Sub-Componente II.c) Fortificaciones de Portobelo y San Lorenzo</v>
      </c>
      <c r="C22" s="1049">
        <f>+'8.1_MP-INAC'!AI96</f>
        <v>22339899.969999999</v>
      </c>
      <c r="D22" s="1049">
        <f>+'8.1_MP-INAC'!AJ96</f>
        <v>0</v>
      </c>
      <c r="E22" s="1049">
        <f>+'8.1_MP-INAC'!AK96</f>
        <v>22339899.969999999</v>
      </c>
      <c r="F22" s="1051">
        <f>+E22/$E$5</f>
        <v>0.48354761871226032</v>
      </c>
      <c r="G22" s="731"/>
    </row>
    <row r="23" spans="1:7" ht="15" customHeight="1" outlineLevel="1">
      <c r="A23" s="58" t="str">
        <f>+'8.1_MP-INAC'!A97</f>
        <v>2.3.1</v>
      </c>
      <c r="B23" s="734" t="str">
        <f>+'8.1_MP-INAC'!B97</f>
        <v>Producto 12: Obras de contención en Portobelo realizadas</v>
      </c>
      <c r="C23" s="945">
        <f>+'8.1_MP-INAC'!AI97</f>
        <v>2000000</v>
      </c>
      <c r="D23" s="945">
        <f>+'8.1_MP-INAC'!AJ97</f>
        <v>0</v>
      </c>
      <c r="E23" s="945">
        <f>+'8.1_MP-INAC'!AK97</f>
        <v>2000000</v>
      </c>
      <c r="F23" s="1386">
        <f t="shared" ref="F23:F31" si="2">+E23/$E$5</f>
        <v>4.3290043318153712E-2</v>
      </c>
    </row>
    <row r="24" spans="1:7" ht="15" customHeight="1" outlineLevel="1">
      <c r="A24" s="58" t="str">
        <f>+'8.1_MP-INAC'!A101</f>
        <v>2.3.2</v>
      </c>
      <c r="B24" s="734" t="str">
        <f>+'8.1_MP-INAC'!B101</f>
        <v xml:space="preserve">Producto 13: Fuertes en Portobelo restaurados y rehabilitados </v>
      </c>
      <c r="C24" s="945">
        <f>+'8.1_MP-INAC'!AI101</f>
        <v>12680000</v>
      </c>
      <c r="D24" s="945">
        <f>+'8.1_MP-INAC'!AJ101</f>
        <v>0</v>
      </c>
      <c r="E24" s="945">
        <f>+'8.1_MP-INAC'!AK101</f>
        <v>12680000</v>
      </c>
      <c r="F24" s="1386">
        <f t="shared" si="2"/>
        <v>0.27445887463709451</v>
      </c>
    </row>
    <row r="25" spans="1:7" ht="34.5" customHeight="1" outlineLevel="1">
      <c r="A25" s="58" t="str">
        <f>+'8.1_MP-INAC'!A115</f>
        <v>2.3.3</v>
      </c>
      <c r="B25" s="69" t="str">
        <f>+'8.1_MP-INAC'!B115</f>
        <v>Producto 14: Estación de servicios múltiples (baños, oficinas administrativas, de migración y aduanas, taquillas), construída y/o rehabilitada</v>
      </c>
      <c r="C25" s="1385">
        <f>+'8.1_MP-INAC'!AI115</f>
        <v>599999.67000000004</v>
      </c>
      <c r="D25" s="1385">
        <f>+'8.1_MP-INAC'!AJ115</f>
        <v>0</v>
      </c>
      <c r="E25" s="1385">
        <f>+'8.1_MP-INAC'!AK115</f>
        <v>599999.67000000004</v>
      </c>
      <c r="F25" s="1386">
        <f t="shared" si="2"/>
        <v>1.2987005852588966E-2</v>
      </c>
    </row>
    <row r="26" spans="1:7" ht="15" customHeight="1" outlineLevel="1">
      <c r="A26" s="58" t="str">
        <f>+'8.1_MP-INAC'!A119</f>
        <v>2.3.4</v>
      </c>
      <c r="B26" s="69" t="str">
        <f>+'8.1_MP-INAC'!B119</f>
        <v xml:space="preserve">Producto 15: Muelles construidos y/o rehabilitados  </v>
      </c>
      <c r="C26" s="1385">
        <f>+'8.1_MP-INAC'!AI119</f>
        <v>750000.3</v>
      </c>
      <c r="D26" s="1385">
        <f>+'8.1_MP-INAC'!AJ119</f>
        <v>0</v>
      </c>
      <c r="E26" s="1385">
        <f>+'8.1_MP-INAC'!AK119</f>
        <v>750000.3</v>
      </c>
      <c r="F26" s="1386">
        <f t="shared" si="2"/>
        <v>1.623377273781414E-2</v>
      </c>
    </row>
    <row r="27" spans="1:7" ht="16.5" customHeight="1" outlineLevel="1">
      <c r="A27" s="58" t="str">
        <f>+'8.1_MP-INAC'!A122</f>
        <v>2.3.5</v>
      </c>
      <c r="B27" s="734" t="str">
        <f>+'8.1_MP-INAC'!B122</f>
        <v>Producto 16: Fuerte de San Lorenzo restaurado y rehabilitado</v>
      </c>
      <c r="C27" s="945">
        <f>+'8.1_MP-INAC'!AI122</f>
        <v>4094900</v>
      </c>
      <c r="D27" s="945">
        <f>+'8.1_MP-INAC'!AJ122</f>
        <v>0</v>
      </c>
      <c r="E27" s="945">
        <f>+'8.1_MP-INAC'!AK122</f>
        <v>4094900</v>
      </c>
      <c r="F27" s="1386">
        <f t="shared" si="2"/>
        <v>8.8634199191753818E-2</v>
      </c>
    </row>
    <row r="28" spans="1:7" s="1495" customFormat="1" ht="31.5" customHeight="1" outlineLevel="1">
      <c r="A28" s="58" t="str">
        <f>+'8.1_MP-INAC'!A126</f>
        <v>2.3.6</v>
      </c>
      <c r="B28" s="734" t="str">
        <f>+'8.1_MP-INAC'!B126</f>
        <v>Producto 17: Planes integrales de gestión para las fortificaciones de San Lorenzo y Portobelo, elaborados</v>
      </c>
      <c r="C28" s="945">
        <f>+'8.1_MP-INAC'!AI126</f>
        <v>920000</v>
      </c>
      <c r="D28" s="945">
        <f>+'8.1_MP-INAC'!AJ126</f>
        <v>0</v>
      </c>
      <c r="E28" s="945">
        <f>+'8.1_MP-INAC'!AK126</f>
        <v>920000</v>
      </c>
      <c r="F28" s="1386">
        <f t="shared" si="2"/>
        <v>1.9913419926350706E-2</v>
      </c>
    </row>
    <row r="29" spans="1:7" ht="25.5" customHeight="1" outlineLevel="1">
      <c r="A29" s="58" t="str">
        <f>+'8.1_MP-INAC'!A128</f>
        <v>2.3.7</v>
      </c>
      <c r="B29" s="734" t="str">
        <f>+'8.1_MP-INAC'!B128</f>
        <v>Producto 18: Capacitación técnica a los funcionarios del PPSL realizada</v>
      </c>
      <c r="C29" s="945">
        <f>+'8.1_MP-INAC'!AI128</f>
        <v>150000</v>
      </c>
      <c r="D29" s="945">
        <f>+'8.1_MP-INAC'!AJ128</f>
        <v>0</v>
      </c>
      <c r="E29" s="945">
        <f>+'8.1_MP-INAC'!AK128</f>
        <v>150000</v>
      </c>
      <c r="F29" s="1386">
        <f t="shared" si="2"/>
        <v>3.246753248861528E-3</v>
      </c>
    </row>
    <row r="30" spans="1:7" ht="25.5" customHeight="1" outlineLevel="1">
      <c r="A30" s="58" t="str">
        <f>+'8.1_MP-INAC'!A130</f>
        <v>2.3.8</v>
      </c>
      <c r="B30" s="734" t="str">
        <f>+'8.1_MP-INAC'!B130</f>
        <v>Producto 19: Capacitación en restauración de conservación de fuertes realizada</v>
      </c>
      <c r="C30" s="945">
        <f>+'8.1_MP-INAC'!AI130</f>
        <v>145000</v>
      </c>
      <c r="D30" s="945">
        <f>+'8.1_MP-INAC'!AJ130</f>
        <v>0</v>
      </c>
      <c r="E30" s="945">
        <f>+'8.1_MP-INAC'!AK130</f>
        <v>145000</v>
      </c>
      <c r="F30" s="1386">
        <f t="shared" si="2"/>
        <v>3.138528140566144E-3</v>
      </c>
    </row>
    <row r="31" spans="1:7" s="1495" customFormat="1" ht="15.75" customHeight="1" outlineLevel="1">
      <c r="A31" s="58" t="str">
        <f>+'8.1_MP-INAC'!A132</f>
        <v>2.3.9</v>
      </c>
      <c r="B31" s="734" t="str">
        <f>+'8.1_MP-INAC'!B132</f>
        <v>Producto 20: Edificio de la Aduana rehabilitado</v>
      </c>
      <c r="C31" s="945">
        <f>+'8.1_MP-INAC'!AI132</f>
        <v>1000000</v>
      </c>
      <c r="D31" s="945">
        <f>+'8.1_MP-INAC'!AJ132</f>
        <v>0</v>
      </c>
      <c r="E31" s="945">
        <f>+'8.1_MP-INAC'!AK132</f>
        <v>1000000</v>
      </c>
      <c r="F31" s="1386">
        <f t="shared" si="2"/>
        <v>2.1645021659076856E-2</v>
      </c>
    </row>
    <row r="32" spans="1:7" ht="11.25" customHeight="1">
      <c r="A32" s="998">
        <f>+'8.1_MP-INAC'!A135</f>
        <v>4</v>
      </c>
      <c r="B32" s="999" t="str">
        <f>+'8.1_MP-INAC'!B135</f>
        <v>Administración del Proyecto</v>
      </c>
      <c r="C32" s="944">
        <f>+'8.1_MP-INAC'!AI135</f>
        <v>4400000</v>
      </c>
      <c r="D32" s="944">
        <f>+'8.1_MP-INAC'!AJ135</f>
        <v>1200000</v>
      </c>
      <c r="E32" s="944">
        <f>+'8.1_MP-INAC'!AK135</f>
        <v>5600000</v>
      </c>
      <c r="F32" s="1050">
        <f>+E32/$E$5</f>
        <v>0.12121212129083038</v>
      </c>
    </row>
    <row r="33" spans="1:6" ht="11.25" customHeight="1" outlineLevel="1">
      <c r="A33" s="1000" t="str">
        <f>+'8.1_MP-INAC'!A136</f>
        <v>4.1</v>
      </c>
      <c r="B33" s="975" t="str">
        <f>+'8.1_MP-INAC'!B136</f>
        <v>Equipo de la UEP-INAC</v>
      </c>
      <c r="C33" s="1002">
        <f>+'8.1_MP-INAC'!AI136</f>
        <v>4000000</v>
      </c>
      <c r="D33" s="1002">
        <f>+'8.1_MP-INAC'!AJ136</f>
        <v>1200000</v>
      </c>
      <c r="E33" s="1002">
        <f>+'8.1_MP-INAC'!AK136</f>
        <v>5200000</v>
      </c>
      <c r="F33" s="1386">
        <f t="shared" ref="F33:F35" si="3">+E33/$E$5</f>
        <v>0.11255411262719964</v>
      </c>
    </row>
    <row r="34" spans="1:6" ht="11.25" customHeight="1" outlineLevel="1">
      <c r="A34" s="996" t="str">
        <f>+'8.1_MP-INAC'!A150</f>
        <v>4.2</v>
      </c>
      <c r="B34" s="1001" t="str">
        <f>+'8.1_MP-INAC'!B150</f>
        <v>Auditoría del Proyecto</v>
      </c>
      <c r="C34" s="1003">
        <f>+'8.1_MP-INAC'!AI150</f>
        <v>200000</v>
      </c>
      <c r="D34" s="1003">
        <f>+'8.1_MP-INAC'!AJ150</f>
        <v>0</v>
      </c>
      <c r="E34" s="1003">
        <f>+'8.1_MP-INAC'!AK150</f>
        <v>200000</v>
      </c>
      <c r="F34" s="1386">
        <f t="shared" si="3"/>
        <v>4.3290043318153712E-3</v>
      </c>
    </row>
    <row r="35" spans="1:6" ht="11.25" customHeight="1" outlineLevel="1">
      <c r="A35" s="996" t="str">
        <f>+'8.1_MP-INAC'!A152</f>
        <v>4.3</v>
      </c>
      <c r="B35" s="1001" t="str">
        <f>+'8.1_MP-INAC'!B152</f>
        <v>Evaluaciones del Proyecto</v>
      </c>
      <c r="C35" s="1003">
        <f>+'8.1_MP-INAC'!AI152</f>
        <v>200000</v>
      </c>
      <c r="D35" s="1003">
        <f>+'8.1_MP-INAC'!AJ152</f>
        <v>0</v>
      </c>
      <c r="E35" s="1003">
        <f>+'8.1_MP-INAC'!AK152</f>
        <v>200000</v>
      </c>
      <c r="F35" s="1386">
        <f t="shared" si="3"/>
        <v>4.3290043318153712E-3</v>
      </c>
    </row>
    <row r="36" spans="1:6" ht="11.25" customHeight="1">
      <c r="A36" s="998" t="str">
        <f>+'8.1_MP-INAC'!A167</f>
        <v>5</v>
      </c>
      <c r="B36" s="999" t="str">
        <f>+'8.1_MP-INAC'!B167</f>
        <v>Imprevistos</v>
      </c>
      <c r="C36" s="944">
        <f>+'8.1_MP-INAC'!AI167</f>
        <v>1700000</v>
      </c>
      <c r="D36" s="944">
        <f>+'8.1_MP-INAC'!AJ167</f>
        <v>0</v>
      </c>
      <c r="E36" s="944">
        <f>+'8.1_MP-INAC'!AK167</f>
        <v>1700000</v>
      </c>
      <c r="F36" s="1050">
        <f>+E36/$E$5</f>
        <v>3.6796536820430652E-2</v>
      </c>
    </row>
    <row r="37" spans="1:6">
      <c r="F37" s="1004"/>
    </row>
    <row r="38" spans="1:6">
      <c r="E38" s="1032"/>
    </row>
    <row r="39" spans="1:6">
      <c r="E39" s="1032"/>
    </row>
    <row r="40" spans="1:6">
      <c r="E40" s="1032"/>
    </row>
    <row r="41" spans="1:6" ht="12" hidden="1" customHeight="1">
      <c r="E41" s="1193">
        <f>+E6+E16</f>
        <v>38899999.969999999</v>
      </c>
    </row>
    <row r="42" spans="1:6" ht="12" hidden="1" customHeight="1">
      <c r="E42" s="1193">
        <f>+E32</f>
        <v>5600000</v>
      </c>
    </row>
    <row r="43" spans="1:6" ht="12" hidden="1" customHeight="1">
      <c r="E43" s="1193">
        <f>+E36</f>
        <v>1700000</v>
      </c>
    </row>
    <row r="44" spans="1:6" ht="12" hidden="1" customHeight="1">
      <c r="E44" s="1194">
        <f>SUM(E41:E43)</f>
        <v>46199999.969999999</v>
      </c>
    </row>
  </sheetData>
  <mergeCells count="1">
    <mergeCell ref="A2:F2"/>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1"/>
  <sheetViews>
    <sheetView zoomScale="80" zoomScaleNormal="80" workbookViewId="0">
      <selection activeCell="A12" sqref="A12"/>
    </sheetView>
  </sheetViews>
  <sheetFormatPr baseColWidth="10" defaultRowHeight="15" outlineLevelCol="1"/>
  <cols>
    <col min="1" max="1" width="36" customWidth="1"/>
    <col min="2" max="5" width="13" customWidth="1"/>
    <col min="6" max="7" width="13" customWidth="1" outlineLevel="1"/>
    <col min="8" max="8" width="13" customWidth="1"/>
    <col min="9" max="9" width="12.28515625" bestFit="1" customWidth="1"/>
    <col min="10" max="10" width="14.140625" customWidth="1"/>
    <col min="11" max="11" width="11.42578125" style="1626"/>
  </cols>
  <sheetData>
    <row r="1" spans="1:13">
      <c r="A1" s="1880" t="s">
        <v>1432</v>
      </c>
      <c r="B1" s="1880"/>
      <c r="C1" s="1880"/>
      <c r="D1" s="1880"/>
      <c r="E1" s="1880"/>
      <c r="F1" s="1880"/>
      <c r="G1" s="1880"/>
      <c r="H1" s="1880"/>
      <c r="I1" s="1880"/>
    </row>
    <row r="2" spans="1:13">
      <c r="A2" s="1875" t="s">
        <v>1291</v>
      </c>
      <c r="B2" s="1877" t="s">
        <v>41</v>
      </c>
      <c r="C2" s="1879"/>
      <c r="D2" s="1878"/>
      <c r="E2" s="1877" t="s">
        <v>1363</v>
      </c>
      <c r="F2" s="1879"/>
      <c r="G2" s="1878"/>
      <c r="H2" s="1631" t="s">
        <v>548</v>
      </c>
      <c r="I2" s="1633"/>
      <c r="J2" s="1632"/>
      <c r="K2" s="1387" t="s">
        <v>539</v>
      </c>
      <c r="M2" s="1626"/>
    </row>
    <row r="3" spans="1:13">
      <c r="A3" s="1876"/>
      <c r="B3" s="1289" t="s">
        <v>13</v>
      </c>
      <c r="C3" s="1289" t="s">
        <v>265</v>
      </c>
      <c r="D3" s="1289" t="s">
        <v>888</v>
      </c>
      <c r="E3" s="1289" t="s">
        <v>13</v>
      </c>
      <c r="F3" s="1289" t="s">
        <v>265</v>
      </c>
      <c r="G3" s="1289" t="s">
        <v>888</v>
      </c>
      <c r="H3" s="1289" t="s">
        <v>13</v>
      </c>
      <c r="I3" s="1289" t="s">
        <v>265</v>
      </c>
      <c r="J3" s="1387" t="s">
        <v>110</v>
      </c>
      <c r="K3" s="1387"/>
      <c r="M3" s="1626"/>
    </row>
    <row r="4" spans="1:13" ht="25.5">
      <c r="A4" s="1185" t="s">
        <v>1292</v>
      </c>
      <c r="B4" s="1564">
        <f>+'8.1_MP-INAC'!AI8</f>
        <v>4000000</v>
      </c>
      <c r="C4" s="1564">
        <f>+'8.1_MP-INAC'!AJ8</f>
        <v>0</v>
      </c>
      <c r="D4" s="1564">
        <f>+B4+C4</f>
        <v>4000000</v>
      </c>
      <c r="E4" s="1564">
        <v>7999400</v>
      </c>
      <c r="F4" s="1564">
        <v>0</v>
      </c>
      <c r="G4" s="1564">
        <f>+E4+F4</f>
        <v>7999400</v>
      </c>
      <c r="H4" s="1564">
        <f t="shared" ref="H4:I6" si="0">+B4+E4</f>
        <v>11999400</v>
      </c>
      <c r="I4" s="1564">
        <f t="shared" si="0"/>
        <v>0</v>
      </c>
      <c r="J4" s="1564">
        <f>+H4+I4</f>
        <v>11999400</v>
      </c>
      <c r="K4" s="1627">
        <f>+J4/$J$10</f>
        <v>0.10600176681254464</v>
      </c>
      <c r="M4" s="1626"/>
    </row>
    <row r="5" spans="1:13" ht="25.5">
      <c r="A5" s="1185" t="s">
        <v>1293</v>
      </c>
      <c r="B5" s="1564">
        <f>+'8.1_MP-INAC'!AI42</f>
        <v>34899999.969999999</v>
      </c>
      <c r="C5" s="1564">
        <f>+'8.1_MP-INAC'!AJ42</f>
        <v>0</v>
      </c>
      <c r="D5" s="1564">
        <f t="shared" ref="D5:D9" si="1">+B5+C5</f>
        <v>34899999.969999999</v>
      </c>
      <c r="E5" s="1564">
        <v>0</v>
      </c>
      <c r="F5" s="1564">
        <v>0</v>
      </c>
      <c r="G5" s="1564">
        <f t="shared" ref="G5:G9" si="2">+E5+F5</f>
        <v>0</v>
      </c>
      <c r="H5" s="1564">
        <f t="shared" si="0"/>
        <v>34899999.969999999</v>
      </c>
      <c r="I5" s="1564">
        <f t="shared" si="0"/>
        <v>0</v>
      </c>
      <c r="J5" s="1564">
        <f t="shared" ref="J5:J9" si="3">+H5+I5</f>
        <v>34899999.969999999</v>
      </c>
      <c r="K5" s="1627">
        <f>+J5/$J$10</f>
        <v>0.30830388674248338</v>
      </c>
      <c r="M5" s="1626"/>
    </row>
    <row r="6" spans="1:13" ht="25.5">
      <c r="A6" s="1185" t="s">
        <v>1294</v>
      </c>
      <c r="B6" s="1564">
        <v>0</v>
      </c>
      <c r="C6" s="1564">
        <v>0</v>
      </c>
      <c r="D6" s="1564">
        <f t="shared" si="1"/>
        <v>0</v>
      </c>
      <c r="E6" s="1564">
        <v>50400600</v>
      </c>
      <c r="F6" s="1564">
        <v>0</v>
      </c>
      <c r="G6" s="1564">
        <f t="shared" si="2"/>
        <v>50400600</v>
      </c>
      <c r="H6" s="1564">
        <f t="shared" si="0"/>
        <v>50400600</v>
      </c>
      <c r="I6" s="1564">
        <f t="shared" si="0"/>
        <v>0</v>
      </c>
      <c r="J6" s="1564">
        <f t="shared" si="3"/>
        <v>50400600</v>
      </c>
      <c r="K6" s="1627">
        <f>+J6/$J$10</f>
        <v>0.44523498245015064</v>
      </c>
      <c r="M6" s="1626"/>
    </row>
    <row r="7" spans="1:13">
      <c r="A7" s="1186" t="s">
        <v>1295</v>
      </c>
      <c r="B7" s="1565">
        <f>SUM(B4:B6)</f>
        <v>38899999.969999999</v>
      </c>
      <c r="C7" s="1565">
        <f>SUM(C4:C6)</f>
        <v>0</v>
      </c>
      <c r="D7" s="1565">
        <f t="shared" si="1"/>
        <v>38899999.969999999</v>
      </c>
      <c r="E7" s="1565">
        <f t="shared" ref="E7:G7" si="4">SUM(E4:E6)</f>
        <v>58400000</v>
      </c>
      <c r="F7" s="1565">
        <f t="shared" si="4"/>
        <v>0</v>
      </c>
      <c r="G7" s="1565">
        <f t="shared" si="4"/>
        <v>58400000</v>
      </c>
      <c r="H7" s="1565">
        <f>SUM(H4:H6)</f>
        <v>97299999.969999999</v>
      </c>
      <c r="I7" s="1565">
        <f>SUM(I4:I6)</f>
        <v>0</v>
      </c>
      <c r="J7" s="1565">
        <f>SUM(J4:J6)</f>
        <v>97299999.969999999</v>
      </c>
      <c r="K7" s="1628">
        <f>SUM(K4:K6)</f>
        <v>0.85954063600517872</v>
      </c>
      <c r="M7" s="1626"/>
    </row>
    <row r="8" spans="1:13" ht="25.5">
      <c r="A8" s="1187" t="s">
        <v>1296</v>
      </c>
      <c r="B8" s="1564">
        <f>+'8.1_MP-INAC'!AI135</f>
        <v>4400000</v>
      </c>
      <c r="C8" s="1564">
        <f>+'8.1_MP-INAC'!AJ135</f>
        <v>1200000</v>
      </c>
      <c r="D8" s="1564">
        <f t="shared" si="1"/>
        <v>5600000</v>
      </c>
      <c r="E8" s="1564">
        <v>2000000</v>
      </c>
      <c r="F8" s="1564">
        <v>5000000</v>
      </c>
      <c r="G8" s="1564">
        <f t="shared" si="2"/>
        <v>7000000</v>
      </c>
      <c r="H8" s="1564">
        <f>+B8+E8</f>
        <v>6400000</v>
      </c>
      <c r="I8" s="1564">
        <f>+C8+F8</f>
        <v>6200000</v>
      </c>
      <c r="J8" s="1564">
        <f t="shared" si="3"/>
        <v>12600000</v>
      </c>
      <c r="K8" s="1627">
        <f>+J8/$J$10</f>
        <v>0.11130742052419808</v>
      </c>
      <c r="M8" s="1626"/>
    </row>
    <row r="9" spans="1:13">
      <c r="A9" s="1185" t="s">
        <v>303</v>
      </c>
      <c r="B9" s="1566">
        <f>+'8.1_MP-INAC'!AI167</f>
        <v>1700000</v>
      </c>
      <c r="C9" s="1566">
        <f>+'8.1_MP-INAC'!AJ167</f>
        <v>0</v>
      </c>
      <c r="D9" s="1564">
        <f t="shared" si="1"/>
        <v>1700000</v>
      </c>
      <c r="E9" s="1564">
        <v>1600000</v>
      </c>
      <c r="F9" s="1564">
        <v>0</v>
      </c>
      <c r="G9" s="1564">
        <f t="shared" si="2"/>
        <v>1600000</v>
      </c>
      <c r="H9" s="1564">
        <f>+B9+E9</f>
        <v>3300000</v>
      </c>
      <c r="I9" s="1564">
        <f>+C9+F9</f>
        <v>0</v>
      </c>
      <c r="J9" s="1564">
        <f t="shared" si="3"/>
        <v>3300000</v>
      </c>
      <c r="K9" s="1627">
        <f>+J9/$J$10</f>
        <v>2.9151943470623307E-2</v>
      </c>
      <c r="M9" s="1626"/>
    </row>
    <row r="10" spans="1:13">
      <c r="A10" s="1188" t="s">
        <v>104</v>
      </c>
      <c r="B10" s="1567">
        <f>+B7+B8+B9</f>
        <v>44999999.969999999</v>
      </c>
      <c r="C10" s="1567">
        <f t="shared" ref="C10:G10" si="5">+C7+C8+C9</f>
        <v>1200000</v>
      </c>
      <c r="D10" s="1567">
        <f t="shared" si="5"/>
        <v>46199999.969999999</v>
      </c>
      <c r="E10" s="1567">
        <f t="shared" si="5"/>
        <v>62000000</v>
      </c>
      <c r="F10" s="1567">
        <f t="shared" si="5"/>
        <v>5000000</v>
      </c>
      <c r="G10" s="1567">
        <f t="shared" si="5"/>
        <v>67000000</v>
      </c>
      <c r="H10" s="1567">
        <f>+H7+H8+H9</f>
        <v>106999999.97</v>
      </c>
      <c r="I10" s="1567">
        <f>+I7+I8+I9</f>
        <v>6200000</v>
      </c>
      <c r="J10" s="1567">
        <f>+J7+J8+J9</f>
        <v>113199999.97</v>
      </c>
      <c r="K10" s="1629">
        <f>SUM(K7:K9)</f>
        <v>1</v>
      </c>
      <c r="M10" s="1626"/>
    </row>
    <row r="13" spans="1:13">
      <c r="A13" s="1880" t="s">
        <v>1680</v>
      </c>
      <c r="B13" s="1880"/>
      <c r="C13" s="1880"/>
      <c r="D13" s="1880"/>
      <c r="E13" s="1880"/>
      <c r="F13" s="1880"/>
      <c r="G13" s="1880"/>
      <c r="H13" s="1880"/>
      <c r="I13" s="1880"/>
    </row>
    <row r="14" spans="1:13">
      <c r="A14" s="1875" t="s">
        <v>1291</v>
      </c>
      <c r="B14" s="1877" t="s">
        <v>41</v>
      </c>
      <c r="C14" s="1879"/>
      <c r="D14" s="1878"/>
      <c r="E14" s="1877" t="s">
        <v>1363</v>
      </c>
      <c r="F14" s="1879"/>
      <c r="G14" s="1878"/>
      <c r="H14" s="1877" t="s">
        <v>548</v>
      </c>
      <c r="I14" s="1879"/>
      <c r="J14" s="1878"/>
      <c r="K14" s="1387" t="s">
        <v>539</v>
      </c>
      <c r="M14" s="1626"/>
    </row>
    <row r="15" spans="1:13">
      <c r="A15" s="1876"/>
      <c r="B15" s="1289" t="s">
        <v>13</v>
      </c>
      <c r="C15" s="1289" t="s">
        <v>265</v>
      </c>
      <c r="D15" s="1289" t="s">
        <v>888</v>
      </c>
      <c r="E15" s="1289" t="s">
        <v>13</v>
      </c>
      <c r="F15" s="1289" t="s">
        <v>265</v>
      </c>
      <c r="G15" s="1289" t="s">
        <v>888</v>
      </c>
      <c r="H15" s="1289" t="s">
        <v>13</v>
      </c>
      <c r="I15" s="1289" t="s">
        <v>265</v>
      </c>
      <c r="J15" s="1387" t="s">
        <v>110</v>
      </c>
      <c r="K15" s="1387"/>
      <c r="M15" s="1626"/>
    </row>
    <row r="16" spans="1:13" ht="25.5">
      <c r="A16" s="1185" t="s">
        <v>1292</v>
      </c>
      <c r="B16" s="1568">
        <v>4</v>
      </c>
      <c r="C16" s="1568">
        <v>0</v>
      </c>
      <c r="D16" s="1568">
        <f>+B16+C16</f>
        <v>4</v>
      </c>
      <c r="E16" s="1568">
        <v>8</v>
      </c>
      <c r="F16" s="1568">
        <v>0</v>
      </c>
      <c r="G16" s="1568">
        <f>+E16+F16</f>
        <v>8</v>
      </c>
      <c r="H16" s="1568">
        <f t="shared" ref="H16:I18" si="6">+B16+E16</f>
        <v>12</v>
      </c>
      <c r="I16" s="1568">
        <f t="shared" si="6"/>
        <v>0</v>
      </c>
      <c r="J16" s="1568">
        <f>+H16+I16</f>
        <v>12</v>
      </c>
      <c r="K16" s="1623">
        <v>0.105</v>
      </c>
      <c r="M16" s="1626"/>
    </row>
    <row r="17" spans="1:14" ht="25.5">
      <c r="A17" s="1185" t="s">
        <v>1293</v>
      </c>
      <c r="B17" s="1568">
        <v>34.9</v>
      </c>
      <c r="C17" s="1568">
        <v>0</v>
      </c>
      <c r="D17" s="1568">
        <f t="shared" ref="D17:D21" si="7">+B17+C17</f>
        <v>34.9</v>
      </c>
      <c r="E17" s="1568">
        <v>0</v>
      </c>
      <c r="F17" s="1568">
        <v>0</v>
      </c>
      <c r="G17" s="1568">
        <f t="shared" ref="G17:G21" si="8">+E17+F17</f>
        <v>0</v>
      </c>
      <c r="H17" s="1568">
        <f t="shared" si="6"/>
        <v>34.9</v>
      </c>
      <c r="I17" s="1568">
        <f t="shared" si="6"/>
        <v>0</v>
      </c>
      <c r="J17" s="1568">
        <f>+H17+I17</f>
        <v>34.9</v>
      </c>
      <c r="K17" s="1623">
        <v>0.30499999999999999</v>
      </c>
      <c r="M17" s="1626"/>
    </row>
    <row r="18" spans="1:14" ht="25.5">
      <c r="A18" s="1185" t="s">
        <v>1294</v>
      </c>
      <c r="B18" s="1568">
        <v>0</v>
      </c>
      <c r="C18" s="1568">
        <v>0</v>
      </c>
      <c r="D18" s="1568">
        <f t="shared" si="7"/>
        <v>0</v>
      </c>
      <c r="E18" s="1568">
        <v>50.4</v>
      </c>
      <c r="F18" s="1568">
        <v>0</v>
      </c>
      <c r="G18" s="1568">
        <f t="shared" si="8"/>
        <v>50.4</v>
      </c>
      <c r="H18" s="1568">
        <f t="shared" si="6"/>
        <v>50.4</v>
      </c>
      <c r="I18" s="1568">
        <f t="shared" si="6"/>
        <v>0</v>
      </c>
      <c r="J18" s="1568">
        <f>+H18+I18</f>
        <v>50.4</v>
      </c>
      <c r="K18" s="1623">
        <v>0.45</v>
      </c>
      <c r="M18" s="1626"/>
    </row>
    <row r="19" spans="1:14">
      <c r="A19" s="1186" t="s">
        <v>1295</v>
      </c>
      <c r="B19" s="1569">
        <f>SUM(B16:B18)</f>
        <v>38.9</v>
      </c>
      <c r="C19" s="1569">
        <f t="shared" ref="C19:D19" si="9">SUM(C16:C18)</f>
        <v>0</v>
      </c>
      <c r="D19" s="1569">
        <f t="shared" si="9"/>
        <v>38.9</v>
      </c>
      <c r="E19" s="1569">
        <f t="shared" ref="E19:G19" si="10">SUM(E16:E18)</f>
        <v>58.4</v>
      </c>
      <c r="F19" s="1569">
        <f t="shared" si="10"/>
        <v>0</v>
      </c>
      <c r="G19" s="1569">
        <f t="shared" si="10"/>
        <v>58.4</v>
      </c>
      <c r="H19" s="1569">
        <f>SUM(H16:H18)</f>
        <v>97.3</v>
      </c>
      <c r="I19" s="1569">
        <f>SUM(I16:I18)</f>
        <v>0</v>
      </c>
      <c r="J19" s="1569">
        <f>SUM(J16:J18)</f>
        <v>97.3</v>
      </c>
      <c r="K19" s="1624">
        <f>SUM(K16:K18)</f>
        <v>0.86</v>
      </c>
      <c r="M19" s="1626"/>
      <c r="N19" s="1578"/>
    </row>
    <row r="20" spans="1:14" ht="25.5">
      <c r="A20" s="1187" t="s">
        <v>1296</v>
      </c>
      <c r="B20" s="1568">
        <v>4.4000000000000004</v>
      </c>
      <c r="C20" s="1568">
        <v>1.2</v>
      </c>
      <c r="D20" s="1568">
        <f t="shared" si="7"/>
        <v>5.6000000000000005</v>
      </c>
      <c r="E20" s="1568">
        <v>2</v>
      </c>
      <c r="F20" s="1568">
        <v>5</v>
      </c>
      <c r="G20" s="1568">
        <f t="shared" si="8"/>
        <v>7</v>
      </c>
      <c r="H20" s="1568">
        <f>+B20+E20</f>
        <v>6.4</v>
      </c>
      <c r="I20" s="1568">
        <f>+C20+F20</f>
        <v>6.2</v>
      </c>
      <c r="J20" s="1568">
        <f>+H20+I20</f>
        <v>12.600000000000001</v>
      </c>
      <c r="K20" s="1623">
        <v>0.11</v>
      </c>
      <c r="M20" s="1626"/>
    </row>
    <row r="21" spans="1:14">
      <c r="A21" s="1185" t="s">
        <v>303</v>
      </c>
      <c r="B21" s="1570">
        <v>1.7</v>
      </c>
      <c r="C21" s="1570">
        <v>0</v>
      </c>
      <c r="D21" s="1568">
        <f t="shared" si="7"/>
        <v>1.7</v>
      </c>
      <c r="E21" s="1568">
        <v>1.6</v>
      </c>
      <c r="F21" s="1568">
        <v>0</v>
      </c>
      <c r="G21" s="1568">
        <f t="shared" si="8"/>
        <v>1.6</v>
      </c>
      <c r="H21" s="1568">
        <f>+B21+E21</f>
        <v>3.3</v>
      </c>
      <c r="I21" s="1568">
        <f>+C21+F21</f>
        <v>0</v>
      </c>
      <c r="J21" s="1568">
        <f>+H21+I21</f>
        <v>3.3</v>
      </c>
      <c r="K21" s="1623">
        <v>0.03</v>
      </c>
      <c r="M21" s="1626"/>
    </row>
    <row r="22" spans="1:14">
      <c r="A22" s="1188" t="s">
        <v>104</v>
      </c>
      <c r="B22" s="1571">
        <f t="shared" ref="B22:J22" si="11">+B19+B20+B21</f>
        <v>45</v>
      </c>
      <c r="C22" s="1571">
        <f t="shared" si="11"/>
        <v>1.2</v>
      </c>
      <c r="D22" s="1571">
        <f t="shared" si="11"/>
        <v>46.2</v>
      </c>
      <c r="E22" s="1571">
        <f t="shared" si="11"/>
        <v>62</v>
      </c>
      <c r="F22" s="1571">
        <f t="shared" si="11"/>
        <v>5</v>
      </c>
      <c r="G22" s="1571">
        <f t="shared" si="11"/>
        <v>67</v>
      </c>
      <c r="H22" s="1571">
        <f t="shared" si="11"/>
        <v>107</v>
      </c>
      <c r="I22" s="1571">
        <f t="shared" si="11"/>
        <v>6.2</v>
      </c>
      <c r="J22" s="1571">
        <f t="shared" si="11"/>
        <v>113.2</v>
      </c>
      <c r="K22" s="1625">
        <f>SUM(K19:K21)</f>
        <v>1</v>
      </c>
      <c r="L22" s="1551"/>
      <c r="M22" s="1626"/>
    </row>
    <row r="24" spans="1:14">
      <c r="H24" s="1626"/>
    </row>
    <row r="25" spans="1:14">
      <c r="A25" s="1572" t="s">
        <v>1432</v>
      </c>
      <c r="B25" s="1572"/>
      <c r="C25" s="1572"/>
      <c r="D25" s="1572"/>
      <c r="E25" s="1572"/>
      <c r="F25" s="1572"/>
      <c r="G25" s="1572"/>
      <c r="H25" s="1573"/>
      <c r="I25" s="1573"/>
    </row>
    <row r="26" spans="1:14">
      <c r="A26" s="1875" t="s">
        <v>1291</v>
      </c>
      <c r="B26" s="1877" t="s">
        <v>41</v>
      </c>
      <c r="C26" s="1878"/>
      <c r="D26" s="1877" t="s">
        <v>1363</v>
      </c>
      <c r="E26" s="1878"/>
      <c r="F26" s="1875" t="s">
        <v>110</v>
      </c>
      <c r="G26" s="1875" t="s">
        <v>539</v>
      </c>
      <c r="H26" s="1574"/>
      <c r="I26" s="1574"/>
    </row>
    <row r="27" spans="1:14">
      <c r="A27" s="1876"/>
      <c r="B27" s="1289" t="s">
        <v>13</v>
      </c>
      <c r="C27" s="1289" t="s">
        <v>265</v>
      </c>
      <c r="D27" s="1289" t="s">
        <v>13</v>
      </c>
      <c r="E27" s="1289" t="s">
        <v>265</v>
      </c>
      <c r="F27" s="1876"/>
      <c r="G27" s="1876"/>
      <c r="I27" s="871"/>
    </row>
    <row r="28" spans="1:14" ht="25.5">
      <c r="A28" s="1185" t="s">
        <v>1292</v>
      </c>
      <c r="B28" s="1568">
        <v>4</v>
      </c>
      <c r="C28" s="1568">
        <v>0</v>
      </c>
      <c r="D28" s="1568">
        <v>8</v>
      </c>
      <c r="E28" s="1568">
        <v>0</v>
      </c>
      <c r="F28" s="1568">
        <f>SUM(B28:E28)</f>
        <v>12</v>
      </c>
      <c r="G28" s="1575">
        <f>+F28/$F$34</f>
        <v>0.10600706713780919</v>
      </c>
      <c r="I28" s="871"/>
    </row>
    <row r="29" spans="1:14" ht="25.5">
      <c r="A29" s="1185" t="s">
        <v>1293</v>
      </c>
      <c r="B29" s="1568">
        <v>34.9</v>
      </c>
      <c r="C29" s="1568">
        <v>0</v>
      </c>
      <c r="D29" s="1568">
        <v>0</v>
      </c>
      <c r="E29" s="1568">
        <v>0</v>
      </c>
      <c r="F29" s="1568">
        <f t="shared" ref="F29:F33" si="12">SUM(B29:E29)</f>
        <v>34.9</v>
      </c>
      <c r="G29" s="1575">
        <f t="shared" ref="G29:G33" si="13">+F29/$F$34</f>
        <v>0.30830388692579502</v>
      </c>
      <c r="I29" s="1551"/>
    </row>
    <row r="30" spans="1:14" ht="25.5">
      <c r="A30" s="1185" t="s">
        <v>1294</v>
      </c>
      <c r="B30" s="1568">
        <v>0</v>
      </c>
      <c r="C30" s="1568">
        <v>0</v>
      </c>
      <c r="D30" s="1568">
        <v>50.4</v>
      </c>
      <c r="E30" s="1568">
        <v>0</v>
      </c>
      <c r="F30" s="1568">
        <f t="shared" si="12"/>
        <v>50.4</v>
      </c>
      <c r="G30" s="1575">
        <f t="shared" si="13"/>
        <v>0.44522968197879859</v>
      </c>
      <c r="I30" s="871"/>
    </row>
    <row r="31" spans="1:14">
      <c r="A31" s="1186" t="s">
        <v>1295</v>
      </c>
      <c r="B31" s="1569">
        <f>SUM(B28:B30)</f>
        <v>38.9</v>
      </c>
      <c r="C31" s="1569">
        <f>SUM(C28:C30)</f>
        <v>0</v>
      </c>
      <c r="D31" s="1569">
        <f t="shared" ref="D31:E31" si="14">SUM(D28:D30)</f>
        <v>58.4</v>
      </c>
      <c r="E31" s="1569">
        <f t="shared" si="14"/>
        <v>0</v>
      </c>
      <c r="F31" s="1569">
        <f>SUM(F28:F30)</f>
        <v>97.3</v>
      </c>
      <c r="G31" s="1576">
        <f>SUM(G28:G30)</f>
        <v>0.85954063604240272</v>
      </c>
      <c r="I31" s="1550"/>
    </row>
    <row r="32" spans="1:14" ht="25.5">
      <c r="A32" s="1187" t="s">
        <v>1296</v>
      </c>
      <c r="B32" s="1568">
        <v>4.4000000000000004</v>
      </c>
      <c r="C32" s="1568">
        <v>1.2</v>
      </c>
      <c r="D32" s="1568">
        <v>2</v>
      </c>
      <c r="E32" s="1568">
        <v>5</v>
      </c>
      <c r="F32" s="1568">
        <f t="shared" si="12"/>
        <v>12.600000000000001</v>
      </c>
      <c r="G32" s="1575">
        <f t="shared" si="13"/>
        <v>0.11130742049469966</v>
      </c>
      <c r="I32" s="871"/>
    </row>
    <row r="33" spans="1:9">
      <c r="A33" s="1185" t="s">
        <v>303</v>
      </c>
      <c r="B33" s="1570">
        <v>1.7</v>
      </c>
      <c r="C33" s="1570">
        <v>0</v>
      </c>
      <c r="D33" s="1568">
        <v>1.6</v>
      </c>
      <c r="E33" s="1568">
        <v>0</v>
      </c>
      <c r="F33" s="1568">
        <f t="shared" si="12"/>
        <v>3.3</v>
      </c>
      <c r="G33" s="1575">
        <f t="shared" si="13"/>
        <v>2.9151943462897525E-2</v>
      </c>
      <c r="I33" s="871"/>
    </row>
    <row r="34" spans="1:9">
      <c r="A34" s="1188" t="s">
        <v>104</v>
      </c>
      <c r="B34" s="1571">
        <f>+B31+B32+B33</f>
        <v>45</v>
      </c>
      <c r="C34" s="1571">
        <f>+C31+C32+C33</f>
        <v>1.2</v>
      </c>
      <c r="D34" s="1571">
        <f>+D31+D32+D33</f>
        <v>62</v>
      </c>
      <c r="E34" s="1571">
        <f>+E31+E32+E33</f>
        <v>5</v>
      </c>
      <c r="F34" s="1571">
        <f>+F31+F32+F33</f>
        <v>113.2</v>
      </c>
      <c r="G34" s="1577">
        <f>SUM(G31:G33)</f>
        <v>0.99999999999999989</v>
      </c>
      <c r="I34" s="871"/>
    </row>
    <row r="35" spans="1:9">
      <c r="B35" s="871"/>
      <c r="C35" s="871"/>
      <c r="D35" s="871"/>
      <c r="E35" s="871"/>
    </row>
    <row r="36" spans="1:9">
      <c r="B36" s="871"/>
      <c r="C36" s="871"/>
      <c r="D36" s="871"/>
      <c r="E36" s="871"/>
    </row>
    <row r="37" spans="1:9">
      <c r="B37" s="871"/>
      <c r="C37" s="871"/>
      <c r="D37" s="871"/>
      <c r="E37" s="871"/>
    </row>
    <row r="38" spans="1:9">
      <c r="B38" s="871"/>
      <c r="C38" s="871"/>
      <c r="D38" s="871"/>
      <c r="E38" s="871"/>
    </row>
    <row r="39" spans="1:9">
      <c r="B39" s="871"/>
      <c r="C39" s="871"/>
      <c r="D39" s="871"/>
      <c r="E39" s="871"/>
    </row>
    <row r="40" spans="1:9">
      <c r="B40" s="871"/>
      <c r="C40" s="871"/>
      <c r="D40" s="871"/>
      <c r="E40" s="871"/>
    </row>
    <row r="41" spans="1:9">
      <c r="B41" s="871"/>
      <c r="C41" s="871"/>
      <c r="D41" s="871"/>
      <c r="E41" s="871"/>
    </row>
  </sheetData>
  <mergeCells count="14">
    <mergeCell ref="A14:A15"/>
    <mergeCell ref="B14:D14"/>
    <mergeCell ref="E14:G14"/>
    <mergeCell ref="H14:J14"/>
    <mergeCell ref="A1:I1"/>
    <mergeCell ref="A2:A3"/>
    <mergeCell ref="B2:D2"/>
    <mergeCell ref="E2:G2"/>
    <mergeCell ref="A13:I13"/>
    <mergeCell ref="G26:G27"/>
    <mergeCell ref="A26:A27"/>
    <mergeCell ref="B26:C26"/>
    <mergeCell ref="D26:E26"/>
    <mergeCell ref="F26:F27"/>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10"/>
  <sheetViews>
    <sheetView topLeftCell="A70" workbookViewId="0">
      <selection activeCell="B59" sqref="B59:B61"/>
    </sheetView>
  </sheetViews>
  <sheetFormatPr baseColWidth="10" defaultColWidth="12" defaultRowHeight="12.75"/>
  <cols>
    <col min="1" max="1" width="7.140625" style="13" customWidth="1"/>
    <col min="2" max="2" width="31" style="13" customWidth="1"/>
    <col min="3" max="3" width="11.140625" style="13" customWidth="1"/>
    <col min="4" max="4" width="4.7109375" style="13" customWidth="1"/>
    <col min="5" max="10" width="10.7109375" style="13" customWidth="1"/>
    <col min="11" max="11" width="13.42578125" style="13" customWidth="1"/>
    <col min="12" max="12" width="20.28515625" style="13" customWidth="1"/>
    <col min="13" max="16384" width="12" style="13"/>
  </cols>
  <sheetData>
    <row r="1" spans="1:12" s="1129" customFormat="1" ht="15.75">
      <c r="A1" s="1122" t="s">
        <v>1485</v>
      </c>
      <c r="B1" s="1122"/>
      <c r="C1" s="1122"/>
      <c r="D1" s="1123"/>
      <c r="E1" s="1124"/>
      <c r="F1" s="1124"/>
      <c r="G1" s="1124"/>
      <c r="H1" s="1125"/>
      <c r="I1" s="1124"/>
      <c r="J1" s="1126"/>
      <c r="K1" s="1127"/>
      <c r="L1" s="1128"/>
    </row>
    <row r="2" spans="1:12" s="1129" customFormat="1">
      <c r="A2" s="1126"/>
      <c r="B2" s="1124"/>
      <c r="C2" s="1124"/>
      <c r="D2" s="1124"/>
      <c r="E2" s="1124"/>
      <c r="F2" s="1124"/>
      <c r="G2" s="1124"/>
      <c r="H2" s="1124"/>
      <c r="I2" s="1124"/>
      <c r="J2" s="1126"/>
      <c r="K2" s="1127"/>
      <c r="L2" s="1128"/>
    </row>
    <row r="3" spans="1:12" s="1129" customFormat="1" ht="17.25" customHeight="1">
      <c r="A3" s="1901" t="s">
        <v>227</v>
      </c>
      <c r="B3" s="1902"/>
      <c r="C3" s="1902"/>
      <c r="D3" s="1902"/>
      <c r="E3" s="1902"/>
      <c r="F3" s="1902"/>
      <c r="G3" s="1902"/>
      <c r="H3" s="1902"/>
      <c r="I3" s="1902"/>
      <c r="J3" s="1902"/>
      <c r="K3" s="1903"/>
      <c r="L3" s="1128"/>
    </row>
    <row r="4" spans="1:12" s="1479" customFormat="1" ht="17.25" customHeight="1">
      <c r="A4" s="1906" t="str">
        <f>+'1_MdR'!A6:N6</f>
        <v xml:space="preserve">Resultados Esperados </v>
      </c>
      <c r="B4" s="1906"/>
      <c r="C4" s="1906"/>
      <c r="D4" s="1906"/>
      <c r="E4" s="1906"/>
      <c r="F4" s="1906"/>
      <c r="G4" s="1906"/>
      <c r="H4" s="1906"/>
      <c r="I4" s="1906"/>
      <c r="J4" s="1906"/>
      <c r="K4" s="1906"/>
      <c r="L4" s="1906"/>
    </row>
    <row r="5" spans="1:12" s="1479" customFormat="1" ht="17.25" customHeight="1">
      <c r="A5" s="1907" t="str">
        <f>+'1_MdR'!A8:N8</f>
        <v xml:space="preserve">Resultado esperado 1: Gestión del INAC fortalecida </v>
      </c>
      <c r="B5" s="1908"/>
      <c r="C5" s="1908"/>
      <c r="D5" s="1908"/>
      <c r="E5" s="1908"/>
      <c r="F5" s="1908"/>
      <c r="G5" s="1908"/>
      <c r="H5" s="1908"/>
      <c r="I5" s="1908"/>
      <c r="J5" s="1908"/>
      <c r="K5" s="1908"/>
      <c r="L5" s="1908"/>
    </row>
    <row r="6" spans="1:12" s="1479" customFormat="1" ht="18.75" customHeight="1">
      <c r="A6" s="1909" t="s">
        <v>251</v>
      </c>
      <c r="B6" s="1909"/>
      <c r="C6" s="1909" t="s">
        <v>116</v>
      </c>
      <c r="D6" s="1480"/>
      <c r="E6" s="1910" t="s">
        <v>1470</v>
      </c>
      <c r="F6" s="1910"/>
      <c r="G6" s="1911" t="s">
        <v>1471</v>
      </c>
      <c r="H6" s="1912"/>
      <c r="I6" s="1911" t="s">
        <v>1369</v>
      </c>
      <c r="J6" s="1912"/>
      <c r="K6" s="1913" t="s">
        <v>1472</v>
      </c>
      <c r="L6" s="1913" t="s">
        <v>219</v>
      </c>
    </row>
    <row r="7" spans="1:12" s="1479" customFormat="1" ht="18.75" customHeight="1">
      <c r="A7" s="1909"/>
      <c r="B7" s="1909"/>
      <c r="C7" s="1909"/>
      <c r="D7" s="1481"/>
      <c r="E7" s="1481" t="s">
        <v>1473</v>
      </c>
      <c r="F7" s="1481" t="s">
        <v>1367</v>
      </c>
      <c r="G7" s="1482" t="s">
        <v>1473</v>
      </c>
      <c r="H7" s="1482" t="s">
        <v>1367</v>
      </c>
      <c r="I7" s="1482" t="s">
        <v>1473</v>
      </c>
      <c r="J7" s="1482" t="s">
        <v>1367</v>
      </c>
      <c r="K7" s="1914"/>
      <c r="L7" s="1914"/>
    </row>
    <row r="8" spans="1:12" s="1479" customFormat="1" ht="25.5" customHeight="1">
      <c r="A8" s="1915" t="str">
        <f>+'1_MdR'!A11</f>
        <v>1.1 Ingresos propios anuales sobre el total del presupuesto anual del INAC</v>
      </c>
      <c r="B8" s="1915"/>
      <c r="C8" s="1916" t="str">
        <f>+'1_MdR'!B11</f>
        <v>% ingresos</v>
      </c>
      <c r="D8" s="1483" t="s">
        <v>1234</v>
      </c>
      <c r="E8" s="1484">
        <f>+'1_MdR'!C11</f>
        <v>2</v>
      </c>
      <c r="F8" s="1484">
        <f>+'1_MdR'!D11</f>
        <v>2016</v>
      </c>
      <c r="G8" s="1484"/>
      <c r="H8" s="1484"/>
      <c r="I8" s="1484">
        <f>+'1_MdR'!K11</f>
        <v>7</v>
      </c>
      <c r="J8" s="1484">
        <f>+'1_MdR'!L11</f>
        <v>2022</v>
      </c>
      <c r="K8" s="1932" t="str">
        <f>+'1_MdR'!M11</f>
        <v>Informes de avance del II semestre de cada año</v>
      </c>
      <c r="L8" s="1932" t="str">
        <f>+'1_MdR'!N11</f>
        <v xml:space="preserve">El INAC cuenta con ingresos propios por los arrendamientos de los teatros y estacionamientos, el cobro de las entradas a los museos, matriculas de las Escuelas de Bellas Artes y Folklore entre otros.  </v>
      </c>
    </row>
    <row r="9" spans="1:12" s="1479" customFormat="1" ht="25.5" customHeight="1">
      <c r="A9" s="1915"/>
      <c r="B9" s="1915"/>
      <c r="C9" s="1916"/>
      <c r="D9" s="1485" t="s">
        <v>1474</v>
      </c>
      <c r="E9" s="1486"/>
      <c r="F9" s="1486"/>
      <c r="G9" s="1486"/>
      <c r="H9" s="1486"/>
      <c r="I9" s="1486"/>
      <c r="J9" s="1486"/>
      <c r="K9" s="1933"/>
      <c r="L9" s="1933"/>
    </row>
    <row r="10" spans="1:12" s="1479" customFormat="1" ht="42" customHeight="1">
      <c r="A10" s="1915"/>
      <c r="B10" s="1915"/>
      <c r="C10" s="1916"/>
      <c r="D10" s="1487" t="s">
        <v>355</v>
      </c>
      <c r="E10" s="1488"/>
      <c r="F10" s="1489"/>
      <c r="G10" s="1489"/>
      <c r="H10" s="1489"/>
      <c r="I10" s="1489"/>
      <c r="J10" s="1489"/>
      <c r="K10" s="1934"/>
      <c r="L10" s="1934"/>
    </row>
    <row r="11" spans="1:12" s="1479" customFormat="1" ht="25.5" customHeight="1">
      <c r="A11" s="1915" t="str">
        <f>+'1_MdR'!A12</f>
        <v xml:space="preserve">1.2 Consultas anuales al Sistema de Información Cultural de Panamá </v>
      </c>
      <c r="B11" s="1915"/>
      <c r="C11" s="1916" t="str">
        <f>+'1_MdR'!B12</f>
        <v>Hitos /año</v>
      </c>
      <c r="D11" s="1483" t="s">
        <v>1234</v>
      </c>
      <c r="E11" s="1484">
        <f>+'1_MdR'!C12</f>
        <v>0</v>
      </c>
      <c r="F11" s="1484">
        <f>+'1_MdR'!D12</f>
        <v>2017</v>
      </c>
      <c r="G11" s="1484"/>
      <c r="H11" s="1484"/>
      <c r="I11" s="1484">
        <f>+'1_MdR'!K12</f>
        <v>30000</v>
      </c>
      <c r="J11" s="1484">
        <f>+'1_MdR'!L12</f>
        <v>2022</v>
      </c>
      <c r="K11" s="1932" t="str">
        <f>+'1_MdR'!M12</f>
        <v>Página WEB del SICP
 Informes de avance del II semestre de cada año</v>
      </c>
      <c r="L11" s="1932"/>
    </row>
    <row r="12" spans="1:12" s="1479" customFormat="1" ht="25.5" customHeight="1">
      <c r="A12" s="1915"/>
      <c r="B12" s="1915"/>
      <c r="C12" s="1916"/>
      <c r="D12" s="1485" t="s">
        <v>1474</v>
      </c>
      <c r="E12" s="1486"/>
      <c r="F12" s="1486"/>
      <c r="G12" s="1486"/>
      <c r="H12" s="1486"/>
      <c r="I12" s="1486"/>
      <c r="J12" s="1486"/>
      <c r="K12" s="1933"/>
      <c r="L12" s="1933"/>
    </row>
    <row r="13" spans="1:12" s="1479" customFormat="1" ht="30" customHeight="1">
      <c r="A13" s="1915"/>
      <c r="B13" s="1915"/>
      <c r="C13" s="1916"/>
      <c r="D13" s="1487" t="s">
        <v>355</v>
      </c>
      <c r="E13" s="1488"/>
      <c r="F13" s="1489"/>
      <c r="G13" s="1489"/>
      <c r="H13" s="1489"/>
      <c r="I13" s="1489"/>
      <c r="J13" s="1489"/>
      <c r="K13" s="1934"/>
      <c r="L13" s="1934"/>
    </row>
    <row r="14" spans="1:12" s="1479" customFormat="1" ht="17.25" customHeight="1">
      <c r="A14" s="1907" t="str">
        <f>+'1_MdR'!A14:N14</f>
        <v>Resultado esperado 2: Bienes culturales rehabilitados y puestos en valor</v>
      </c>
      <c r="B14" s="1908"/>
      <c r="C14" s="1908"/>
      <c r="D14" s="1908"/>
      <c r="E14" s="1908"/>
      <c r="F14" s="1908"/>
      <c r="G14" s="1908"/>
      <c r="H14" s="1908"/>
      <c r="I14" s="1908"/>
      <c r="J14" s="1908"/>
      <c r="K14" s="1908"/>
      <c r="L14" s="1908"/>
    </row>
    <row r="15" spans="1:12" s="1479" customFormat="1" ht="18.75" customHeight="1">
      <c r="A15" s="1909" t="s">
        <v>251</v>
      </c>
      <c r="B15" s="1909"/>
      <c r="C15" s="1909" t="s">
        <v>116</v>
      </c>
      <c r="D15" s="1480"/>
      <c r="E15" s="1910" t="s">
        <v>1470</v>
      </c>
      <c r="F15" s="1910"/>
      <c r="G15" s="1911" t="s">
        <v>1471</v>
      </c>
      <c r="H15" s="1912"/>
      <c r="I15" s="1911" t="s">
        <v>1369</v>
      </c>
      <c r="J15" s="1912"/>
      <c r="K15" s="1913" t="s">
        <v>1472</v>
      </c>
      <c r="L15" s="1913" t="s">
        <v>219</v>
      </c>
    </row>
    <row r="16" spans="1:12" s="1479" customFormat="1" ht="18.75" customHeight="1">
      <c r="A16" s="1909"/>
      <c r="B16" s="1909"/>
      <c r="C16" s="1909"/>
      <c r="D16" s="1481"/>
      <c r="E16" s="1481" t="s">
        <v>1473</v>
      </c>
      <c r="F16" s="1481" t="s">
        <v>1367</v>
      </c>
      <c r="G16" s="1482" t="s">
        <v>1473</v>
      </c>
      <c r="H16" s="1482" t="s">
        <v>1367</v>
      </c>
      <c r="I16" s="1482" t="s">
        <v>1473</v>
      </c>
      <c r="J16" s="1482" t="s">
        <v>1367</v>
      </c>
      <c r="K16" s="1914"/>
      <c r="L16" s="1914"/>
    </row>
    <row r="17" spans="1:13" s="1479" customFormat="1" ht="25.5" customHeight="1">
      <c r="A17" s="1915" t="str">
        <f>+'1_MdR'!A17</f>
        <v xml:space="preserve">2.1. Beneficiarios de una mejor gestión y uso sostenible del capital cultural </v>
      </c>
      <c r="B17" s="1915"/>
      <c r="C17" s="1916" t="str">
        <f>+'1_MdR'!B17</f>
        <v># beneficiarios</v>
      </c>
      <c r="D17" s="1483" t="s">
        <v>1234</v>
      </c>
      <c r="E17" s="1484">
        <f>+'1_MdR'!C17</f>
        <v>39500</v>
      </c>
      <c r="F17" s="1484">
        <f>+'1_MdR'!D17</f>
        <v>2016</v>
      </c>
      <c r="G17" s="1484"/>
      <c r="H17" s="1484"/>
      <c r="I17" s="1484">
        <f>+'1_MdR'!K17</f>
        <v>55000</v>
      </c>
      <c r="J17" s="1484">
        <f>+'1_MdR'!L17</f>
        <v>2022</v>
      </c>
      <c r="K17" s="1932" t="str">
        <f>+'1_MdR'!M17</f>
        <v>Informe de los Patronatos y de Avance del Programa</v>
      </c>
      <c r="L17" s="1932" t="str">
        <f>+'1_MdR'!N17</f>
        <v>Turistas nacionales e internacionales que visitan las Fortificaciones de Portobelo y San Lorenzo</v>
      </c>
    </row>
    <row r="18" spans="1:13" s="1479" customFormat="1" ht="25.5" customHeight="1">
      <c r="A18" s="1915"/>
      <c r="B18" s="1915"/>
      <c r="C18" s="1916"/>
      <c r="D18" s="1485" t="s">
        <v>1474</v>
      </c>
      <c r="E18" s="1486"/>
      <c r="F18" s="1486"/>
      <c r="G18" s="1486"/>
      <c r="H18" s="1486"/>
      <c r="I18" s="1486"/>
      <c r="J18" s="1486"/>
      <c r="K18" s="1933"/>
      <c r="L18" s="1933"/>
    </row>
    <row r="19" spans="1:13" s="1479" customFormat="1" ht="42" customHeight="1">
      <c r="A19" s="1915"/>
      <c r="B19" s="1915"/>
      <c r="C19" s="1916"/>
      <c r="D19" s="1487" t="s">
        <v>355</v>
      </c>
      <c r="E19" s="1488"/>
      <c r="F19" s="1489"/>
      <c r="G19" s="1489"/>
      <c r="H19" s="1489"/>
      <c r="I19" s="1489"/>
      <c r="J19" s="1489"/>
      <c r="K19" s="1934"/>
      <c r="L19" s="1934"/>
    </row>
    <row r="20" spans="1:13" s="1479" customFormat="1" ht="25.5" customHeight="1">
      <c r="A20" s="1915" t="str">
        <f>+'1_MdR'!A18</f>
        <v>2.2. Visitas diarias promedio al MARTA por año</v>
      </c>
      <c r="B20" s="1915"/>
      <c r="C20" s="1916" t="str">
        <f>+'1_MdR'!B18</f>
        <v xml:space="preserve"># visitas </v>
      </c>
      <c r="D20" s="1483" t="s">
        <v>1234</v>
      </c>
      <c r="E20" s="1484">
        <f>+'1_MdR'!C18</f>
        <v>0</v>
      </c>
      <c r="F20" s="1484">
        <f>+'1_MdR'!D18</f>
        <v>2017</v>
      </c>
      <c r="G20" s="1484"/>
      <c r="H20" s="1484"/>
      <c r="I20" s="1484">
        <f>+'1_MdR'!K18</f>
        <v>120</v>
      </c>
      <c r="J20" s="1484">
        <f>+'1_MdR'!L18</f>
        <v>2022</v>
      </c>
      <c r="K20" s="1932" t="str">
        <f>+'1_MdR'!M18</f>
        <v>Informes de gestión de la Coordinación Nacional de Museos/INAC</v>
      </c>
      <c r="L20" s="1932" t="str">
        <f>+'1_MdR'!N18</f>
        <v>Actualmente este promedio para el total de los Museos Públicos en el país (sin el MARTA) es de 213.</v>
      </c>
    </row>
    <row r="21" spans="1:13" s="1479" customFormat="1" ht="25.5" customHeight="1">
      <c r="A21" s="1915"/>
      <c r="B21" s="1915"/>
      <c r="C21" s="1916"/>
      <c r="D21" s="1485" t="s">
        <v>1474</v>
      </c>
      <c r="E21" s="1486"/>
      <c r="F21" s="1486"/>
      <c r="G21" s="1486"/>
      <c r="H21" s="1486"/>
      <c r="I21" s="1486"/>
      <c r="J21" s="1486"/>
      <c r="K21" s="1933"/>
      <c r="L21" s="1933"/>
    </row>
    <row r="22" spans="1:13" s="1479" customFormat="1" ht="30" customHeight="1">
      <c r="A22" s="1915"/>
      <c r="B22" s="1915"/>
      <c r="C22" s="1916"/>
      <c r="D22" s="1487" t="s">
        <v>355</v>
      </c>
      <c r="E22" s="1488"/>
      <c r="F22" s="1489"/>
      <c r="G22" s="1489"/>
      <c r="H22" s="1489"/>
      <c r="I22" s="1489"/>
      <c r="J22" s="1489"/>
      <c r="K22" s="1934"/>
      <c r="L22" s="1934"/>
    </row>
    <row r="23" spans="1:13" s="1479" customFormat="1" ht="25.5" customHeight="1">
      <c r="A23" s="1915" t="str">
        <f>+'1_MdR'!A19</f>
        <v xml:space="preserve">2.3. Fortificaciones intervenidas por el proyecto retiradas de la de Lista de Patrimonio Mundial en peligro (LPMP) de la UNESCO. </v>
      </c>
      <c r="B23" s="1915"/>
      <c r="C23" s="1916" t="str">
        <f>+'1_MdR'!B19</f>
        <v>#fortificaciones</v>
      </c>
      <c r="D23" s="1483" t="s">
        <v>1234</v>
      </c>
      <c r="E23" s="1484">
        <f>+'1_MdR'!C19</f>
        <v>0</v>
      </c>
      <c r="F23" s="1484">
        <f>+'1_MdR'!D19</f>
        <v>2017</v>
      </c>
      <c r="G23" s="1484"/>
      <c r="H23" s="1484"/>
      <c r="I23" s="1484">
        <f>+'1_MdR'!K19</f>
        <v>120</v>
      </c>
      <c r="J23" s="1484">
        <f>+'1_MdR'!L19</f>
        <v>2022</v>
      </c>
      <c r="K23" s="1932" t="str">
        <f>+'1_MdR'!M19</f>
        <v>LPMP UNESCO</v>
      </c>
      <c r="L23" s="1932" t="str">
        <f>+'1_MdR'!N19</f>
        <v>Las fortificaciones intervenidas se encuentran, desde 2012, en la LPMP. La UNESCO mide estas fortificaciones como un conjunto único.</v>
      </c>
    </row>
    <row r="24" spans="1:13" s="1479" customFormat="1" ht="25.5" customHeight="1">
      <c r="A24" s="1915"/>
      <c r="B24" s="1915"/>
      <c r="C24" s="1916"/>
      <c r="D24" s="1485" t="s">
        <v>1474</v>
      </c>
      <c r="E24" s="1486"/>
      <c r="F24" s="1486"/>
      <c r="G24" s="1486"/>
      <c r="H24" s="1486"/>
      <c r="I24" s="1486"/>
      <c r="J24" s="1486"/>
      <c r="K24" s="1933"/>
      <c r="L24" s="1933"/>
    </row>
    <row r="25" spans="1:13" s="1479" customFormat="1" ht="42" customHeight="1">
      <c r="A25" s="1915"/>
      <c r="B25" s="1915"/>
      <c r="C25" s="1916"/>
      <c r="D25" s="1487" t="s">
        <v>355</v>
      </c>
      <c r="E25" s="1488"/>
      <c r="F25" s="1489"/>
      <c r="G25" s="1489"/>
      <c r="H25" s="1489"/>
      <c r="I25" s="1489"/>
      <c r="J25" s="1489"/>
      <c r="K25" s="1934"/>
      <c r="L25" s="1934"/>
    </row>
    <row r="26" spans="1:13" s="1479" customFormat="1" ht="25.5" customHeight="1">
      <c r="A26" s="1915" t="str">
        <f>+'1_MdR'!A20</f>
        <v>2.4. Proyectos de emprendimiento vinculados a los bienes culturales que fueron financiados por el programa y se encuentran en operación.</v>
      </c>
      <c r="B26" s="1915"/>
      <c r="C26" s="1916" t="str">
        <f>+'1_MdR'!B20</f>
        <v>%  proyectos</v>
      </c>
      <c r="D26" s="1483" t="s">
        <v>1234</v>
      </c>
      <c r="E26" s="1484">
        <f>+'1_MdR'!C20</f>
        <v>0</v>
      </c>
      <c r="F26" s="1484">
        <f>+'1_MdR'!D20</f>
        <v>2017</v>
      </c>
      <c r="G26" s="1484"/>
      <c r="H26" s="1484"/>
      <c r="I26" s="1484">
        <f>+'1_MdR'!K20</f>
        <v>1</v>
      </c>
      <c r="J26" s="1484">
        <f>+'1_MdR'!L20</f>
        <v>2022</v>
      </c>
      <c r="K26" s="1932" t="str">
        <f>+'1_MdR'!M20</f>
        <v>Informes de avance del proyecto.</v>
      </c>
      <c r="L26" s="1932"/>
    </row>
    <row r="27" spans="1:13" s="1479" customFormat="1" ht="25.5" customHeight="1">
      <c r="A27" s="1915"/>
      <c r="B27" s="1915"/>
      <c r="C27" s="1916"/>
      <c r="D27" s="1485" t="s">
        <v>1474</v>
      </c>
      <c r="E27" s="1486"/>
      <c r="F27" s="1486"/>
      <c r="G27" s="1486"/>
      <c r="H27" s="1486"/>
      <c r="I27" s="1486"/>
      <c r="J27" s="1486"/>
      <c r="K27" s="1933"/>
      <c r="L27" s="1933"/>
    </row>
    <row r="28" spans="1:13" s="1479" customFormat="1" ht="30" customHeight="1">
      <c r="A28" s="1915"/>
      <c r="B28" s="1915"/>
      <c r="C28" s="1916"/>
      <c r="D28" s="1487" t="s">
        <v>355</v>
      </c>
      <c r="E28" s="1488"/>
      <c r="F28" s="1489"/>
      <c r="G28" s="1489"/>
      <c r="H28" s="1489"/>
      <c r="I28" s="1489"/>
      <c r="J28" s="1489"/>
      <c r="K28" s="1934"/>
      <c r="L28" s="1934"/>
    </row>
    <row r="29" spans="1:13" s="1479" customFormat="1" ht="15.75" customHeight="1">
      <c r="A29" s="997"/>
      <c r="B29" s="997"/>
      <c r="C29" s="1490"/>
      <c r="D29" s="1487"/>
      <c r="E29" s="1488"/>
      <c r="F29" s="1489"/>
      <c r="G29" s="1489"/>
      <c r="H29" s="1489"/>
      <c r="I29" s="1489"/>
      <c r="J29" s="1489"/>
      <c r="K29" s="1491"/>
      <c r="L29" s="1492"/>
    </row>
    <row r="30" spans="1:13" s="1129" customFormat="1" ht="15.75" customHeight="1">
      <c r="A30" s="1897" t="s">
        <v>1232</v>
      </c>
      <c r="B30" s="1898"/>
      <c r="C30" s="1898"/>
      <c r="D30" s="1898"/>
      <c r="E30" s="1898"/>
      <c r="F30" s="1898"/>
      <c r="G30" s="1898"/>
      <c r="H30" s="1898"/>
      <c r="I30" s="1898"/>
      <c r="J30" s="1898"/>
      <c r="K30" s="1898"/>
      <c r="L30" s="1898"/>
    </row>
    <row r="31" spans="1:13" s="1129" customFormat="1" ht="12.75" customHeight="1">
      <c r="A31" s="1900" t="s">
        <v>27</v>
      </c>
      <c r="B31" s="1899" t="s">
        <v>1233</v>
      </c>
      <c r="C31" s="1889" t="s">
        <v>239</v>
      </c>
      <c r="D31" s="1889"/>
      <c r="E31" s="1904" t="str">
        <f>+E107</f>
        <v>Año 1*
2018</v>
      </c>
      <c r="F31" s="1904" t="str">
        <f t="shared" ref="F31:J31" si="0">+F107</f>
        <v>Año 2
2019</v>
      </c>
      <c r="G31" s="1904" t="str">
        <f t="shared" si="0"/>
        <v>Año 3
2020</v>
      </c>
      <c r="H31" s="1904" t="str">
        <f t="shared" si="0"/>
        <v>Año 4
2021</v>
      </c>
      <c r="I31" s="1904" t="str">
        <f t="shared" si="0"/>
        <v>Año 5
2022</v>
      </c>
      <c r="J31" s="1904" t="str">
        <f t="shared" si="0"/>
        <v>Año 6**
2023</v>
      </c>
      <c r="K31" s="1889" t="s">
        <v>110</v>
      </c>
      <c r="L31" s="1890" t="s">
        <v>972</v>
      </c>
      <c r="M31" s="1128"/>
    </row>
    <row r="32" spans="1:13" s="1129" customFormat="1" ht="15" customHeight="1">
      <c r="A32" s="1900">
        <v>0</v>
      </c>
      <c r="B32" s="1899">
        <v>0</v>
      </c>
      <c r="C32" s="1889"/>
      <c r="D32" s="1889"/>
      <c r="E32" s="1905"/>
      <c r="F32" s="1905"/>
      <c r="G32" s="1905"/>
      <c r="H32" s="1905"/>
      <c r="I32" s="1905"/>
      <c r="J32" s="1905"/>
      <c r="K32" s="1889" t="e">
        <v>#VALUE!</v>
      </c>
      <c r="L32" s="1890"/>
      <c r="M32" s="1128"/>
    </row>
    <row r="33" spans="1:13" s="1131" customFormat="1" ht="14.25" customHeight="1">
      <c r="A33" s="1139" t="str">
        <f>+'8.1_MP-INAC'!A8</f>
        <v>1</v>
      </c>
      <c r="B33" s="1163" t="str">
        <f>+'8.1_MP-INAC'!B8</f>
        <v>Componente 1. Modernización de Instrumentos de Gestión Patrimonial</v>
      </c>
      <c r="C33" s="1140"/>
      <c r="D33" s="1140"/>
      <c r="E33" s="1140"/>
      <c r="F33" s="1140"/>
      <c r="G33" s="1140"/>
      <c r="H33" s="1140"/>
      <c r="I33" s="1140"/>
      <c r="J33" s="1140"/>
      <c r="K33" s="1143"/>
      <c r="L33" s="1144"/>
      <c r="M33" s="1130"/>
    </row>
    <row r="34" spans="1:13" s="1131" customFormat="1" ht="14.25" customHeight="1">
      <c r="A34" s="1164" t="str">
        <f>+'8.1_MP-INAC'!A9</f>
        <v>1.1</v>
      </c>
      <c r="B34" s="1165" t="str">
        <f>+'8.1_MP-INAC'!B9</f>
        <v>Sub-Componente 1.a: Fortalecimiento Estratégico del INAC</v>
      </c>
      <c r="C34" s="1161"/>
      <c r="D34" s="1161"/>
      <c r="E34" s="1161"/>
      <c r="F34" s="1161"/>
      <c r="G34" s="1161"/>
      <c r="H34" s="1161"/>
      <c r="I34" s="1161"/>
      <c r="J34" s="1161"/>
      <c r="K34" s="1160"/>
      <c r="L34" s="1162"/>
      <c r="M34" s="1130"/>
    </row>
    <row r="35" spans="1:13" s="1131" customFormat="1">
      <c r="A35" s="1893" t="str">
        <f>+'8.1_MP-INAC'!A10</f>
        <v>1.1.1</v>
      </c>
      <c r="B35" s="1895" t="str">
        <f>+'8.1_MP-INAC'!B10</f>
        <v>Producto 1: Plan de Fortalecimiento estratégico del INAC implementado</v>
      </c>
      <c r="C35" s="1896" t="str">
        <f>+'8.1_MP-INAC'!K10</f>
        <v># Plan</v>
      </c>
      <c r="D35" s="1145" t="s">
        <v>1234</v>
      </c>
      <c r="E35" s="1145"/>
      <c r="F35" s="1146"/>
      <c r="G35" s="1146"/>
      <c r="H35" s="1146"/>
      <c r="I35" s="1146"/>
      <c r="J35" s="1146">
        <f>+'1_MdR'!J45</f>
        <v>1</v>
      </c>
      <c r="K35" s="1146">
        <f>SUM(E35:J35)</f>
        <v>1</v>
      </c>
      <c r="L35" s="1888"/>
      <c r="M35" s="1130"/>
    </row>
    <row r="36" spans="1:13" s="1133" customFormat="1" ht="14.25" customHeight="1">
      <c r="A36" s="1894"/>
      <c r="B36" s="1896"/>
      <c r="C36" s="1896"/>
      <c r="D36" s="1147" t="s">
        <v>1235</v>
      </c>
      <c r="E36" s="1147"/>
      <c r="F36" s="1148"/>
      <c r="G36" s="1148"/>
      <c r="H36" s="1148"/>
      <c r="I36" s="1148"/>
      <c r="J36" s="1148"/>
      <c r="K36" s="1148">
        <f t="shared" ref="K36:K64" si="1">SUM(F36:J36)</f>
        <v>0</v>
      </c>
      <c r="L36" s="1888"/>
      <c r="M36" s="1132"/>
    </row>
    <row r="37" spans="1:13" s="1133" customFormat="1">
      <c r="A37" s="1894"/>
      <c r="B37" s="1896"/>
      <c r="C37" s="1896"/>
      <c r="D37" s="1149" t="s">
        <v>355</v>
      </c>
      <c r="E37" s="1149"/>
      <c r="F37" s="1150"/>
      <c r="G37" s="1150"/>
      <c r="H37" s="1150"/>
      <c r="I37" s="1150"/>
      <c r="J37" s="1150"/>
      <c r="K37" s="1150">
        <f t="shared" si="1"/>
        <v>0</v>
      </c>
      <c r="L37" s="1888"/>
      <c r="M37" s="1132"/>
    </row>
    <row r="38" spans="1:13" s="1131" customFormat="1" ht="18" customHeight="1">
      <c r="A38" s="1893" t="str">
        <f>+'8.1_MP-INAC'!A14</f>
        <v>1.1.2</v>
      </c>
      <c r="B38" s="1895" t="str">
        <f>+'8.1_MP-INAC'!B14</f>
        <v>Producto 2: Capacitación de personal del INAC en la implementación del nuevo modelo de gestión, realizada</v>
      </c>
      <c r="C38" s="1896" t="str">
        <f>+'8.1_MP-INAC'!K14</f>
        <v># Talleres</v>
      </c>
      <c r="D38" s="1145" t="s">
        <v>1234</v>
      </c>
      <c r="E38" s="1145"/>
      <c r="F38" s="1146"/>
      <c r="G38" s="1146"/>
      <c r="H38" s="1146">
        <f>+'1_MdR'!H46</f>
        <v>100</v>
      </c>
      <c r="I38" s="1146">
        <f>+'1_MdR'!I46</f>
        <v>100</v>
      </c>
      <c r="J38" s="1146"/>
      <c r="K38" s="1146">
        <f t="shared" si="1"/>
        <v>200</v>
      </c>
      <c r="L38" s="1888"/>
      <c r="M38" s="1130"/>
    </row>
    <row r="39" spans="1:13" s="1133" customFormat="1" ht="18" customHeight="1">
      <c r="A39" s="1894"/>
      <c r="B39" s="1896"/>
      <c r="C39" s="1896"/>
      <c r="D39" s="1147" t="s">
        <v>1235</v>
      </c>
      <c r="E39" s="1147"/>
      <c r="F39" s="1148"/>
      <c r="G39" s="1148"/>
      <c r="H39" s="1148"/>
      <c r="I39" s="1148"/>
      <c r="J39" s="1148"/>
      <c r="K39" s="1148">
        <f t="shared" si="1"/>
        <v>0</v>
      </c>
      <c r="L39" s="1888"/>
      <c r="M39" s="1132"/>
    </row>
    <row r="40" spans="1:13" s="1133" customFormat="1" ht="18" customHeight="1">
      <c r="A40" s="1894"/>
      <c r="B40" s="1896"/>
      <c r="C40" s="1896"/>
      <c r="D40" s="1149" t="s">
        <v>355</v>
      </c>
      <c r="E40" s="1149"/>
      <c r="F40" s="1150"/>
      <c r="G40" s="1150"/>
      <c r="H40" s="1150"/>
      <c r="I40" s="1150"/>
      <c r="J40" s="1150"/>
      <c r="K40" s="1150">
        <f t="shared" si="1"/>
        <v>0</v>
      </c>
      <c r="L40" s="1888"/>
      <c r="M40" s="1132"/>
    </row>
    <row r="41" spans="1:13" s="1131" customFormat="1" ht="17.25" customHeight="1">
      <c r="A41" s="1893" t="str">
        <f>+'8.1_MP-INAC'!A16</f>
        <v>1.1.3</v>
      </c>
      <c r="B41" s="1895" t="str">
        <f>+'8.1_MP-INAC'!B16</f>
        <v xml:space="preserve">Producto 3: Sistema Informático Integrado de Gestión del INAC, creado </v>
      </c>
      <c r="C41" s="1896" t="str">
        <f>+'8.1_MP-INAC'!K16</f>
        <v># Sistema</v>
      </c>
      <c r="D41" s="1145" t="s">
        <v>1234</v>
      </c>
      <c r="E41" s="1145"/>
      <c r="F41" s="1146"/>
      <c r="G41" s="1146"/>
      <c r="H41" s="1146"/>
      <c r="I41" s="1146">
        <f>+'1_MdR'!I47</f>
        <v>1</v>
      </c>
      <c r="J41" s="1146"/>
      <c r="K41" s="1146">
        <f t="shared" si="1"/>
        <v>1</v>
      </c>
      <c r="L41" s="1888"/>
      <c r="M41" s="1130"/>
    </row>
    <row r="42" spans="1:13" s="1133" customFormat="1" ht="17.25" customHeight="1">
      <c r="A42" s="1894"/>
      <c r="B42" s="1896"/>
      <c r="C42" s="1896"/>
      <c r="D42" s="1147" t="s">
        <v>1235</v>
      </c>
      <c r="E42" s="1147"/>
      <c r="F42" s="1148"/>
      <c r="G42" s="1148"/>
      <c r="H42" s="1148"/>
      <c r="I42" s="1148"/>
      <c r="J42" s="1148"/>
      <c r="K42" s="1148">
        <f t="shared" si="1"/>
        <v>0</v>
      </c>
      <c r="L42" s="1888"/>
      <c r="M42" s="1132"/>
    </row>
    <row r="43" spans="1:13" s="1133" customFormat="1" ht="17.25" customHeight="1">
      <c r="A43" s="1894"/>
      <c r="B43" s="1896"/>
      <c r="C43" s="1896"/>
      <c r="D43" s="1149" t="s">
        <v>355</v>
      </c>
      <c r="E43" s="1149"/>
      <c r="F43" s="1150"/>
      <c r="G43" s="1150"/>
      <c r="H43" s="1150"/>
      <c r="I43" s="1150"/>
      <c r="J43" s="1150"/>
      <c r="K43" s="1150">
        <f t="shared" si="1"/>
        <v>0</v>
      </c>
      <c r="L43" s="1888"/>
      <c r="M43" s="1132"/>
    </row>
    <row r="44" spans="1:13" s="1131" customFormat="1">
      <c r="A44" s="1893" t="str">
        <f>+'8.1_MP-INAC'!A19</f>
        <v>1.1.4</v>
      </c>
      <c r="B44" s="1895" t="str">
        <f>+'8.1_MP-INAC'!B19</f>
        <v>Producto 4: Sistema de Información Cultural de Panamá - QueCultura, implementado</v>
      </c>
      <c r="C44" s="1896" t="str">
        <f>+'8.1_MP-INAC'!K19</f>
        <v># Sistema</v>
      </c>
      <c r="D44" s="1145" t="s">
        <v>1234</v>
      </c>
      <c r="E44" s="1145"/>
      <c r="F44" s="1146"/>
      <c r="G44" s="1146"/>
      <c r="H44" s="1146"/>
      <c r="I44" s="1146"/>
      <c r="J44" s="1146">
        <f>+'1_MdR'!J48</f>
        <v>1</v>
      </c>
      <c r="K44" s="1146">
        <f t="shared" si="1"/>
        <v>1</v>
      </c>
      <c r="L44" s="1888"/>
      <c r="M44" s="1130"/>
    </row>
    <row r="45" spans="1:13" s="1133" customFormat="1" ht="14.25" customHeight="1">
      <c r="A45" s="1894"/>
      <c r="B45" s="1896"/>
      <c r="C45" s="1896"/>
      <c r="D45" s="1147" t="s">
        <v>1235</v>
      </c>
      <c r="E45" s="1147"/>
      <c r="F45" s="1148"/>
      <c r="G45" s="1148"/>
      <c r="H45" s="1148"/>
      <c r="I45" s="1148"/>
      <c r="J45" s="1148"/>
      <c r="K45" s="1148">
        <f t="shared" si="1"/>
        <v>0</v>
      </c>
      <c r="L45" s="1888"/>
      <c r="M45" s="1132"/>
    </row>
    <row r="46" spans="1:13" s="1133" customFormat="1">
      <c r="A46" s="1894"/>
      <c r="B46" s="1896"/>
      <c r="C46" s="1896"/>
      <c r="D46" s="1149" t="s">
        <v>355</v>
      </c>
      <c r="E46" s="1149"/>
      <c r="F46" s="1150"/>
      <c r="G46" s="1150"/>
      <c r="H46" s="1150"/>
      <c r="I46" s="1150"/>
      <c r="J46" s="1150"/>
      <c r="K46" s="1150">
        <f t="shared" si="1"/>
        <v>0</v>
      </c>
      <c r="L46" s="1888"/>
      <c r="M46" s="1132"/>
    </row>
    <row r="47" spans="1:13" s="1131" customFormat="1">
      <c r="A47" s="1893" t="str">
        <f>+'8.1_MP-INAC'!A21</f>
        <v>1.1.5</v>
      </c>
      <c r="B47" s="1895" t="str">
        <f>+'8.1_MP-INAC'!B21</f>
        <v>Producto 5: Plan de Comunicación y Promoción del Patrimonio Cultural implementado</v>
      </c>
      <c r="C47" s="1896" t="str">
        <f>+'8.1_MP-INAC'!K21</f>
        <v># Plan</v>
      </c>
      <c r="D47" s="1145" t="s">
        <v>1234</v>
      </c>
      <c r="E47" s="1145"/>
      <c r="F47" s="1146"/>
      <c r="G47" s="1146"/>
      <c r="H47" s="1146"/>
      <c r="I47" s="1146">
        <f>+'1_MdR'!I49</f>
        <v>1</v>
      </c>
      <c r="J47" s="1146"/>
      <c r="K47" s="1146">
        <f t="shared" si="1"/>
        <v>1</v>
      </c>
      <c r="L47" s="1888"/>
      <c r="M47" s="1130"/>
    </row>
    <row r="48" spans="1:13" s="1133" customFormat="1" ht="14.25" customHeight="1">
      <c r="A48" s="1894"/>
      <c r="B48" s="1896"/>
      <c r="C48" s="1896"/>
      <c r="D48" s="1147" t="s">
        <v>1235</v>
      </c>
      <c r="E48" s="1147"/>
      <c r="F48" s="1148"/>
      <c r="G48" s="1148"/>
      <c r="H48" s="1148"/>
      <c r="I48" s="1148"/>
      <c r="J48" s="1148"/>
      <c r="K48" s="1148">
        <f t="shared" si="1"/>
        <v>0</v>
      </c>
      <c r="L48" s="1888"/>
      <c r="M48" s="1132"/>
    </row>
    <row r="49" spans="1:13" s="1133" customFormat="1">
      <c r="A49" s="1894"/>
      <c r="B49" s="1896"/>
      <c r="C49" s="1896"/>
      <c r="D49" s="1149" t="s">
        <v>355</v>
      </c>
      <c r="E49" s="1149"/>
      <c r="F49" s="1150"/>
      <c r="G49" s="1150"/>
      <c r="H49" s="1150"/>
      <c r="I49" s="1150"/>
      <c r="J49" s="1150"/>
      <c r="K49" s="1150">
        <f t="shared" si="1"/>
        <v>0</v>
      </c>
      <c r="L49" s="1888"/>
      <c r="M49" s="1132"/>
    </row>
    <row r="50" spans="1:13" s="1131" customFormat="1" ht="18" customHeight="1">
      <c r="A50" s="1893" t="str">
        <f>+'8.1_MP-INAC'!A24</f>
        <v>1.1.6</v>
      </c>
      <c r="B50" s="1895" t="str">
        <f>+'8.1_MP-INAC'!B24</f>
        <v>Producto 6: Plan de Acción para Promoción de Industrias Creativas para los inmuebles patrimoniales implementado</v>
      </c>
      <c r="C50" s="1896" t="str">
        <f>+'8.1_MP-INAC'!K24</f>
        <v># Plan</v>
      </c>
      <c r="D50" s="1145" t="s">
        <v>1234</v>
      </c>
      <c r="E50" s="1145"/>
      <c r="F50" s="1146"/>
      <c r="G50" s="1146"/>
      <c r="H50" s="1146"/>
      <c r="I50" s="1146"/>
      <c r="J50" s="1146">
        <f>+'1_MdR'!J50</f>
        <v>1</v>
      </c>
      <c r="K50" s="1146">
        <f t="shared" si="1"/>
        <v>1</v>
      </c>
      <c r="L50" s="1888"/>
      <c r="M50" s="1130"/>
    </row>
    <row r="51" spans="1:13" s="1133" customFormat="1" ht="18" customHeight="1">
      <c r="A51" s="1894"/>
      <c r="B51" s="1896"/>
      <c r="C51" s="1896"/>
      <c r="D51" s="1147" t="s">
        <v>1235</v>
      </c>
      <c r="E51" s="1147"/>
      <c r="F51" s="1148"/>
      <c r="G51" s="1148"/>
      <c r="H51" s="1148"/>
      <c r="I51" s="1148"/>
      <c r="J51" s="1148"/>
      <c r="K51" s="1148">
        <f t="shared" si="1"/>
        <v>0</v>
      </c>
      <c r="L51" s="1888"/>
      <c r="M51" s="1132"/>
    </row>
    <row r="52" spans="1:13" s="1133" customFormat="1" ht="18" customHeight="1">
      <c r="A52" s="1894"/>
      <c r="B52" s="1896"/>
      <c r="C52" s="1896"/>
      <c r="D52" s="1149" t="s">
        <v>355</v>
      </c>
      <c r="E52" s="1149"/>
      <c r="F52" s="1150"/>
      <c r="G52" s="1150"/>
      <c r="H52" s="1150"/>
      <c r="I52" s="1150"/>
      <c r="J52" s="1150"/>
      <c r="K52" s="1150">
        <f t="shared" si="1"/>
        <v>0</v>
      </c>
      <c r="L52" s="1888"/>
      <c r="M52" s="1132"/>
    </row>
    <row r="53" spans="1:13" s="1131" customFormat="1" ht="17.25" customHeight="1">
      <c r="A53" s="1893" t="str">
        <f>+'8.1_MP-INAC'!A34</f>
        <v>1.1.7</v>
      </c>
      <c r="B53" s="1895" t="str">
        <f>+'8.1_MP-INAC'!B34</f>
        <v>Producto 7: Capacitación de emprendedores en habilidades empresariales y especializadas por patrimonio intervenido,  realizada</v>
      </c>
      <c r="C53" s="1896" t="str">
        <f>+'8.1_MP-INAC'!K34</f>
        <v># Cursos</v>
      </c>
      <c r="D53" s="1145" t="s">
        <v>1234</v>
      </c>
      <c r="E53" s="1145"/>
      <c r="F53" s="1146"/>
      <c r="G53" s="1146">
        <f>+'1_MdR'!G51</f>
        <v>50</v>
      </c>
      <c r="H53" s="1146">
        <f>+'1_MdR'!H51</f>
        <v>50</v>
      </c>
      <c r="I53" s="1146">
        <f>+'1_MdR'!I51</f>
        <v>50</v>
      </c>
      <c r="J53" s="1146"/>
      <c r="K53" s="1146">
        <f t="shared" si="1"/>
        <v>150</v>
      </c>
      <c r="L53" s="1888"/>
      <c r="M53" s="1130"/>
    </row>
    <row r="54" spans="1:13" s="1133" customFormat="1" ht="17.25" customHeight="1">
      <c r="A54" s="1894"/>
      <c r="B54" s="1896"/>
      <c r="C54" s="1896"/>
      <c r="D54" s="1147" t="s">
        <v>1235</v>
      </c>
      <c r="E54" s="1147"/>
      <c r="F54" s="1148"/>
      <c r="G54" s="1148"/>
      <c r="H54" s="1148"/>
      <c r="I54" s="1148"/>
      <c r="J54" s="1148"/>
      <c r="K54" s="1148">
        <f t="shared" si="1"/>
        <v>0</v>
      </c>
      <c r="L54" s="1888"/>
      <c r="M54" s="1132"/>
    </row>
    <row r="55" spans="1:13" s="1133" customFormat="1" ht="17.25" customHeight="1">
      <c r="A55" s="1894"/>
      <c r="B55" s="1896"/>
      <c r="C55" s="1896"/>
      <c r="D55" s="1149" t="s">
        <v>355</v>
      </c>
      <c r="E55" s="1149"/>
      <c r="F55" s="1150"/>
      <c r="G55" s="1150"/>
      <c r="H55" s="1150"/>
      <c r="I55" s="1150"/>
      <c r="J55" s="1150"/>
      <c r="K55" s="1150">
        <f t="shared" si="1"/>
        <v>0</v>
      </c>
      <c r="L55" s="1888"/>
      <c r="M55" s="1132"/>
    </row>
    <row r="56" spans="1:13" s="1131" customFormat="1">
      <c r="A56" s="1893" t="str">
        <f>+'8.1_MP-INAC'!A37</f>
        <v>1.1.8</v>
      </c>
      <c r="B56" s="1895" t="str">
        <f>+'8.1_MP-INAC'!B37</f>
        <v>Producto 8: Micro-pequeñas y medianas empresas financiadas</v>
      </c>
      <c r="C56" s="1896" t="str">
        <f>+'8.1_MP-INAC'!K37</f>
        <v># MIPYMES</v>
      </c>
      <c r="D56" s="1145" t="s">
        <v>1234</v>
      </c>
      <c r="E56" s="1145"/>
      <c r="F56" s="1146"/>
      <c r="G56" s="1146"/>
      <c r="H56" s="1146">
        <f>+'1_MdR'!H52</f>
        <v>57</v>
      </c>
      <c r="I56" s="1146"/>
      <c r="J56" s="1146"/>
      <c r="K56" s="1146">
        <f t="shared" si="1"/>
        <v>57</v>
      </c>
      <c r="L56" s="1888"/>
      <c r="M56" s="1130"/>
    </row>
    <row r="57" spans="1:13" s="1133" customFormat="1" ht="14.25" customHeight="1">
      <c r="A57" s="1894"/>
      <c r="B57" s="1896"/>
      <c r="C57" s="1896"/>
      <c r="D57" s="1147" t="s">
        <v>1235</v>
      </c>
      <c r="E57" s="1147"/>
      <c r="F57" s="1148"/>
      <c r="G57" s="1148"/>
      <c r="H57" s="1148"/>
      <c r="I57" s="1148"/>
      <c r="J57" s="1148"/>
      <c r="K57" s="1148">
        <f t="shared" si="1"/>
        <v>0</v>
      </c>
      <c r="L57" s="1888"/>
      <c r="M57" s="1132"/>
    </row>
    <row r="58" spans="1:13" s="1133" customFormat="1" ht="24" customHeight="1">
      <c r="A58" s="1894"/>
      <c r="B58" s="1896"/>
      <c r="C58" s="1896"/>
      <c r="D58" s="1149" t="s">
        <v>355</v>
      </c>
      <c r="E58" s="1149"/>
      <c r="F58" s="1150"/>
      <c r="G58" s="1150"/>
      <c r="H58" s="1150"/>
      <c r="I58" s="1150"/>
      <c r="J58" s="1150"/>
      <c r="K58" s="1150">
        <f t="shared" si="1"/>
        <v>0</v>
      </c>
      <c r="L58" s="1888"/>
      <c r="M58" s="1132"/>
    </row>
    <row r="59" spans="1:13" s="1131" customFormat="1">
      <c r="A59" s="1935" t="str">
        <f>+'8.1_MP-INAC'!A40</f>
        <v>1.1.8.2.1</v>
      </c>
      <c r="B59" s="1937" t="str">
        <f>+'1_MdR'!A53</f>
        <v>Hito 1:  Micro-pequeñas y medianas empresas lideradas por mujeres financiadas</v>
      </c>
      <c r="C59" s="1896" t="str">
        <f>+'1_MdR'!B53</f>
        <v># MIPYMES</v>
      </c>
      <c r="D59" s="1145" t="s">
        <v>1234</v>
      </c>
      <c r="E59" s="1145"/>
      <c r="F59" s="1146"/>
      <c r="G59" s="1146"/>
      <c r="H59" s="1398">
        <f>+'1_MdR'!H53</f>
        <v>29</v>
      </c>
      <c r="I59" s="1146"/>
      <c r="J59" s="1146"/>
      <c r="K59" s="1146">
        <f t="shared" si="1"/>
        <v>29</v>
      </c>
      <c r="L59" s="1888"/>
      <c r="M59" s="1130"/>
    </row>
    <row r="60" spans="1:13" s="1133" customFormat="1" ht="14.25" customHeight="1">
      <c r="A60" s="1936"/>
      <c r="B60" s="1938"/>
      <c r="C60" s="1896"/>
      <c r="D60" s="1147" t="s">
        <v>1235</v>
      </c>
      <c r="E60" s="1147"/>
      <c r="F60" s="1148"/>
      <c r="G60" s="1148"/>
      <c r="H60" s="1148"/>
      <c r="I60" s="1148"/>
      <c r="J60" s="1148"/>
      <c r="K60" s="1148">
        <f t="shared" si="1"/>
        <v>0</v>
      </c>
      <c r="L60" s="1888"/>
      <c r="M60" s="1132"/>
    </row>
    <row r="61" spans="1:13" s="1133" customFormat="1" ht="14.25" customHeight="1">
      <c r="A61" s="1936"/>
      <c r="B61" s="1938"/>
      <c r="C61" s="1896"/>
      <c r="D61" s="1149" t="s">
        <v>355</v>
      </c>
      <c r="E61" s="1149"/>
      <c r="F61" s="1150"/>
      <c r="G61" s="1150"/>
      <c r="H61" s="1150"/>
      <c r="I61" s="1150"/>
      <c r="J61" s="1150"/>
      <c r="K61" s="1150">
        <f t="shared" si="1"/>
        <v>0</v>
      </c>
      <c r="L61" s="1888"/>
      <c r="M61" s="1132"/>
    </row>
    <row r="62" spans="1:13" s="1131" customFormat="1">
      <c r="A62" s="1935" t="str">
        <f>+'8.1_MP-INAC'!A41</f>
        <v>1.1.8.2.2</v>
      </c>
      <c r="B62" s="1937" t="str">
        <f>+'1_MdR'!A54</f>
        <v>Hito 2:  Micro-pequeñas y medianas empresas lideradas por hombres financiadas</v>
      </c>
      <c r="C62" s="1896" t="str">
        <f>+'1_MdR'!B54</f>
        <v># MIPYMES</v>
      </c>
      <c r="D62" s="1145" t="s">
        <v>1234</v>
      </c>
      <c r="E62" s="1145"/>
      <c r="F62" s="1146"/>
      <c r="G62" s="1146"/>
      <c r="H62" s="1398">
        <f>+'1_MdR'!H54</f>
        <v>28</v>
      </c>
      <c r="I62" s="1146"/>
      <c r="J62" s="1146"/>
      <c r="K62" s="1146">
        <f t="shared" si="1"/>
        <v>28</v>
      </c>
      <c r="L62" s="1888"/>
      <c r="M62" s="1130"/>
    </row>
    <row r="63" spans="1:13" s="1133" customFormat="1" ht="14.25" customHeight="1">
      <c r="A63" s="1936"/>
      <c r="B63" s="1938"/>
      <c r="C63" s="1896"/>
      <c r="D63" s="1147" t="s">
        <v>1235</v>
      </c>
      <c r="E63" s="1147"/>
      <c r="F63" s="1148"/>
      <c r="G63" s="1148"/>
      <c r="H63" s="1148"/>
      <c r="I63" s="1148"/>
      <c r="J63" s="1148"/>
      <c r="K63" s="1148">
        <f t="shared" si="1"/>
        <v>0</v>
      </c>
      <c r="L63" s="1888"/>
      <c r="M63" s="1132"/>
    </row>
    <row r="64" spans="1:13" s="1133" customFormat="1" ht="13.5" customHeight="1">
      <c r="A64" s="1936"/>
      <c r="B64" s="1938"/>
      <c r="C64" s="1896"/>
      <c r="D64" s="1149" t="s">
        <v>355</v>
      </c>
      <c r="E64" s="1149"/>
      <c r="F64" s="1150"/>
      <c r="G64" s="1150"/>
      <c r="H64" s="1150"/>
      <c r="I64" s="1150"/>
      <c r="J64" s="1150"/>
      <c r="K64" s="1150">
        <f t="shared" si="1"/>
        <v>0</v>
      </c>
      <c r="L64" s="1888"/>
      <c r="M64" s="1132"/>
    </row>
    <row r="65" spans="1:13" s="1173" customFormat="1" ht="14.25" customHeight="1">
      <c r="A65" s="1139" t="str">
        <f>+'8.1_MP-INAC'!A42</f>
        <v>2</v>
      </c>
      <c r="B65" s="1163" t="str">
        <f>+'8.1_MP-INAC'!B42</f>
        <v>Componente 2. Rehabilitación y Puesta en Valor de Bienes Culturales</v>
      </c>
      <c r="C65" s="1140"/>
      <c r="D65" s="1140"/>
      <c r="E65" s="1140"/>
      <c r="F65" s="1140"/>
      <c r="G65" s="1140"/>
      <c r="H65" s="1140"/>
      <c r="I65" s="1140"/>
      <c r="J65" s="1140"/>
      <c r="K65" s="1143"/>
      <c r="L65" s="1144"/>
      <c r="M65" s="1172"/>
    </row>
    <row r="66" spans="1:13" s="1173" customFormat="1" ht="14.25" customHeight="1">
      <c r="A66" s="1167" t="str">
        <f>+'8.1_MP-INAC'!A43</f>
        <v>2.1</v>
      </c>
      <c r="B66" s="1168" t="str">
        <f>+'8.1_MP-INAC'!B43</f>
        <v>Sub-Componente II.a) Teatro Nacional de Panamá</v>
      </c>
      <c r="C66" s="1169"/>
      <c r="D66" s="1169"/>
      <c r="E66" s="1169"/>
      <c r="F66" s="1169"/>
      <c r="G66" s="1169"/>
      <c r="H66" s="1169"/>
      <c r="I66" s="1169"/>
      <c r="J66" s="1169"/>
      <c r="K66" s="1170"/>
      <c r="L66" s="1171"/>
      <c r="M66" s="1172"/>
    </row>
    <row r="67" spans="1:13" s="1131" customFormat="1" ht="18" customHeight="1">
      <c r="A67" s="1893" t="str">
        <f>+'8.1_MP-INAC'!A44</f>
        <v>2.1.1</v>
      </c>
      <c r="B67" s="1895" t="str">
        <f>+'8.1_MP-INAC'!B44</f>
        <v xml:space="preserve">Producto 9: Plan de gestión del teatro implementado </v>
      </c>
      <c r="C67" s="1896" t="str">
        <f>+'8.1_MP-INAC'!K44</f>
        <v># plan</v>
      </c>
      <c r="D67" s="1145" t="s">
        <v>1234</v>
      </c>
      <c r="E67" s="1145"/>
      <c r="F67" s="1146"/>
      <c r="G67" s="1146"/>
      <c r="H67" s="1146"/>
      <c r="I67" s="1146">
        <f>+'1_MdR'!I59</f>
        <v>1</v>
      </c>
      <c r="J67" s="1146"/>
      <c r="K67" s="1146">
        <f>SUM(E67:J67)</f>
        <v>1</v>
      </c>
      <c r="L67" s="1888"/>
      <c r="M67" s="1130"/>
    </row>
    <row r="68" spans="1:13" s="1133" customFormat="1" ht="18" customHeight="1">
      <c r="A68" s="1894"/>
      <c r="B68" s="1896"/>
      <c r="C68" s="1896"/>
      <c r="D68" s="1147" t="s">
        <v>1235</v>
      </c>
      <c r="E68" s="1147"/>
      <c r="F68" s="1148"/>
      <c r="G68" s="1148"/>
      <c r="H68" s="1148"/>
      <c r="I68" s="1148"/>
      <c r="J68" s="1148"/>
      <c r="K68" s="1148">
        <f>SUM(F68:J68)</f>
        <v>0</v>
      </c>
      <c r="L68" s="1888"/>
      <c r="M68" s="1132"/>
    </row>
    <row r="69" spans="1:13" s="1133" customFormat="1" ht="18" customHeight="1">
      <c r="A69" s="1894"/>
      <c r="B69" s="1896"/>
      <c r="C69" s="1896"/>
      <c r="D69" s="1149" t="s">
        <v>355</v>
      </c>
      <c r="E69" s="1149"/>
      <c r="F69" s="1150"/>
      <c r="G69" s="1150"/>
      <c r="H69" s="1150"/>
      <c r="I69" s="1150"/>
      <c r="J69" s="1150"/>
      <c r="K69" s="1150">
        <f>SUM(F69:J69)</f>
        <v>0</v>
      </c>
      <c r="L69" s="1888"/>
      <c r="M69" s="1132"/>
    </row>
    <row r="70" spans="1:13" s="1173" customFormat="1" ht="14.25" customHeight="1">
      <c r="A70" s="1167" t="str">
        <f>+'8.1_MP-INAC'!A52</f>
        <v>2.2</v>
      </c>
      <c r="B70" s="1168" t="str">
        <f>+'8.1_MP-INAC'!B52</f>
        <v>Sub-Componente II.b) MARTA</v>
      </c>
      <c r="C70" s="1169"/>
      <c r="D70" s="1169"/>
      <c r="E70" s="1169"/>
      <c r="F70" s="1169"/>
      <c r="G70" s="1169"/>
      <c r="H70" s="1169"/>
      <c r="I70" s="1169"/>
      <c r="J70" s="1169"/>
      <c r="K70" s="1170"/>
      <c r="L70" s="1171"/>
      <c r="M70" s="1172"/>
    </row>
    <row r="71" spans="1:13" s="1131" customFormat="1">
      <c r="A71" s="1893" t="str">
        <f>+'8.1_MP-INAC'!A53</f>
        <v>2.2.1</v>
      </c>
      <c r="B71" s="1895" t="str">
        <f>+'8.1_MP-INAC'!B53</f>
        <v>Producto 10: Museo rehabilitado, ampliado, equipado e instalado</v>
      </c>
      <c r="C71" s="1896" t="str">
        <f>+'8.1_MP-INAC'!K53</f>
        <v># Obras</v>
      </c>
      <c r="D71" s="1145" t="s">
        <v>1234</v>
      </c>
      <c r="E71" s="1145"/>
      <c r="F71" s="1146"/>
      <c r="G71" s="1146"/>
      <c r="H71" s="1146">
        <f>+'1_MdR'!H63</f>
        <v>1</v>
      </c>
      <c r="I71" s="1146"/>
      <c r="J71" s="1146"/>
      <c r="K71" s="1146">
        <f>SUM(E71:J71)</f>
        <v>1</v>
      </c>
      <c r="L71" s="1888"/>
      <c r="M71" s="1130"/>
    </row>
    <row r="72" spans="1:13" s="1133" customFormat="1" ht="14.25" customHeight="1">
      <c r="A72" s="1894"/>
      <c r="B72" s="1896"/>
      <c r="C72" s="1896"/>
      <c r="D72" s="1147" t="s">
        <v>1235</v>
      </c>
      <c r="E72" s="1147"/>
      <c r="F72" s="1148"/>
      <c r="G72" s="1148"/>
      <c r="H72" s="1148"/>
      <c r="I72" s="1148"/>
      <c r="J72" s="1148"/>
      <c r="K72" s="1148">
        <f t="shared" ref="K72:K76" si="2">SUM(F72:J72)</f>
        <v>0</v>
      </c>
      <c r="L72" s="1888"/>
      <c r="M72" s="1132"/>
    </row>
    <row r="73" spans="1:13" s="1133" customFormat="1">
      <c r="A73" s="1894"/>
      <c r="B73" s="1896"/>
      <c r="C73" s="1896"/>
      <c r="D73" s="1149" t="s">
        <v>355</v>
      </c>
      <c r="E73" s="1149"/>
      <c r="F73" s="1150"/>
      <c r="G73" s="1150"/>
      <c r="H73" s="1150"/>
      <c r="I73" s="1150"/>
      <c r="J73" s="1150"/>
      <c r="K73" s="1150">
        <f t="shared" si="2"/>
        <v>0</v>
      </c>
      <c r="L73" s="1888"/>
      <c r="M73" s="1132"/>
    </row>
    <row r="74" spans="1:13" s="1131" customFormat="1">
      <c r="A74" s="1893" t="str">
        <f>+'8.1_MP-INAC'!A83</f>
        <v>2.2.2</v>
      </c>
      <c r="B74" s="1895" t="str">
        <f>+'8.1_MP-INAC'!B83</f>
        <v>Producto 11: Instrumentos de gestión del museo implementados</v>
      </c>
      <c r="C74" s="1896" t="str">
        <f>+'8.1_MP-INAC'!K83</f>
        <v># Instrumentos</v>
      </c>
      <c r="D74" s="1145" t="s">
        <v>1234</v>
      </c>
      <c r="E74" s="1145"/>
      <c r="F74" s="1146"/>
      <c r="G74" s="1146"/>
      <c r="H74" s="1146"/>
      <c r="I74" s="1146"/>
      <c r="J74" s="1146">
        <f>+'1_MdR'!J64</f>
        <v>3</v>
      </c>
      <c r="K74" s="1146">
        <f>SUM(E74:J74)</f>
        <v>3</v>
      </c>
      <c r="L74" s="1888"/>
      <c r="M74" s="1130"/>
    </row>
    <row r="75" spans="1:13" s="1133" customFormat="1" ht="14.25" customHeight="1">
      <c r="A75" s="1894"/>
      <c r="B75" s="1896"/>
      <c r="C75" s="1896"/>
      <c r="D75" s="1147" t="s">
        <v>1235</v>
      </c>
      <c r="E75" s="1147"/>
      <c r="F75" s="1148"/>
      <c r="G75" s="1148"/>
      <c r="H75" s="1148"/>
      <c r="I75" s="1148"/>
      <c r="J75" s="1148"/>
      <c r="K75" s="1148">
        <f t="shared" si="2"/>
        <v>0</v>
      </c>
      <c r="L75" s="1888"/>
      <c r="M75" s="1132"/>
    </row>
    <row r="76" spans="1:13" s="1133" customFormat="1">
      <c r="A76" s="1894"/>
      <c r="B76" s="1896"/>
      <c r="C76" s="1896"/>
      <c r="D76" s="1149" t="s">
        <v>355</v>
      </c>
      <c r="E76" s="1149"/>
      <c r="F76" s="1150"/>
      <c r="G76" s="1150"/>
      <c r="H76" s="1150"/>
      <c r="I76" s="1150"/>
      <c r="J76" s="1150"/>
      <c r="K76" s="1150">
        <f t="shared" si="2"/>
        <v>0</v>
      </c>
      <c r="L76" s="1888"/>
      <c r="M76" s="1132"/>
    </row>
    <row r="77" spans="1:13" s="1173" customFormat="1" ht="14.25" customHeight="1">
      <c r="A77" s="1167" t="str">
        <f>+'8.1_MP-INAC'!A96</f>
        <v>2.3</v>
      </c>
      <c r="B77" s="1168" t="str">
        <f>+'8.1_MP-INAC'!B96</f>
        <v>Sub-Componente II.c) Fortificaciones de Portobelo y San Lorenzo</v>
      </c>
      <c r="C77" s="1169"/>
      <c r="D77" s="1169"/>
      <c r="E77" s="1169"/>
      <c r="F77" s="1169"/>
      <c r="G77" s="1169"/>
      <c r="H77" s="1169"/>
      <c r="I77" s="1169"/>
      <c r="J77" s="1169"/>
      <c r="K77" s="1170"/>
      <c r="L77" s="1171"/>
      <c r="M77" s="1172"/>
    </row>
    <row r="78" spans="1:13" s="1173" customFormat="1" ht="14.25" customHeight="1">
      <c r="A78" s="1893" t="str">
        <f>+'8.1_MP-INAC'!A97</f>
        <v>2.3.1</v>
      </c>
      <c r="B78" s="1895" t="str">
        <f>+'8.1_MP-INAC'!B97</f>
        <v>Producto 12: Obras de contención en Portobelo realizadas</v>
      </c>
      <c r="C78" s="1896" t="str">
        <f>+'8.1_MP-INAC'!K97</f>
        <v># Obras</v>
      </c>
      <c r="D78" s="1145" t="s">
        <v>1234</v>
      </c>
      <c r="E78" s="1145"/>
      <c r="F78" s="1146"/>
      <c r="G78" s="1398">
        <f>+'8.1_MP-INAC'!N97</f>
        <v>0</v>
      </c>
      <c r="H78" s="1146"/>
      <c r="I78" s="1146"/>
      <c r="J78" s="1146"/>
      <c r="K78" s="1146">
        <f>SUM(E78:J78)</f>
        <v>0</v>
      </c>
      <c r="L78" s="1888"/>
      <c r="M78" s="1172"/>
    </row>
    <row r="79" spans="1:13" s="1133" customFormat="1" ht="14.25" customHeight="1">
      <c r="A79" s="1894"/>
      <c r="B79" s="1896"/>
      <c r="C79" s="1896"/>
      <c r="D79" s="1147" t="s">
        <v>1235</v>
      </c>
      <c r="E79" s="1147"/>
      <c r="F79" s="1148"/>
      <c r="G79" s="1148"/>
      <c r="H79" s="1148"/>
      <c r="I79" s="1148"/>
      <c r="J79" s="1148"/>
      <c r="K79" s="1148">
        <f t="shared" ref="K79:K89" si="3">SUM(F79:J79)</f>
        <v>0</v>
      </c>
      <c r="L79" s="1888"/>
      <c r="M79" s="1132"/>
    </row>
    <row r="80" spans="1:13" s="1133" customFormat="1">
      <c r="A80" s="1894"/>
      <c r="B80" s="1896"/>
      <c r="C80" s="1896"/>
      <c r="D80" s="1149" t="s">
        <v>355</v>
      </c>
      <c r="E80" s="1149"/>
      <c r="F80" s="1150"/>
      <c r="G80" s="1150"/>
      <c r="H80" s="1150"/>
      <c r="I80" s="1150"/>
      <c r="J80" s="1150"/>
      <c r="K80" s="1150">
        <f t="shared" si="3"/>
        <v>0</v>
      </c>
      <c r="L80" s="1888"/>
      <c r="M80" s="1132"/>
    </row>
    <row r="81" spans="1:13" s="1173" customFormat="1" ht="14.25" customHeight="1">
      <c r="A81" s="1893" t="str">
        <f>+'8.1_MP-INAC'!A101</f>
        <v>2.3.2</v>
      </c>
      <c r="B81" s="1895" t="str">
        <f>+'8.1_MP-INAC'!B101</f>
        <v xml:space="preserve">Producto 13: Fuertes en Portobelo restaurados y rehabilitados </v>
      </c>
      <c r="C81" s="1896" t="str">
        <f>+'8.1_MP-INAC'!K101</f>
        <v># Fuertes</v>
      </c>
      <c r="D81" s="1145" t="s">
        <v>1234</v>
      </c>
      <c r="E81" s="1145"/>
      <c r="F81" s="1146"/>
      <c r="G81" s="1146"/>
      <c r="H81" s="1146">
        <f>+'1_MdR'!H69</f>
        <v>2</v>
      </c>
      <c r="I81" s="1146">
        <f>+'1_MdR'!I69</f>
        <v>1</v>
      </c>
      <c r="J81" s="1146">
        <f>+'1_MdR'!J69</f>
        <v>1</v>
      </c>
      <c r="K81" s="1146">
        <f>SUM(E81:J81)</f>
        <v>4</v>
      </c>
      <c r="L81" s="1888"/>
      <c r="M81" s="1172"/>
    </row>
    <row r="82" spans="1:13" s="1133" customFormat="1" ht="14.25" customHeight="1">
      <c r="A82" s="1894"/>
      <c r="B82" s="1896"/>
      <c r="C82" s="1896"/>
      <c r="D82" s="1147" t="s">
        <v>1235</v>
      </c>
      <c r="E82" s="1147"/>
      <c r="F82" s="1148"/>
      <c r="G82" s="1148"/>
      <c r="H82" s="1148"/>
      <c r="I82" s="1148"/>
      <c r="J82" s="1148"/>
      <c r="K82" s="1148">
        <f t="shared" si="3"/>
        <v>0</v>
      </c>
      <c r="L82" s="1888"/>
      <c r="M82" s="1132"/>
    </row>
    <row r="83" spans="1:13" s="1133" customFormat="1">
      <c r="A83" s="1894"/>
      <c r="B83" s="1896"/>
      <c r="C83" s="1896"/>
      <c r="D83" s="1149" t="s">
        <v>355</v>
      </c>
      <c r="E83" s="1149"/>
      <c r="F83" s="1150"/>
      <c r="G83" s="1150"/>
      <c r="H83" s="1150"/>
      <c r="I83" s="1150"/>
      <c r="J83" s="1150"/>
      <c r="K83" s="1150">
        <f t="shared" si="3"/>
        <v>0</v>
      </c>
      <c r="L83" s="1888"/>
      <c r="M83" s="1132"/>
    </row>
    <row r="84" spans="1:13" s="1173" customFormat="1" ht="14.25" customHeight="1">
      <c r="A84" s="1893" t="str">
        <f>+'8.1_MP-INAC'!A115</f>
        <v>2.3.3</v>
      </c>
      <c r="B84" s="1895" t="str">
        <f>+'8.1_MP-INAC'!B115</f>
        <v>Producto 14: Estación de servicios múltiples (baños, oficinas administrativas, de migración y aduanas, taquillas), construída y/o rehabilitada</v>
      </c>
      <c r="C84" s="1896" t="str">
        <f>+'8.1_MP-INAC'!K115</f>
        <v># Obras</v>
      </c>
      <c r="D84" s="1145" t="s">
        <v>1234</v>
      </c>
      <c r="E84" s="1145"/>
      <c r="F84" s="1146"/>
      <c r="G84" s="1146"/>
      <c r="H84" s="1398">
        <f>+'8.1_MP-INAC'!O115</f>
        <v>1</v>
      </c>
      <c r="I84" s="1146"/>
      <c r="J84" s="1146"/>
      <c r="K84" s="1146">
        <f>SUM(E84:J84)</f>
        <v>1</v>
      </c>
      <c r="L84" s="1888"/>
      <c r="M84" s="1172"/>
    </row>
    <row r="85" spans="1:13" s="1133" customFormat="1" ht="14.25" customHeight="1">
      <c r="A85" s="1894"/>
      <c r="B85" s="1896"/>
      <c r="C85" s="1896"/>
      <c r="D85" s="1147" t="s">
        <v>1235</v>
      </c>
      <c r="E85" s="1147"/>
      <c r="F85" s="1148"/>
      <c r="G85" s="1148"/>
      <c r="H85" s="1148"/>
      <c r="I85" s="1148"/>
      <c r="J85" s="1148"/>
      <c r="K85" s="1148">
        <f t="shared" si="3"/>
        <v>0</v>
      </c>
      <c r="L85" s="1888"/>
      <c r="M85" s="1132"/>
    </row>
    <row r="86" spans="1:13" s="1133" customFormat="1">
      <c r="A86" s="1894"/>
      <c r="B86" s="1896"/>
      <c r="C86" s="1896"/>
      <c r="D86" s="1149" t="s">
        <v>355</v>
      </c>
      <c r="E86" s="1149"/>
      <c r="F86" s="1150"/>
      <c r="G86" s="1150"/>
      <c r="H86" s="1150"/>
      <c r="I86" s="1150"/>
      <c r="J86" s="1150"/>
      <c r="K86" s="1150">
        <f t="shared" si="3"/>
        <v>0</v>
      </c>
      <c r="L86" s="1888"/>
      <c r="M86" s="1132"/>
    </row>
    <row r="87" spans="1:13" s="1173" customFormat="1" ht="14.25" customHeight="1">
      <c r="A87" s="1893" t="str">
        <f>+'8.1_MP-INAC'!A119</f>
        <v>2.3.4</v>
      </c>
      <c r="B87" s="1895" t="str">
        <f>+'8.1_MP-INAC'!B119</f>
        <v xml:space="preserve">Producto 15: Muelles construidos y/o rehabilitados  </v>
      </c>
      <c r="C87" s="1896" t="str">
        <f>+'8.1_MP-INAC'!K119</f>
        <v># Obras</v>
      </c>
      <c r="D87" s="1145" t="s">
        <v>1234</v>
      </c>
      <c r="E87" s="1145"/>
      <c r="F87" s="1146"/>
      <c r="G87" s="1146"/>
      <c r="H87" s="1398">
        <f>+'8.1_MP-INAC'!O119</f>
        <v>2</v>
      </c>
      <c r="I87" s="1146"/>
      <c r="J87" s="1146"/>
      <c r="K87" s="1146">
        <f>SUM(E87:J87)</f>
        <v>2</v>
      </c>
      <c r="L87" s="1888"/>
      <c r="M87" s="1172"/>
    </row>
    <row r="88" spans="1:13" s="1133" customFormat="1" ht="14.25" customHeight="1">
      <c r="A88" s="1894"/>
      <c r="B88" s="1896"/>
      <c r="C88" s="1896"/>
      <c r="D88" s="1147" t="s">
        <v>1235</v>
      </c>
      <c r="E88" s="1147"/>
      <c r="F88" s="1148"/>
      <c r="G88" s="1148"/>
      <c r="H88" s="1148"/>
      <c r="I88" s="1148"/>
      <c r="J88" s="1148"/>
      <c r="K88" s="1148">
        <f t="shared" si="3"/>
        <v>0</v>
      </c>
      <c r="L88" s="1888"/>
      <c r="M88" s="1132"/>
    </row>
    <row r="89" spans="1:13" s="1133" customFormat="1">
      <c r="A89" s="1894"/>
      <c r="B89" s="1896"/>
      <c r="C89" s="1896"/>
      <c r="D89" s="1149" t="s">
        <v>355</v>
      </c>
      <c r="E89" s="1149"/>
      <c r="F89" s="1150"/>
      <c r="G89" s="1150"/>
      <c r="H89" s="1150"/>
      <c r="I89" s="1150"/>
      <c r="J89" s="1150"/>
      <c r="K89" s="1150">
        <f t="shared" si="3"/>
        <v>0</v>
      </c>
      <c r="L89" s="1888"/>
      <c r="M89" s="1132"/>
    </row>
    <row r="90" spans="1:13" s="1173" customFormat="1" ht="14.25" customHeight="1">
      <c r="A90" s="1894" t="str">
        <f>+'8.1_MP-INAC'!A122</f>
        <v>2.3.5</v>
      </c>
      <c r="B90" s="1896" t="str">
        <f>+'8.1_MP-INAC'!B122</f>
        <v>Producto 16: Fuerte de San Lorenzo restaurado y rehabilitado</v>
      </c>
      <c r="C90" s="1896" t="str">
        <f>+'1_MdR'!B72</f>
        <v># Fuertes</v>
      </c>
      <c r="D90" s="1145" t="s">
        <v>1234</v>
      </c>
      <c r="E90" s="1145"/>
      <c r="F90" s="1146"/>
      <c r="G90" s="1146"/>
      <c r="H90" s="1146">
        <f>+'1_MdR'!H72</f>
        <v>1</v>
      </c>
      <c r="I90" s="1146"/>
      <c r="J90" s="1146"/>
      <c r="K90" s="1146">
        <f>SUM(E90:J90)</f>
        <v>1</v>
      </c>
      <c r="L90" s="1888"/>
      <c r="M90" s="1172"/>
    </row>
    <row r="91" spans="1:13" s="1133" customFormat="1" ht="14.25" customHeight="1">
      <c r="A91" s="1894"/>
      <c r="B91" s="1896"/>
      <c r="C91" s="1896"/>
      <c r="D91" s="1147" t="s">
        <v>1235</v>
      </c>
      <c r="E91" s="1147"/>
      <c r="F91" s="1148"/>
      <c r="G91" s="1148"/>
      <c r="H91" s="1148"/>
      <c r="I91" s="1148"/>
      <c r="J91" s="1148"/>
      <c r="K91" s="1148">
        <f t="shared" ref="K91:K101" si="4">SUM(F91:J91)</f>
        <v>0</v>
      </c>
      <c r="L91" s="1888"/>
      <c r="M91" s="1132"/>
    </row>
    <row r="92" spans="1:13" s="1133" customFormat="1">
      <c r="A92" s="1894"/>
      <c r="B92" s="1896"/>
      <c r="C92" s="1896"/>
      <c r="D92" s="1149" t="s">
        <v>355</v>
      </c>
      <c r="E92" s="1149"/>
      <c r="F92" s="1150"/>
      <c r="G92" s="1150"/>
      <c r="H92" s="1150"/>
      <c r="I92" s="1150"/>
      <c r="J92" s="1150"/>
      <c r="K92" s="1150">
        <f t="shared" si="4"/>
        <v>0</v>
      </c>
      <c r="L92" s="1888"/>
      <c r="M92" s="1132"/>
    </row>
    <row r="93" spans="1:13" s="1173" customFormat="1" ht="14.25" customHeight="1">
      <c r="A93" s="1893" t="str">
        <f>+'8.1_MP-INAC'!A126</f>
        <v>2.3.6</v>
      </c>
      <c r="B93" s="1895" t="str">
        <f>+'8.1_MP-INAC'!B126</f>
        <v>Producto 17: Planes integrales de gestión para las fortificaciones de San Lorenzo y Portobelo, elaborados</v>
      </c>
      <c r="C93" s="1896" t="str">
        <f>+'1_MdR'!B71</f>
        <v># Obras</v>
      </c>
      <c r="D93" s="1145" t="s">
        <v>1234</v>
      </c>
      <c r="E93" s="1145"/>
      <c r="F93" s="1398">
        <f>+'8.1_MP-INAC'!M126</f>
        <v>1</v>
      </c>
      <c r="G93" s="1398">
        <f>+'8.1_MP-INAC'!N126</f>
        <v>1</v>
      </c>
      <c r="H93" s="1398">
        <f>+'8.1_MP-INAC'!O126</f>
        <v>1</v>
      </c>
      <c r="I93" s="1398"/>
      <c r="J93" s="1398"/>
      <c r="K93" s="1146">
        <f>SUM(E93:J93)</f>
        <v>3</v>
      </c>
      <c r="L93" s="1888"/>
      <c r="M93" s="1172"/>
    </row>
    <row r="94" spans="1:13" s="1133" customFormat="1" ht="14.25" customHeight="1">
      <c r="A94" s="1894"/>
      <c r="B94" s="1896"/>
      <c r="C94" s="1896"/>
      <c r="D94" s="1147" t="s">
        <v>1235</v>
      </c>
      <c r="E94" s="1147"/>
      <c r="F94" s="1148"/>
      <c r="G94" s="1148"/>
      <c r="H94" s="1148"/>
      <c r="I94" s="1148"/>
      <c r="J94" s="1148"/>
      <c r="K94" s="1148">
        <f t="shared" ref="K94:K95" si="5">SUM(F94:J94)</f>
        <v>0</v>
      </c>
      <c r="L94" s="1888"/>
      <c r="M94" s="1132"/>
    </row>
    <row r="95" spans="1:13" s="1133" customFormat="1">
      <c r="A95" s="1894"/>
      <c r="B95" s="1896"/>
      <c r="C95" s="1896"/>
      <c r="D95" s="1149" t="s">
        <v>355</v>
      </c>
      <c r="E95" s="1149"/>
      <c r="F95" s="1150"/>
      <c r="G95" s="1150"/>
      <c r="H95" s="1150"/>
      <c r="I95" s="1150"/>
      <c r="J95" s="1150"/>
      <c r="K95" s="1150">
        <f t="shared" si="5"/>
        <v>0</v>
      </c>
      <c r="L95" s="1888"/>
      <c r="M95" s="1132"/>
    </row>
    <row r="96" spans="1:13" s="1173" customFormat="1" ht="14.25" customHeight="1">
      <c r="A96" s="1894" t="str">
        <f>+'8.1_MP-INAC'!A128</f>
        <v>2.3.7</v>
      </c>
      <c r="B96" s="1896" t="str">
        <f>+'8.1_MP-INAC'!B128</f>
        <v>Producto 18: Capacitación técnica a los funcionarios del PPSL realizada</v>
      </c>
      <c r="C96" s="1896" t="str">
        <f>+'1_MdR'!B74</f>
        <v># Talleres</v>
      </c>
      <c r="D96" s="1145" t="s">
        <v>1234</v>
      </c>
      <c r="E96" s="1145"/>
      <c r="F96" s="1398">
        <f>+'8.1_MP-INAC'!M128</f>
        <v>1</v>
      </c>
      <c r="G96" s="1398">
        <f>+'8.1_MP-INAC'!N128</f>
        <v>1</v>
      </c>
      <c r="H96" s="1398">
        <f>+'8.1_MP-INAC'!O128</f>
        <v>1</v>
      </c>
      <c r="I96" s="1398">
        <f>+'8.1_MP-INAC'!P128</f>
        <v>1</v>
      </c>
      <c r="J96" s="1398">
        <f>+'8.1_MP-INAC'!Q128</f>
        <v>1</v>
      </c>
      <c r="K96" s="1146">
        <f>SUM(E96:J96)</f>
        <v>5</v>
      </c>
      <c r="L96" s="1888"/>
      <c r="M96" s="1172"/>
    </row>
    <row r="97" spans="1:13" s="1133" customFormat="1" ht="14.25" customHeight="1">
      <c r="A97" s="1894"/>
      <c r="B97" s="1896"/>
      <c r="C97" s="1896"/>
      <c r="D97" s="1147" t="s">
        <v>1235</v>
      </c>
      <c r="E97" s="1147"/>
      <c r="F97" s="1148"/>
      <c r="G97" s="1148"/>
      <c r="H97" s="1148"/>
      <c r="I97" s="1148"/>
      <c r="J97" s="1148"/>
      <c r="K97" s="1148">
        <f t="shared" si="4"/>
        <v>0</v>
      </c>
      <c r="L97" s="1888"/>
      <c r="M97" s="1132"/>
    </row>
    <row r="98" spans="1:13" s="1133" customFormat="1">
      <c r="A98" s="1894"/>
      <c r="B98" s="1896"/>
      <c r="C98" s="1896"/>
      <c r="D98" s="1149" t="s">
        <v>355</v>
      </c>
      <c r="E98" s="1149"/>
      <c r="F98" s="1150"/>
      <c r="G98" s="1150"/>
      <c r="H98" s="1150"/>
      <c r="I98" s="1150"/>
      <c r="J98" s="1150"/>
      <c r="K98" s="1150">
        <f t="shared" si="4"/>
        <v>0</v>
      </c>
      <c r="L98" s="1888"/>
      <c r="M98" s="1132"/>
    </row>
    <row r="99" spans="1:13" s="1173" customFormat="1" ht="14.25" customHeight="1">
      <c r="A99" s="1893" t="str">
        <f>+'8.1_MP-INAC'!A130</f>
        <v>2.3.8</v>
      </c>
      <c r="B99" s="1895" t="str">
        <f>+'8.1_MP-INAC'!B130</f>
        <v>Producto 19: Capacitación en restauración de conservación de fuertes realizada</v>
      </c>
      <c r="C99" s="1896" t="str">
        <f>+'8.1_MP-INAC'!K130</f>
        <v># Talleres</v>
      </c>
      <c r="D99" s="1145" t="s">
        <v>1234</v>
      </c>
      <c r="E99" s="1145"/>
      <c r="F99" s="1398">
        <f>+'8.1_MP-INAC'!M130</f>
        <v>2</v>
      </c>
      <c r="G99" s="1146"/>
      <c r="H99" s="1398">
        <f>+'8.1_MP-INAC'!O130</f>
        <v>1</v>
      </c>
      <c r="I99" s="1146"/>
      <c r="J99" s="1146"/>
      <c r="K99" s="1146">
        <f>SUM(E99:J99)</f>
        <v>3</v>
      </c>
      <c r="L99" s="1888"/>
      <c r="M99" s="1172"/>
    </row>
    <row r="100" spans="1:13" s="1133" customFormat="1" ht="21" customHeight="1">
      <c r="A100" s="1894"/>
      <c r="B100" s="1896"/>
      <c r="C100" s="1896"/>
      <c r="D100" s="1147" t="s">
        <v>1235</v>
      </c>
      <c r="E100" s="1147"/>
      <c r="F100" s="1148"/>
      <c r="G100" s="1148"/>
      <c r="H100" s="1148"/>
      <c r="I100" s="1148"/>
      <c r="J100" s="1148"/>
      <c r="K100" s="1148">
        <f t="shared" si="4"/>
        <v>0</v>
      </c>
      <c r="L100" s="1888"/>
      <c r="M100" s="1132"/>
    </row>
    <row r="101" spans="1:13" s="1133" customFormat="1" ht="18.75" customHeight="1">
      <c r="A101" s="1894"/>
      <c r="B101" s="1896"/>
      <c r="C101" s="1896"/>
      <c r="D101" s="1149" t="s">
        <v>355</v>
      </c>
      <c r="E101" s="1149"/>
      <c r="F101" s="1150"/>
      <c r="G101" s="1150"/>
      <c r="H101" s="1150"/>
      <c r="I101" s="1150"/>
      <c r="J101" s="1150"/>
      <c r="K101" s="1150">
        <f t="shared" si="4"/>
        <v>0</v>
      </c>
      <c r="L101" s="1888"/>
      <c r="M101" s="1132"/>
    </row>
    <row r="102" spans="1:13" s="1173" customFormat="1" ht="14.25" customHeight="1">
      <c r="A102" s="1893" t="str">
        <f>+'8.1_MP-INAC'!A132</f>
        <v>2.3.9</v>
      </c>
      <c r="B102" s="1895" t="str">
        <f>+'8.1_MP-INAC'!B132</f>
        <v>Producto 20: Edificio de la Aduana rehabilitado</v>
      </c>
      <c r="C102" s="1896" t="str">
        <f>+'8.1_MP-INAC'!K132</f>
        <v># Obras</v>
      </c>
      <c r="D102" s="1145" t="s">
        <v>1234</v>
      </c>
      <c r="E102" s="1145"/>
      <c r="F102" s="1398"/>
      <c r="G102" s="1398"/>
      <c r="H102" s="1398">
        <f>+'8.1_MP-INAC'!O132</f>
        <v>1</v>
      </c>
      <c r="I102" s="1398"/>
      <c r="J102" s="1398"/>
      <c r="K102" s="1146">
        <f>SUM(E102:J102)</f>
        <v>1</v>
      </c>
      <c r="L102" s="1888"/>
      <c r="M102" s="1172"/>
    </row>
    <row r="103" spans="1:13" s="1133" customFormat="1" ht="21" customHeight="1">
      <c r="A103" s="1894"/>
      <c r="B103" s="1896"/>
      <c r="C103" s="1896"/>
      <c r="D103" s="1147" t="s">
        <v>1235</v>
      </c>
      <c r="E103" s="1147"/>
      <c r="F103" s="1148"/>
      <c r="G103" s="1148"/>
      <c r="H103" s="1148"/>
      <c r="I103" s="1148"/>
      <c r="J103" s="1148"/>
      <c r="K103" s="1148">
        <f t="shared" ref="K103:K104" si="6">SUM(F103:J103)</f>
        <v>0</v>
      </c>
      <c r="L103" s="1888"/>
      <c r="M103" s="1132"/>
    </row>
    <row r="104" spans="1:13" s="1133" customFormat="1" ht="18.75" customHeight="1">
      <c r="A104" s="1894"/>
      <c r="B104" s="1896"/>
      <c r="C104" s="1896"/>
      <c r="D104" s="1149" t="s">
        <v>355</v>
      </c>
      <c r="E104" s="1149"/>
      <c r="F104" s="1150"/>
      <c r="G104" s="1150"/>
      <c r="H104" s="1150"/>
      <c r="I104" s="1150"/>
      <c r="J104" s="1150"/>
      <c r="K104" s="1150">
        <f t="shared" si="6"/>
        <v>0</v>
      </c>
      <c r="L104" s="1888"/>
      <c r="M104" s="1132"/>
    </row>
    <row r="105" spans="1:13">
      <c r="A105" s="1151"/>
      <c r="B105" s="1151"/>
      <c r="C105" s="1151"/>
      <c r="D105" s="1151"/>
      <c r="E105" s="1151"/>
      <c r="F105" s="1151"/>
      <c r="G105" s="1151"/>
      <c r="H105" s="1151"/>
      <c r="I105" s="1151"/>
      <c r="J105" s="1151"/>
      <c r="K105" s="1152"/>
    </row>
    <row r="106" spans="1:13" s="1129" customFormat="1" ht="16.5" customHeight="1">
      <c r="A106" s="1897" t="s">
        <v>1236</v>
      </c>
      <c r="B106" s="1898"/>
      <c r="C106" s="1898"/>
      <c r="D106" s="1898"/>
      <c r="E106" s="1898"/>
      <c r="F106" s="1898"/>
      <c r="G106" s="1898"/>
      <c r="H106" s="1898"/>
      <c r="I106" s="1898"/>
      <c r="J106" s="1898"/>
      <c r="K106" s="1898"/>
      <c r="L106" s="1898"/>
    </row>
    <row r="107" spans="1:13" s="1131" customFormat="1" ht="14.25" customHeight="1">
      <c r="A107" s="1900" t="s">
        <v>27</v>
      </c>
      <c r="B107" s="1899" t="s">
        <v>1233</v>
      </c>
      <c r="C107" s="1889" t="s">
        <v>239</v>
      </c>
      <c r="D107" s="1889"/>
      <c r="E107" s="1889" t="str">
        <f>+'8.1_MP-INAC'!BX5</f>
        <v>Año 1*
2018</v>
      </c>
      <c r="F107" s="1889" t="str">
        <f>+'8.1_MP-INAC'!BY5</f>
        <v>Año 2
2019</v>
      </c>
      <c r="G107" s="1889" t="str">
        <f>+'8.1_MP-INAC'!BZ5</f>
        <v>Año 3
2020</v>
      </c>
      <c r="H107" s="1889" t="str">
        <f>+'8.1_MP-INAC'!CA5</f>
        <v>Año 4
2021</v>
      </c>
      <c r="I107" s="1889" t="str">
        <f>+'8.1_MP-INAC'!CB5</f>
        <v>Año 5
2022</v>
      </c>
      <c r="J107" s="1889" t="str">
        <f>+'8.1_MP-INAC'!CC5</f>
        <v>Año 6**
2023</v>
      </c>
      <c r="K107" s="1889" t="s">
        <v>110</v>
      </c>
      <c r="L107" s="1890" t="s">
        <v>972</v>
      </c>
      <c r="M107" s="1130"/>
    </row>
    <row r="108" spans="1:13" s="1131" customFormat="1" ht="14.25" customHeight="1">
      <c r="A108" s="1900" t="s">
        <v>1433</v>
      </c>
      <c r="B108" s="1899">
        <v>0</v>
      </c>
      <c r="C108" s="1889"/>
      <c r="D108" s="1889"/>
      <c r="E108" s="1892">
        <v>0</v>
      </c>
      <c r="F108" s="1892">
        <v>1</v>
      </c>
      <c r="G108" s="1892">
        <v>2</v>
      </c>
      <c r="H108" s="1892">
        <v>3</v>
      </c>
      <c r="I108" s="1892">
        <v>4</v>
      </c>
      <c r="J108" s="1892">
        <v>5</v>
      </c>
      <c r="K108" s="1889" t="e">
        <v>#VALUE!</v>
      </c>
      <c r="L108" s="1890"/>
      <c r="M108" s="1130"/>
    </row>
    <row r="109" spans="1:13" s="1131" customFormat="1" ht="14.25" customHeight="1">
      <c r="A109" s="1139" t="str">
        <f>+'8.1_MP-INAC'!A8</f>
        <v>1</v>
      </c>
      <c r="B109" s="1163" t="str">
        <f>+'8.1_MP-INAC'!B8</f>
        <v>Componente 1. Modernización de Instrumentos de Gestión Patrimonial</v>
      </c>
      <c r="C109" s="1140"/>
      <c r="D109" s="1140"/>
      <c r="E109" s="1140"/>
      <c r="F109" s="1140"/>
      <c r="G109" s="1140"/>
      <c r="H109" s="1140"/>
      <c r="I109" s="1140"/>
      <c r="J109" s="1140"/>
      <c r="K109" s="1143"/>
      <c r="L109" s="1144"/>
      <c r="M109" s="1130"/>
    </row>
    <row r="110" spans="1:13" s="1131" customFormat="1" ht="14.25" customHeight="1">
      <c r="A110" s="1164" t="str">
        <f>+'8.1_MP-INAC'!A9</f>
        <v>1.1</v>
      </c>
      <c r="B110" s="1165" t="str">
        <f>+'8.1_MP-INAC'!B9</f>
        <v>Sub-Componente 1.a: Fortalecimiento Estratégico del INAC</v>
      </c>
      <c r="C110" s="1161"/>
      <c r="D110" s="1161"/>
      <c r="E110" s="1161"/>
      <c r="F110" s="1161"/>
      <c r="G110" s="1161"/>
      <c r="H110" s="1161"/>
      <c r="I110" s="1161"/>
      <c r="J110" s="1161"/>
      <c r="K110" s="1160"/>
      <c r="L110" s="1162"/>
      <c r="M110" s="1130"/>
    </row>
    <row r="111" spans="1:13" s="1131" customFormat="1" ht="12" customHeight="1">
      <c r="A111" s="1891" t="s">
        <v>274</v>
      </c>
      <c r="B111" s="1887" t="s">
        <v>1101</v>
      </c>
      <c r="C111" s="1887" t="s">
        <v>275</v>
      </c>
      <c r="D111" s="1145" t="s">
        <v>1234</v>
      </c>
      <c r="E111" s="1136">
        <f>+'8.1_MP-INAC'!BX10</f>
        <v>10500</v>
      </c>
      <c r="F111" s="1136">
        <f>+'8.1_MP-INAC'!BY10</f>
        <v>100000</v>
      </c>
      <c r="G111" s="1136">
        <f>+'8.1_MP-INAC'!BZ10</f>
        <v>216000</v>
      </c>
      <c r="H111" s="1136">
        <f>+'8.1_MP-INAC'!CA10</f>
        <v>216000</v>
      </c>
      <c r="I111" s="1136">
        <f>+'8.1_MP-INAC'!CB10</f>
        <v>158000</v>
      </c>
      <c r="J111" s="1136">
        <f>+'8.1_MP-INAC'!CC10</f>
        <v>89500</v>
      </c>
      <c r="K111" s="1136">
        <f>SUM(E111:J111)</f>
        <v>790000</v>
      </c>
      <c r="L111" s="1888"/>
      <c r="M111" s="1130"/>
    </row>
    <row r="112" spans="1:13" s="1133" customFormat="1" ht="12" customHeight="1">
      <c r="A112" s="1882"/>
      <c r="B112" s="1885"/>
      <c r="C112" s="1885"/>
      <c r="D112" s="1147" t="s">
        <v>1235</v>
      </c>
      <c r="E112" s="1137"/>
      <c r="F112" s="1137"/>
      <c r="G112" s="1137"/>
      <c r="H112" s="1137"/>
      <c r="I112" s="1137"/>
      <c r="J112" s="1137"/>
      <c r="K112" s="1137">
        <f>SUM(E112:I112)</f>
        <v>0</v>
      </c>
      <c r="L112" s="1888"/>
      <c r="M112" s="1132"/>
    </row>
    <row r="113" spans="1:13" s="1133" customFormat="1" ht="12" customHeight="1">
      <c r="A113" s="1883"/>
      <c r="B113" s="1886"/>
      <c r="C113" s="1886"/>
      <c r="D113" s="1149" t="s">
        <v>355</v>
      </c>
      <c r="E113" s="1138"/>
      <c r="F113" s="1138"/>
      <c r="G113" s="1138"/>
      <c r="H113" s="1138"/>
      <c r="I113" s="1138"/>
      <c r="J113" s="1138"/>
      <c r="K113" s="1138">
        <f>SUM(E113:I113)</f>
        <v>0</v>
      </c>
      <c r="L113" s="1888"/>
      <c r="M113" s="1132"/>
    </row>
    <row r="114" spans="1:13" s="1131" customFormat="1" ht="12" customHeight="1">
      <c r="A114" s="1891" t="s">
        <v>278</v>
      </c>
      <c r="B114" s="1887" t="s">
        <v>1102</v>
      </c>
      <c r="C114" s="1887" t="s">
        <v>1099</v>
      </c>
      <c r="D114" s="1145" t="s">
        <v>1234</v>
      </c>
      <c r="E114" s="1136">
        <f>+'8.1_MP-INAC'!BX14</f>
        <v>0</v>
      </c>
      <c r="F114" s="1136">
        <f>+'8.1_MP-INAC'!BY14</f>
        <v>40000</v>
      </c>
      <c r="G114" s="1136">
        <f>+'8.1_MP-INAC'!BZ14</f>
        <v>120000</v>
      </c>
      <c r="H114" s="1136">
        <f>+'8.1_MP-INAC'!CA14</f>
        <v>120000</v>
      </c>
      <c r="I114" s="1136">
        <f>+'8.1_MP-INAC'!CB14</f>
        <v>120000</v>
      </c>
      <c r="J114" s="1136">
        <f>+'8.1_MP-INAC'!CC14</f>
        <v>0</v>
      </c>
      <c r="K114" s="1136">
        <f>SUM(E114:J114)</f>
        <v>400000</v>
      </c>
      <c r="L114" s="1888"/>
      <c r="M114" s="1130"/>
    </row>
    <row r="115" spans="1:13" s="1133" customFormat="1" ht="12" customHeight="1">
      <c r="A115" s="1882"/>
      <c r="B115" s="1885"/>
      <c r="C115" s="1885"/>
      <c r="D115" s="1147" t="s">
        <v>1235</v>
      </c>
      <c r="E115" s="1137"/>
      <c r="F115" s="1137"/>
      <c r="G115" s="1137"/>
      <c r="H115" s="1137"/>
      <c r="I115" s="1137"/>
      <c r="J115" s="1137"/>
      <c r="K115" s="1137">
        <f>SUM(E115:I115)</f>
        <v>0</v>
      </c>
      <c r="L115" s="1888"/>
      <c r="M115" s="1132"/>
    </row>
    <row r="116" spans="1:13" s="1133" customFormat="1" ht="12" customHeight="1">
      <c r="A116" s="1883"/>
      <c r="B116" s="1886"/>
      <c r="C116" s="1886"/>
      <c r="D116" s="1149" t="s">
        <v>355</v>
      </c>
      <c r="E116" s="1138"/>
      <c r="F116" s="1138"/>
      <c r="G116" s="1138"/>
      <c r="H116" s="1138"/>
      <c r="I116" s="1138"/>
      <c r="J116" s="1138"/>
      <c r="K116" s="1138">
        <f>SUM(E116:I116)</f>
        <v>0</v>
      </c>
      <c r="L116" s="1888"/>
      <c r="M116" s="1132"/>
    </row>
    <row r="117" spans="1:13" s="1131" customFormat="1" ht="12.75" customHeight="1">
      <c r="A117" s="1891" t="s">
        <v>1107</v>
      </c>
      <c r="B117" s="1887" t="s">
        <v>1098</v>
      </c>
      <c r="C117" s="1887" t="s">
        <v>279</v>
      </c>
      <c r="D117" s="1145" t="s">
        <v>1234</v>
      </c>
      <c r="E117" s="1136">
        <f>+'8.1_MP-INAC'!BX16</f>
        <v>0</v>
      </c>
      <c r="F117" s="1136">
        <f>+'8.1_MP-INAC'!BY16</f>
        <v>81500</v>
      </c>
      <c r="G117" s="1136">
        <f>+'8.1_MP-INAC'!BZ16</f>
        <v>244500</v>
      </c>
      <c r="H117" s="1136">
        <f>+'8.1_MP-INAC'!CA16</f>
        <v>244500</v>
      </c>
      <c r="I117" s="1136">
        <f>+'8.1_MP-INAC'!CB16</f>
        <v>244500</v>
      </c>
      <c r="J117" s="1136">
        <f>+'8.1_MP-INAC'!CC16</f>
        <v>0</v>
      </c>
      <c r="K117" s="1136">
        <f>SUM(E117:J117)</f>
        <v>815000</v>
      </c>
      <c r="L117" s="1888"/>
      <c r="M117" s="1130"/>
    </row>
    <row r="118" spans="1:13" s="1133" customFormat="1" ht="12.75" customHeight="1">
      <c r="A118" s="1882"/>
      <c r="B118" s="1885"/>
      <c r="C118" s="1885"/>
      <c r="D118" s="1147" t="s">
        <v>1235</v>
      </c>
      <c r="E118" s="1137"/>
      <c r="F118" s="1137"/>
      <c r="G118" s="1137"/>
      <c r="H118" s="1137"/>
      <c r="I118" s="1137"/>
      <c r="J118" s="1137"/>
      <c r="K118" s="1137">
        <f>SUM(E118:I118)</f>
        <v>0</v>
      </c>
      <c r="L118" s="1888"/>
      <c r="M118" s="1132"/>
    </row>
    <row r="119" spans="1:13" s="1133" customFormat="1" ht="12.75" customHeight="1">
      <c r="A119" s="1883"/>
      <c r="B119" s="1886"/>
      <c r="C119" s="1886"/>
      <c r="D119" s="1149" t="s">
        <v>355</v>
      </c>
      <c r="E119" s="1138"/>
      <c r="F119" s="1138"/>
      <c r="G119" s="1138"/>
      <c r="H119" s="1138"/>
      <c r="I119" s="1138"/>
      <c r="J119" s="1138"/>
      <c r="K119" s="1138">
        <f>SUM(E119:I119)</f>
        <v>0</v>
      </c>
      <c r="L119" s="1888"/>
      <c r="M119" s="1132"/>
    </row>
    <row r="120" spans="1:13" s="1131" customFormat="1" ht="12.75" customHeight="1">
      <c r="A120" s="1891" t="s">
        <v>1130</v>
      </c>
      <c r="B120" s="1887" t="s">
        <v>1100</v>
      </c>
      <c r="C120" s="1887" t="s">
        <v>279</v>
      </c>
      <c r="D120" s="1145" t="s">
        <v>1234</v>
      </c>
      <c r="E120" s="1136">
        <f>+'8.1_MP-INAC'!BX19</f>
        <v>0</v>
      </c>
      <c r="F120" s="1136">
        <f>+'8.1_MP-INAC'!BY19</f>
        <v>0</v>
      </c>
      <c r="G120" s="1136">
        <f>+'8.1_MP-INAC'!BZ19</f>
        <v>100000</v>
      </c>
      <c r="H120" s="1136">
        <f>+'8.1_MP-INAC'!CA19</f>
        <v>62500</v>
      </c>
      <c r="I120" s="1136">
        <f>+'8.1_MP-INAC'!CB19</f>
        <v>62500</v>
      </c>
      <c r="J120" s="1136">
        <f>+'8.1_MP-INAC'!CC19</f>
        <v>25000</v>
      </c>
      <c r="K120" s="1136">
        <f>SUM(E120:J120)</f>
        <v>250000</v>
      </c>
      <c r="L120" s="1888"/>
      <c r="M120" s="1130"/>
    </row>
    <row r="121" spans="1:13" s="1133" customFormat="1" ht="12.75" customHeight="1">
      <c r="A121" s="1882"/>
      <c r="B121" s="1885"/>
      <c r="C121" s="1885"/>
      <c r="D121" s="1147" t="s">
        <v>1235</v>
      </c>
      <c r="E121" s="1137"/>
      <c r="F121" s="1137"/>
      <c r="G121" s="1137"/>
      <c r="H121" s="1137"/>
      <c r="I121" s="1137"/>
      <c r="J121" s="1137"/>
      <c r="K121" s="1137">
        <f>SUM(E121:I121)</f>
        <v>0</v>
      </c>
      <c r="L121" s="1888"/>
      <c r="M121" s="1132"/>
    </row>
    <row r="122" spans="1:13" s="1133" customFormat="1" ht="12.75" customHeight="1">
      <c r="A122" s="1883"/>
      <c r="B122" s="1886"/>
      <c r="C122" s="1886"/>
      <c r="D122" s="1149" t="s">
        <v>355</v>
      </c>
      <c r="E122" s="1138"/>
      <c r="F122" s="1138"/>
      <c r="G122" s="1138"/>
      <c r="H122" s="1138"/>
      <c r="I122" s="1138"/>
      <c r="J122" s="1138"/>
      <c r="K122" s="1138">
        <f>SUM(E122:I122)</f>
        <v>0</v>
      </c>
      <c r="L122" s="1888"/>
      <c r="M122" s="1132"/>
    </row>
    <row r="123" spans="1:13" s="1131" customFormat="1">
      <c r="A123" s="1891" t="s">
        <v>1131</v>
      </c>
      <c r="B123" s="1887" t="s">
        <v>1103</v>
      </c>
      <c r="C123" s="1887" t="s">
        <v>275</v>
      </c>
      <c r="D123" s="1145" t="s">
        <v>1234</v>
      </c>
      <c r="E123" s="1136">
        <f>+'8.1_MP-INAC'!BX21</f>
        <v>0</v>
      </c>
      <c r="F123" s="1136">
        <f>+'8.1_MP-INAC'!BY21</f>
        <v>63000</v>
      </c>
      <c r="G123" s="1136">
        <f>+'8.1_MP-INAC'!BZ21</f>
        <v>84000</v>
      </c>
      <c r="H123" s="1136">
        <f>+'8.1_MP-INAC'!CA21</f>
        <v>63000</v>
      </c>
      <c r="I123" s="1136">
        <f>+'8.1_MP-INAC'!CB21</f>
        <v>0</v>
      </c>
      <c r="J123" s="1136">
        <f>+'8.1_MP-INAC'!CC21</f>
        <v>0</v>
      </c>
      <c r="K123" s="1136">
        <f>SUM(E123:J123)</f>
        <v>210000</v>
      </c>
      <c r="L123" s="1888"/>
      <c r="M123" s="1130"/>
    </row>
    <row r="124" spans="1:13" s="1133" customFormat="1" ht="14.25" customHeight="1">
      <c r="A124" s="1882"/>
      <c r="B124" s="1885"/>
      <c r="C124" s="1885"/>
      <c r="D124" s="1147" t="s">
        <v>1235</v>
      </c>
      <c r="E124" s="1148"/>
      <c r="F124" s="1148"/>
      <c r="G124" s="1148"/>
      <c r="H124" s="1148"/>
      <c r="I124" s="1148"/>
      <c r="J124" s="1148"/>
      <c r="K124" s="1137">
        <f>SUM(E124:I124)</f>
        <v>0</v>
      </c>
      <c r="L124" s="1888"/>
      <c r="M124" s="1132"/>
    </row>
    <row r="125" spans="1:13" s="1133" customFormat="1">
      <c r="A125" s="1883"/>
      <c r="B125" s="1886"/>
      <c r="C125" s="1886"/>
      <c r="D125" s="1149" t="s">
        <v>355</v>
      </c>
      <c r="E125" s="1150"/>
      <c r="F125" s="1150"/>
      <c r="G125" s="1150"/>
      <c r="H125" s="1150"/>
      <c r="I125" s="1150"/>
      <c r="J125" s="1150"/>
      <c r="K125" s="1138">
        <f>SUM(E125:I125)</f>
        <v>0</v>
      </c>
      <c r="L125" s="1888"/>
      <c r="M125" s="1132"/>
    </row>
    <row r="126" spans="1:13" s="1131" customFormat="1" ht="14.25" customHeight="1">
      <c r="A126" s="1891" t="s">
        <v>1275</v>
      </c>
      <c r="B126" s="1887" t="s">
        <v>1179</v>
      </c>
      <c r="C126" s="1887" t="s">
        <v>275</v>
      </c>
      <c r="D126" s="1145" t="s">
        <v>1234</v>
      </c>
      <c r="E126" s="1136">
        <f>+'8.1_MP-INAC'!BX24</f>
        <v>0</v>
      </c>
      <c r="F126" s="1136">
        <f>+'8.1_MP-INAC'!BY24</f>
        <v>104500</v>
      </c>
      <c r="G126" s="1136">
        <f>+'8.1_MP-INAC'!BZ24</f>
        <v>119500</v>
      </c>
      <c r="H126" s="1136">
        <f>+'8.1_MP-INAC'!CA24</f>
        <v>83000</v>
      </c>
      <c r="I126" s="1136">
        <f>+'8.1_MP-INAC'!CB24</f>
        <v>75500</v>
      </c>
      <c r="J126" s="1136">
        <f>+'8.1_MP-INAC'!CC24</f>
        <v>7500</v>
      </c>
      <c r="K126" s="1136">
        <f>SUM(E126:J126)</f>
        <v>390000</v>
      </c>
      <c r="L126" s="1888"/>
      <c r="M126" s="1130"/>
    </row>
    <row r="127" spans="1:13" s="1133" customFormat="1" ht="14.25" customHeight="1">
      <c r="A127" s="1882"/>
      <c r="B127" s="1885"/>
      <c r="C127" s="1885"/>
      <c r="D127" s="1147" t="s">
        <v>1235</v>
      </c>
      <c r="E127" s="1137"/>
      <c r="F127" s="1137"/>
      <c r="G127" s="1137"/>
      <c r="H127" s="1137"/>
      <c r="I127" s="1137"/>
      <c r="J127" s="1137"/>
      <c r="K127" s="1137">
        <f>SUM(E127:I127)</f>
        <v>0</v>
      </c>
      <c r="L127" s="1888"/>
      <c r="M127" s="1132"/>
    </row>
    <row r="128" spans="1:13" s="1133" customFormat="1" ht="14.25" customHeight="1">
      <c r="A128" s="1883"/>
      <c r="B128" s="1886"/>
      <c r="C128" s="1886"/>
      <c r="D128" s="1149" t="s">
        <v>355</v>
      </c>
      <c r="E128" s="1138"/>
      <c r="F128" s="1138"/>
      <c r="G128" s="1138"/>
      <c r="H128" s="1138"/>
      <c r="I128" s="1138"/>
      <c r="J128" s="1138"/>
      <c r="K128" s="1138">
        <f>SUM(E128:I128)</f>
        <v>0</v>
      </c>
      <c r="L128" s="1888"/>
      <c r="M128" s="1132"/>
    </row>
    <row r="129" spans="1:13" s="1131" customFormat="1" ht="15.75" customHeight="1">
      <c r="A129" s="1891" t="s">
        <v>1276</v>
      </c>
      <c r="B129" s="1887" t="s">
        <v>1136</v>
      </c>
      <c r="C129" s="1887" t="s">
        <v>1140</v>
      </c>
      <c r="D129" s="1145" t="s">
        <v>1234</v>
      </c>
      <c r="E129" s="1136">
        <f>+'8.1_MP-INAC'!BX34</f>
        <v>0</v>
      </c>
      <c r="F129" s="1136">
        <f>+'8.1_MP-INAC'!BY34</f>
        <v>37500</v>
      </c>
      <c r="G129" s="1136">
        <f>+'8.1_MP-INAC'!BZ34</f>
        <v>37500</v>
      </c>
      <c r="H129" s="1136">
        <f>+'8.1_MP-INAC'!CA34</f>
        <v>37500</v>
      </c>
      <c r="I129" s="1136">
        <f>+'8.1_MP-INAC'!CB34</f>
        <v>37500</v>
      </c>
      <c r="J129" s="1136">
        <f>+'8.1_MP-INAC'!CC34</f>
        <v>0</v>
      </c>
      <c r="K129" s="1136">
        <f>SUM(E129:J129)</f>
        <v>150000</v>
      </c>
      <c r="L129" s="1888"/>
      <c r="M129" s="1130"/>
    </row>
    <row r="130" spans="1:13" s="1133" customFormat="1" ht="15.75" customHeight="1">
      <c r="A130" s="1882"/>
      <c r="B130" s="1885"/>
      <c r="C130" s="1885"/>
      <c r="D130" s="1147" t="s">
        <v>1235</v>
      </c>
      <c r="E130" s="1137"/>
      <c r="F130" s="1137"/>
      <c r="G130" s="1137"/>
      <c r="H130" s="1137"/>
      <c r="I130" s="1137"/>
      <c r="J130" s="1137"/>
      <c r="K130" s="1137">
        <f>SUM(E130:I130)</f>
        <v>0</v>
      </c>
      <c r="L130" s="1888"/>
      <c r="M130" s="1132"/>
    </row>
    <row r="131" spans="1:13" s="1133" customFormat="1" ht="15.75" customHeight="1">
      <c r="A131" s="1883"/>
      <c r="B131" s="1886"/>
      <c r="C131" s="1886"/>
      <c r="D131" s="1149" t="s">
        <v>355</v>
      </c>
      <c r="E131" s="1138"/>
      <c r="F131" s="1138"/>
      <c r="G131" s="1138"/>
      <c r="H131" s="1138"/>
      <c r="I131" s="1138"/>
      <c r="J131" s="1138"/>
      <c r="K131" s="1138">
        <f>SUM(E131:I131)</f>
        <v>0</v>
      </c>
      <c r="L131" s="1888"/>
      <c r="M131" s="1132"/>
    </row>
    <row r="132" spans="1:13" s="1131" customFormat="1" ht="12.75" customHeight="1">
      <c r="A132" s="1891" t="s">
        <v>1277</v>
      </c>
      <c r="B132" s="1887" t="s">
        <v>1110</v>
      </c>
      <c r="C132" s="1887" t="s">
        <v>1141</v>
      </c>
      <c r="D132" s="1145" t="s">
        <v>1234</v>
      </c>
      <c r="E132" s="1136">
        <f>+'8.1_MP-INAC'!BX37</f>
        <v>0</v>
      </c>
      <c r="F132" s="1136">
        <f>+'8.1_MP-INAC'!BY37</f>
        <v>0</v>
      </c>
      <c r="G132" s="1136">
        <f>+'8.1_MP-INAC'!BZ37</f>
        <v>510500</v>
      </c>
      <c r="H132" s="1136">
        <f>+'8.1_MP-INAC'!CA37</f>
        <v>484500</v>
      </c>
      <c r="I132" s="1136">
        <f>+'8.1_MP-INAC'!CB37</f>
        <v>0</v>
      </c>
      <c r="J132" s="1136">
        <f>+'8.1_MP-INAC'!CC37</f>
        <v>0</v>
      </c>
      <c r="K132" s="1136">
        <f>SUM(E132:J132)</f>
        <v>995000</v>
      </c>
      <c r="L132" s="1888"/>
      <c r="M132" s="1130"/>
    </row>
    <row r="133" spans="1:13" s="1133" customFormat="1" ht="14.25" customHeight="1">
      <c r="A133" s="1882"/>
      <c r="B133" s="1885"/>
      <c r="C133" s="1885"/>
      <c r="D133" s="1147" t="s">
        <v>1235</v>
      </c>
      <c r="E133" s="1148"/>
      <c r="F133" s="1148"/>
      <c r="G133" s="1148"/>
      <c r="H133" s="1148"/>
      <c r="I133" s="1148"/>
      <c r="J133" s="1148"/>
      <c r="K133" s="1137">
        <f>SUM(E133:I133)</f>
        <v>0</v>
      </c>
      <c r="L133" s="1888"/>
      <c r="M133" s="1132"/>
    </row>
    <row r="134" spans="1:13" s="1133" customFormat="1" ht="24" customHeight="1">
      <c r="A134" s="1883"/>
      <c r="B134" s="1886"/>
      <c r="C134" s="1886"/>
      <c r="D134" s="1149" t="s">
        <v>355</v>
      </c>
      <c r="E134" s="1150"/>
      <c r="F134" s="1150"/>
      <c r="G134" s="1150"/>
      <c r="H134" s="1150"/>
      <c r="I134" s="1150"/>
      <c r="J134" s="1150"/>
      <c r="K134" s="1150">
        <f>SUM(E134:I134)</f>
        <v>0</v>
      </c>
      <c r="L134" s="1888"/>
      <c r="M134" s="1132"/>
    </row>
    <row r="135" spans="1:13" s="1173" customFormat="1" ht="14.25" customHeight="1">
      <c r="A135" s="1139" t="str">
        <f>+'8.1_MP-INAC'!A42</f>
        <v>2</v>
      </c>
      <c r="B135" s="1163" t="str">
        <f>+'8.1_MP-INAC'!B42</f>
        <v>Componente 2. Rehabilitación y Puesta en Valor de Bienes Culturales</v>
      </c>
      <c r="C135" s="1140"/>
      <c r="D135" s="1140"/>
      <c r="E135" s="1140"/>
      <c r="F135" s="1140"/>
      <c r="G135" s="1140"/>
      <c r="H135" s="1140"/>
      <c r="I135" s="1140"/>
      <c r="J135" s="1140"/>
      <c r="K135" s="1143"/>
      <c r="L135" s="1144"/>
      <c r="M135" s="1172"/>
    </row>
    <row r="136" spans="1:13" s="1173" customFormat="1" ht="14.25" customHeight="1">
      <c r="A136" s="1167" t="str">
        <f>+'8.1_MP-INAC'!A43</f>
        <v>2.1</v>
      </c>
      <c r="B136" s="1168" t="str">
        <f>+'8.1_MP-INAC'!B43</f>
        <v>Sub-Componente II.a) Teatro Nacional de Panamá</v>
      </c>
      <c r="C136" s="1169"/>
      <c r="D136" s="1169"/>
      <c r="E136" s="1169"/>
      <c r="F136" s="1169"/>
      <c r="G136" s="1169"/>
      <c r="H136" s="1169"/>
      <c r="I136" s="1169"/>
      <c r="J136" s="1169"/>
      <c r="K136" s="1170"/>
      <c r="L136" s="1171"/>
      <c r="M136" s="1172"/>
    </row>
    <row r="137" spans="1:13" s="1131" customFormat="1" ht="11.25" customHeight="1">
      <c r="A137" s="1881" t="str">
        <f>+'8.1_MP-INAC'!A44</f>
        <v>2.1.1</v>
      </c>
      <c r="B137" s="1884" t="str">
        <f>+'8.1_MP-INAC'!B44</f>
        <v xml:space="preserve">Producto 9: Plan de gestión del teatro implementado </v>
      </c>
      <c r="C137" s="1887" t="str">
        <f>+C67</f>
        <v># plan</v>
      </c>
      <c r="D137" s="1145" t="s">
        <v>1234</v>
      </c>
      <c r="E137" s="1136">
        <f>+'8.1_MP-INAC'!BX44</f>
        <v>593600</v>
      </c>
      <c r="F137" s="1136">
        <f>+'8.1_MP-INAC'!BY44</f>
        <v>35000</v>
      </c>
      <c r="G137" s="1136">
        <f>+'8.1_MP-INAC'!BZ44</f>
        <v>140000</v>
      </c>
      <c r="H137" s="1136">
        <f>+'8.1_MP-INAC'!CA44</f>
        <v>140000</v>
      </c>
      <c r="I137" s="1136">
        <f>+'8.1_MP-INAC'!CB44</f>
        <v>35000</v>
      </c>
      <c r="J137" s="1136">
        <f>+'8.1_MP-INAC'!CC44</f>
        <v>0</v>
      </c>
      <c r="K137" s="1136">
        <f>SUM(E137:J137)</f>
        <v>943600</v>
      </c>
      <c r="L137" s="1888"/>
      <c r="M137" s="1130"/>
    </row>
    <row r="138" spans="1:13" s="1133" customFormat="1" ht="11.25" customHeight="1">
      <c r="A138" s="1882"/>
      <c r="B138" s="1885"/>
      <c r="C138" s="1885"/>
      <c r="D138" s="1147" t="s">
        <v>1235</v>
      </c>
      <c r="E138" s="1137"/>
      <c r="F138" s="1137"/>
      <c r="G138" s="1137"/>
      <c r="H138" s="1137"/>
      <c r="I138" s="1137"/>
      <c r="J138" s="1137"/>
      <c r="K138" s="1137">
        <f>SUM(E138:I138)</f>
        <v>0</v>
      </c>
      <c r="L138" s="1888"/>
      <c r="M138" s="1132"/>
    </row>
    <row r="139" spans="1:13" s="1133" customFormat="1" ht="11.25" customHeight="1">
      <c r="A139" s="1883"/>
      <c r="B139" s="1886"/>
      <c r="C139" s="1886"/>
      <c r="D139" s="1149" t="s">
        <v>355</v>
      </c>
      <c r="E139" s="1138"/>
      <c r="F139" s="1138"/>
      <c r="G139" s="1138"/>
      <c r="H139" s="1138"/>
      <c r="I139" s="1138"/>
      <c r="J139" s="1138"/>
      <c r="K139" s="1138">
        <f>SUM(E139:I139)</f>
        <v>0</v>
      </c>
      <c r="L139" s="1888"/>
      <c r="M139" s="1132"/>
    </row>
    <row r="140" spans="1:13" s="1173" customFormat="1" ht="14.25" customHeight="1">
      <c r="A140" s="1167" t="str">
        <f>+'8.1_MP-INAC'!A52</f>
        <v>2.2</v>
      </c>
      <c r="B140" s="1168" t="str">
        <f>+'8.1_MP-INAC'!B52</f>
        <v>Sub-Componente II.b) MARTA</v>
      </c>
      <c r="C140" s="1169"/>
      <c r="D140" s="1169"/>
      <c r="E140" s="1169"/>
      <c r="F140" s="1169"/>
      <c r="G140" s="1169"/>
      <c r="H140" s="1169"/>
      <c r="I140" s="1169"/>
      <c r="J140" s="1169"/>
      <c r="K140" s="1170"/>
      <c r="L140" s="1171"/>
      <c r="M140" s="1172"/>
    </row>
    <row r="141" spans="1:13" s="1131" customFormat="1" ht="13.5" customHeight="1">
      <c r="A141" s="1881" t="str">
        <f>+'8.1_MP-INAC'!A53</f>
        <v>2.2.1</v>
      </c>
      <c r="B141" s="1884" t="str">
        <f>+'8.1_MP-INAC'!B53</f>
        <v>Producto 10: Museo rehabilitado, ampliado, equipado e instalado</v>
      </c>
      <c r="C141" s="1887" t="str">
        <f>+C71</f>
        <v># Obras</v>
      </c>
      <c r="D141" s="1145" t="s">
        <v>1234</v>
      </c>
      <c r="E141" s="1136">
        <f>+'8.1_MP-INAC'!BX53</f>
        <v>0</v>
      </c>
      <c r="F141" s="1136">
        <f>+'8.1_MP-INAC'!BY53</f>
        <v>4423000</v>
      </c>
      <c r="G141" s="1136">
        <f>+'8.1_MP-INAC'!BZ53</f>
        <v>4423000</v>
      </c>
      <c r="H141" s="1136">
        <f>+'8.1_MP-INAC'!CA53</f>
        <v>2211500</v>
      </c>
      <c r="I141" s="1136">
        <f>+'8.1_MP-INAC'!CB53</f>
        <v>0</v>
      </c>
      <c r="J141" s="1136">
        <f>+'8.1_MP-INAC'!CC53</f>
        <v>0</v>
      </c>
      <c r="K141" s="1136">
        <f>SUM(E141:J141)</f>
        <v>11057500</v>
      </c>
      <c r="L141" s="1888"/>
      <c r="M141" s="1130"/>
    </row>
    <row r="142" spans="1:13" s="1133" customFormat="1" ht="13.5" customHeight="1">
      <c r="A142" s="1882"/>
      <c r="B142" s="1885"/>
      <c r="C142" s="1885"/>
      <c r="D142" s="1147" t="s">
        <v>1235</v>
      </c>
      <c r="E142" s="1148"/>
      <c r="F142" s="1148"/>
      <c r="G142" s="1148"/>
      <c r="H142" s="1148"/>
      <c r="I142" s="1148"/>
      <c r="J142" s="1148"/>
      <c r="K142" s="1137">
        <f>SUM(E142:I142)</f>
        <v>0</v>
      </c>
      <c r="L142" s="1888"/>
      <c r="M142" s="1132"/>
    </row>
    <row r="143" spans="1:13" s="1133" customFormat="1" ht="13.5" customHeight="1">
      <c r="A143" s="1883"/>
      <c r="B143" s="1886"/>
      <c r="C143" s="1886"/>
      <c r="D143" s="1149" t="s">
        <v>355</v>
      </c>
      <c r="E143" s="1150"/>
      <c r="F143" s="1150"/>
      <c r="G143" s="1150"/>
      <c r="H143" s="1150"/>
      <c r="I143" s="1150"/>
      <c r="J143" s="1150"/>
      <c r="K143" s="1138">
        <f>SUM(E143:I143)</f>
        <v>0</v>
      </c>
      <c r="L143" s="1888"/>
      <c r="M143" s="1132"/>
    </row>
    <row r="144" spans="1:13" s="1131" customFormat="1" ht="13.5" customHeight="1">
      <c r="A144" s="1881" t="str">
        <f>+'8.1_MP-INAC'!A83</f>
        <v>2.2.2</v>
      </c>
      <c r="B144" s="1884" t="str">
        <f>+'8.1_MP-INAC'!B83</f>
        <v>Producto 11: Instrumentos de gestión del museo implementados</v>
      </c>
      <c r="C144" s="1887" t="str">
        <f>+C74</f>
        <v># Instrumentos</v>
      </c>
      <c r="D144" s="1145" t="s">
        <v>1234</v>
      </c>
      <c r="E144" s="1136">
        <f>+'8.1_MP-INAC'!BX83</f>
        <v>0</v>
      </c>
      <c r="F144" s="1136">
        <f>+'8.1_MP-INAC'!BY83</f>
        <v>110500</v>
      </c>
      <c r="G144" s="1136">
        <f>+'8.1_MP-INAC'!BZ83</f>
        <v>230100</v>
      </c>
      <c r="H144" s="1136">
        <f>+'8.1_MP-INAC'!CA83</f>
        <v>132600</v>
      </c>
      <c r="I144" s="1136">
        <f>+'8.1_MP-INAC'!CB83</f>
        <v>72800</v>
      </c>
      <c r="J144" s="1136">
        <f>+'8.1_MP-INAC'!CC83</f>
        <v>13000</v>
      </c>
      <c r="K144" s="1136">
        <f>SUM(E144:J144)</f>
        <v>559000</v>
      </c>
      <c r="L144" s="1888"/>
      <c r="M144" s="1130"/>
    </row>
    <row r="145" spans="1:13" s="1133" customFormat="1" ht="13.5" customHeight="1">
      <c r="A145" s="1882"/>
      <c r="B145" s="1885"/>
      <c r="C145" s="1885"/>
      <c r="D145" s="1147" t="s">
        <v>1235</v>
      </c>
      <c r="E145" s="1137"/>
      <c r="F145" s="1137"/>
      <c r="G145" s="1137"/>
      <c r="H145" s="1137"/>
      <c r="I145" s="1137"/>
      <c r="J145" s="1137"/>
      <c r="K145" s="1137">
        <f>SUM(E145:I145)</f>
        <v>0</v>
      </c>
      <c r="L145" s="1888"/>
      <c r="M145" s="1132"/>
    </row>
    <row r="146" spans="1:13" s="1133" customFormat="1" ht="13.5" customHeight="1">
      <c r="A146" s="1883"/>
      <c r="B146" s="1886"/>
      <c r="C146" s="1886"/>
      <c r="D146" s="1149" t="s">
        <v>355</v>
      </c>
      <c r="E146" s="1138"/>
      <c r="F146" s="1138"/>
      <c r="G146" s="1138"/>
      <c r="H146" s="1138"/>
      <c r="I146" s="1138"/>
      <c r="J146" s="1138"/>
      <c r="K146" s="1138">
        <f>SUM(E146:I146)</f>
        <v>0</v>
      </c>
      <c r="L146" s="1888"/>
      <c r="M146" s="1132"/>
    </row>
    <row r="147" spans="1:13" s="1173" customFormat="1" ht="14.25" customHeight="1">
      <c r="A147" s="1167" t="str">
        <f>+'8.1_MP-INAC'!A96</f>
        <v>2.3</v>
      </c>
      <c r="B147" s="1168" t="str">
        <f>+'8.1_MP-INAC'!B96</f>
        <v>Sub-Componente II.c) Fortificaciones de Portobelo y San Lorenzo</v>
      </c>
      <c r="C147" s="1169"/>
      <c r="D147" s="1169"/>
      <c r="E147" s="1169"/>
      <c r="F147" s="1169"/>
      <c r="G147" s="1169"/>
      <c r="H147" s="1169"/>
      <c r="I147" s="1169"/>
      <c r="J147" s="1169"/>
      <c r="K147" s="1177"/>
      <c r="L147" s="1171"/>
      <c r="M147" s="1172"/>
    </row>
    <row r="148" spans="1:13" s="1173" customFormat="1" ht="12.75" customHeight="1">
      <c r="A148" s="1881" t="str">
        <f>+'8.1_MP-INAC'!A97</f>
        <v>2.3.1</v>
      </c>
      <c r="B148" s="1884" t="str">
        <f>+'8.1_MP-INAC'!B97</f>
        <v>Producto 12: Obras de contención en Portobelo realizadas</v>
      </c>
      <c r="C148" s="1887" t="str">
        <f>+C78</f>
        <v># Obras</v>
      </c>
      <c r="D148" s="1145" t="s">
        <v>1234</v>
      </c>
      <c r="E148" s="1136">
        <f>+'8.1_MP-INAC'!BX97</f>
        <v>40000</v>
      </c>
      <c r="F148" s="1136">
        <f>+'8.1_MP-INAC'!BY97</f>
        <v>360000</v>
      </c>
      <c r="G148" s="1136">
        <f>+'8.1_MP-INAC'!BZ97</f>
        <v>800000</v>
      </c>
      <c r="H148" s="1136">
        <f>+'8.1_MP-INAC'!CA97</f>
        <v>800000</v>
      </c>
      <c r="I148" s="1136">
        <f>+'8.1_MP-INAC'!CB97</f>
        <v>0</v>
      </c>
      <c r="J148" s="1136">
        <f>+'8.1_MP-INAC'!CC97</f>
        <v>0</v>
      </c>
      <c r="K148" s="1136">
        <f>SUM(E148:J148)</f>
        <v>2000000</v>
      </c>
      <c r="L148" s="1888"/>
      <c r="M148" s="1172"/>
    </row>
    <row r="149" spans="1:13" s="1133" customFormat="1" ht="12.75" customHeight="1">
      <c r="A149" s="1882"/>
      <c r="B149" s="1885"/>
      <c r="C149" s="1885"/>
      <c r="D149" s="1147" t="s">
        <v>1235</v>
      </c>
      <c r="E149" s="1137"/>
      <c r="F149" s="1137"/>
      <c r="G149" s="1137"/>
      <c r="H149" s="1137"/>
      <c r="I149" s="1137"/>
      <c r="J149" s="1137"/>
      <c r="K149" s="1137">
        <f>SUM(E149:I149)</f>
        <v>0</v>
      </c>
      <c r="L149" s="1888"/>
      <c r="M149" s="1132"/>
    </row>
    <row r="150" spans="1:13" s="1133" customFormat="1" ht="12.75" customHeight="1">
      <c r="A150" s="1883"/>
      <c r="B150" s="1886"/>
      <c r="C150" s="1886"/>
      <c r="D150" s="1149" t="s">
        <v>355</v>
      </c>
      <c r="E150" s="1138"/>
      <c r="F150" s="1138"/>
      <c r="G150" s="1138"/>
      <c r="H150" s="1138"/>
      <c r="I150" s="1138"/>
      <c r="J150" s="1138"/>
      <c r="K150" s="1138">
        <f>SUM(E150:I150)</f>
        <v>0</v>
      </c>
      <c r="L150" s="1888"/>
      <c r="M150" s="1132"/>
    </row>
    <row r="151" spans="1:13" s="1173" customFormat="1" ht="12.75" customHeight="1">
      <c r="A151" s="1881" t="str">
        <f>+'8.1_MP-INAC'!A101</f>
        <v>2.3.2</v>
      </c>
      <c r="B151" s="1884" t="str">
        <f>+'8.1_MP-INAC'!B101</f>
        <v xml:space="preserve">Producto 13: Fuertes en Portobelo restaurados y rehabilitados </v>
      </c>
      <c r="C151" s="1887" t="str">
        <f>+C81</f>
        <v># Fuertes</v>
      </c>
      <c r="D151" s="1145" t="s">
        <v>1234</v>
      </c>
      <c r="E151" s="1136">
        <f>+'8.1_MP-INAC'!BX101</f>
        <v>0</v>
      </c>
      <c r="F151" s="1136">
        <f>+'8.1_MP-INAC'!BY101</f>
        <v>3111500</v>
      </c>
      <c r="G151" s="1136">
        <f>+'8.1_MP-INAC'!BZ101</f>
        <v>5830000</v>
      </c>
      <c r="H151" s="1136">
        <f>+'8.1_MP-INAC'!CA101</f>
        <v>2356500</v>
      </c>
      <c r="I151" s="1136">
        <f>+'8.1_MP-INAC'!CB101</f>
        <v>1036500.05</v>
      </c>
      <c r="J151" s="1136">
        <f>+'8.1_MP-INAC'!CC101</f>
        <v>345500</v>
      </c>
      <c r="K151" s="1136">
        <f>SUM(E151:J151)</f>
        <v>12680000.050000001</v>
      </c>
      <c r="L151" s="1888"/>
      <c r="M151" s="1172"/>
    </row>
    <row r="152" spans="1:13" s="1133" customFormat="1" ht="12.75" customHeight="1">
      <c r="A152" s="1882"/>
      <c r="B152" s="1885"/>
      <c r="C152" s="1885"/>
      <c r="D152" s="1147" t="s">
        <v>1235</v>
      </c>
      <c r="E152" s="1137"/>
      <c r="F152" s="1137"/>
      <c r="G152" s="1137"/>
      <c r="H152" s="1137"/>
      <c r="I152" s="1137"/>
      <c r="J152" s="1137"/>
      <c r="K152" s="1137">
        <f>SUM(E152:I152)</f>
        <v>0</v>
      </c>
      <c r="L152" s="1888"/>
      <c r="M152" s="1132"/>
    </row>
    <row r="153" spans="1:13" s="1133" customFormat="1" ht="12.75" customHeight="1">
      <c r="A153" s="1883"/>
      <c r="B153" s="1886"/>
      <c r="C153" s="1886"/>
      <c r="D153" s="1149" t="s">
        <v>355</v>
      </c>
      <c r="E153" s="1138"/>
      <c r="F153" s="1138"/>
      <c r="G153" s="1138"/>
      <c r="H153" s="1138"/>
      <c r="I153" s="1138"/>
      <c r="J153" s="1138"/>
      <c r="K153" s="1138">
        <f>SUM(E153:I153)</f>
        <v>0</v>
      </c>
      <c r="L153" s="1888"/>
      <c r="M153" s="1132"/>
    </row>
    <row r="154" spans="1:13" s="1173" customFormat="1" ht="13.5" customHeight="1">
      <c r="A154" s="1881" t="str">
        <f>+'8.1_MP-INAC'!A115</f>
        <v>2.3.3</v>
      </c>
      <c r="B154" s="1884" t="str">
        <f>+'8.1_MP-INAC'!B115</f>
        <v>Producto 14: Estación de servicios múltiples (baños, oficinas administrativas, de migración y aduanas, taquillas), construída y/o rehabilitada</v>
      </c>
      <c r="C154" s="1887" t="str">
        <f>+C84</f>
        <v># Obras</v>
      </c>
      <c r="D154" s="1145" t="s">
        <v>1234</v>
      </c>
      <c r="E154" s="1136">
        <f>+'8.1_MP-INAC'!BX115</f>
        <v>0</v>
      </c>
      <c r="F154" s="1136">
        <f>+'8.1_MP-INAC'!BY115</f>
        <v>119999.93399999999</v>
      </c>
      <c r="G154" s="1136">
        <f>+'8.1_MP-INAC'!BZ115</f>
        <v>239999.86799999999</v>
      </c>
      <c r="H154" s="1136">
        <f>+'8.1_MP-INAC'!CA115</f>
        <v>239999.86799999999</v>
      </c>
      <c r="I154" s="1136">
        <f>+'8.1_MP-INAC'!CB115</f>
        <v>0</v>
      </c>
      <c r="J154" s="1136">
        <f>+'8.1_MP-INAC'!CC115</f>
        <v>0</v>
      </c>
      <c r="K154" s="1136">
        <f>SUM(E154:J154)</f>
        <v>599999.66999999993</v>
      </c>
      <c r="L154" s="1888"/>
      <c r="M154" s="1172"/>
    </row>
    <row r="155" spans="1:13" s="1133" customFormat="1" ht="13.5" customHeight="1">
      <c r="A155" s="1882"/>
      <c r="B155" s="1885"/>
      <c r="C155" s="1885"/>
      <c r="D155" s="1147" t="s">
        <v>1235</v>
      </c>
      <c r="E155" s="1137"/>
      <c r="F155" s="1137"/>
      <c r="G155" s="1137"/>
      <c r="H155" s="1137"/>
      <c r="I155" s="1137"/>
      <c r="J155" s="1137"/>
      <c r="K155" s="1137">
        <f>SUM(E155:I155)</f>
        <v>0</v>
      </c>
      <c r="L155" s="1888"/>
      <c r="M155" s="1132"/>
    </row>
    <row r="156" spans="1:13" s="1133" customFormat="1" ht="13.5" customHeight="1">
      <c r="A156" s="1883"/>
      <c r="B156" s="1886"/>
      <c r="C156" s="1886"/>
      <c r="D156" s="1149" t="s">
        <v>355</v>
      </c>
      <c r="E156" s="1138"/>
      <c r="F156" s="1138"/>
      <c r="G156" s="1138"/>
      <c r="H156" s="1138"/>
      <c r="I156" s="1138"/>
      <c r="J156" s="1138"/>
      <c r="K156" s="1138">
        <f>SUM(E156:I156)</f>
        <v>0</v>
      </c>
      <c r="L156" s="1888"/>
      <c r="M156" s="1132"/>
    </row>
    <row r="157" spans="1:13" s="1173" customFormat="1" ht="12.75" customHeight="1">
      <c r="A157" s="1881" t="str">
        <f>+'8.1_MP-INAC'!A119</f>
        <v>2.3.4</v>
      </c>
      <c r="B157" s="1884" t="str">
        <f>+'8.1_MP-INAC'!B119</f>
        <v xml:space="preserve">Producto 15: Muelles construidos y/o rehabilitados  </v>
      </c>
      <c r="C157" s="1887" t="str">
        <f>+C87</f>
        <v># Obras</v>
      </c>
      <c r="D157" s="1145" t="s">
        <v>1234</v>
      </c>
      <c r="E157" s="1136">
        <f>+'8.1_MP-INAC'!BX119</f>
        <v>0</v>
      </c>
      <c r="F157" s="1136">
        <f>+'8.1_MP-INAC'!BY119</f>
        <v>150000.06</v>
      </c>
      <c r="G157" s="1136">
        <f>+'8.1_MP-INAC'!BZ119</f>
        <v>300000.12</v>
      </c>
      <c r="H157" s="1136">
        <f>+'8.1_MP-INAC'!CA119</f>
        <v>300000.12</v>
      </c>
      <c r="I157" s="1136">
        <f>+'8.1_MP-INAC'!CB119</f>
        <v>0</v>
      </c>
      <c r="J157" s="1136">
        <f>+'8.1_MP-INAC'!CC119</f>
        <v>0</v>
      </c>
      <c r="K157" s="1136">
        <f>SUM(E157:J157)</f>
        <v>750000.3</v>
      </c>
      <c r="L157" s="1888"/>
      <c r="M157" s="1172"/>
    </row>
    <row r="158" spans="1:13" s="1133" customFormat="1" ht="12.75" customHeight="1">
      <c r="A158" s="1882"/>
      <c r="B158" s="1885"/>
      <c r="C158" s="1885"/>
      <c r="D158" s="1147" t="s">
        <v>1235</v>
      </c>
      <c r="E158" s="1137"/>
      <c r="F158" s="1137"/>
      <c r="G158" s="1137"/>
      <c r="H158" s="1137"/>
      <c r="I158" s="1137"/>
      <c r="J158" s="1137"/>
      <c r="K158" s="1137">
        <f>SUM(E158:I158)</f>
        <v>0</v>
      </c>
      <c r="L158" s="1888"/>
      <c r="M158" s="1132"/>
    </row>
    <row r="159" spans="1:13" s="1133" customFormat="1" ht="12.75" customHeight="1">
      <c r="A159" s="1883"/>
      <c r="B159" s="1886"/>
      <c r="C159" s="1886"/>
      <c r="D159" s="1149" t="s">
        <v>355</v>
      </c>
      <c r="E159" s="1138"/>
      <c r="F159" s="1138"/>
      <c r="G159" s="1138"/>
      <c r="H159" s="1138"/>
      <c r="I159" s="1138"/>
      <c r="J159" s="1138"/>
      <c r="K159" s="1138">
        <f>SUM(E159:I159)</f>
        <v>0</v>
      </c>
      <c r="L159" s="1888"/>
      <c r="M159" s="1132"/>
    </row>
    <row r="160" spans="1:13" s="1173" customFormat="1">
      <c r="A160" s="1881" t="str">
        <f>+'8.1_MP-INAC'!A122</f>
        <v>2.3.5</v>
      </c>
      <c r="B160" s="1884" t="str">
        <f>+'8.1_MP-INAC'!B122</f>
        <v>Producto 16: Fuerte de San Lorenzo restaurado y rehabilitado</v>
      </c>
      <c r="C160" s="1887" t="str">
        <f>+C90</f>
        <v># Fuertes</v>
      </c>
      <c r="D160" s="1145" t="s">
        <v>1234</v>
      </c>
      <c r="E160" s="1399">
        <f>+'8.1_MP-INAC'!BX122</f>
        <v>0</v>
      </c>
      <c r="F160" s="1399">
        <f>+'8.1_MP-INAC'!BY122</f>
        <v>1637960</v>
      </c>
      <c r="G160" s="1399">
        <f>+'8.1_MP-INAC'!BZ122</f>
        <v>1637960</v>
      </c>
      <c r="H160" s="1399">
        <f>+'8.1_MP-INAC'!CA122</f>
        <v>818980</v>
      </c>
      <c r="I160" s="1399">
        <f>+'8.1_MP-INAC'!CB122</f>
        <v>0</v>
      </c>
      <c r="J160" s="1399">
        <f>+'8.1_MP-INAC'!CC122</f>
        <v>0</v>
      </c>
      <c r="K160" s="1136">
        <f>SUM(E160:J160)</f>
        <v>4094900</v>
      </c>
      <c r="L160" s="1888"/>
      <c r="M160" s="1172"/>
    </row>
    <row r="161" spans="1:13" s="1133" customFormat="1">
      <c r="A161" s="1882"/>
      <c r="B161" s="1885"/>
      <c r="C161" s="1885"/>
      <c r="D161" s="1147" t="s">
        <v>1235</v>
      </c>
      <c r="E161" s="1148"/>
      <c r="F161" s="1148"/>
      <c r="G161" s="1148"/>
      <c r="H161" s="1148"/>
      <c r="I161" s="1148"/>
      <c r="J161" s="1148"/>
      <c r="K161" s="1137">
        <f>SUM(E161:I161)</f>
        <v>0</v>
      </c>
      <c r="L161" s="1888"/>
      <c r="M161" s="1132"/>
    </row>
    <row r="162" spans="1:13" s="1133" customFormat="1">
      <c r="A162" s="1883"/>
      <c r="B162" s="1886"/>
      <c r="C162" s="1886"/>
      <c r="D162" s="1149" t="s">
        <v>355</v>
      </c>
      <c r="E162" s="1150"/>
      <c r="F162" s="1150"/>
      <c r="G162" s="1150"/>
      <c r="H162" s="1150"/>
      <c r="I162" s="1150"/>
      <c r="J162" s="1150"/>
      <c r="K162" s="1138">
        <f>SUM(E162:I162)</f>
        <v>0</v>
      </c>
      <c r="L162" s="1888"/>
      <c r="M162" s="1132"/>
    </row>
    <row r="163" spans="1:13" s="1173" customFormat="1">
      <c r="A163" s="1881" t="str">
        <f>+'8.1_MP-INAC'!A126</f>
        <v>2.3.6</v>
      </c>
      <c r="B163" s="1884" t="str">
        <f>+'8.1_MP-INAC'!B126</f>
        <v>Producto 17: Planes integrales de gestión para las fortificaciones de San Lorenzo y Portobelo, elaborados</v>
      </c>
      <c r="C163" s="1887" t="str">
        <f>+'8.1_MP-INAC'!K126</f>
        <v># plan</v>
      </c>
      <c r="D163" s="1145" t="s">
        <v>1234</v>
      </c>
      <c r="E163" s="1399">
        <f>+'8.1_MP-INAC'!BX126</f>
        <v>0</v>
      </c>
      <c r="F163" s="1399">
        <f>+'8.1_MP-INAC'!BY126</f>
        <v>184000</v>
      </c>
      <c r="G163" s="1399">
        <f>+'8.1_MP-INAC'!BZ126</f>
        <v>276000</v>
      </c>
      <c r="H163" s="1399">
        <f>+'8.1_MP-INAC'!CA126</f>
        <v>184000</v>
      </c>
      <c r="I163" s="1399">
        <f>+'8.1_MP-INAC'!CB126</f>
        <v>184000</v>
      </c>
      <c r="J163" s="1399">
        <f>+'8.1_MP-INAC'!CC126</f>
        <v>92000</v>
      </c>
      <c r="K163" s="1136">
        <f>SUM(E163:J163)</f>
        <v>920000</v>
      </c>
      <c r="L163" s="1888"/>
      <c r="M163" s="1172"/>
    </row>
    <row r="164" spans="1:13" s="1133" customFormat="1">
      <c r="A164" s="1882"/>
      <c r="B164" s="1885"/>
      <c r="C164" s="1885"/>
      <c r="D164" s="1147" t="s">
        <v>1235</v>
      </c>
      <c r="E164" s="1148"/>
      <c r="F164" s="1148"/>
      <c r="G164" s="1148"/>
      <c r="H164" s="1148"/>
      <c r="I164" s="1148"/>
      <c r="J164" s="1148"/>
      <c r="K164" s="1137">
        <f>SUM(E164:I164)</f>
        <v>0</v>
      </c>
      <c r="L164" s="1888"/>
      <c r="M164" s="1132"/>
    </row>
    <row r="165" spans="1:13" s="1133" customFormat="1">
      <c r="A165" s="1883"/>
      <c r="B165" s="1886"/>
      <c r="C165" s="1886"/>
      <c r="D165" s="1149" t="s">
        <v>355</v>
      </c>
      <c r="E165" s="1150"/>
      <c r="F165" s="1150"/>
      <c r="G165" s="1150"/>
      <c r="H165" s="1150"/>
      <c r="I165" s="1150"/>
      <c r="J165" s="1150"/>
      <c r="K165" s="1138">
        <f>SUM(E165:I165)</f>
        <v>0</v>
      </c>
      <c r="L165" s="1888"/>
      <c r="M165" s="1132"/>
    </row>
    <row r="166" spans="1:13" s="1173" customFormat="1" ht="12.75" customHeight="1">
      <c r="A166" s="1881" t="str">
        <f>+'8.1_MP-INAC'!A128</f>
        <v>2.3.7</v>
      </c>
      <c r="B166" s="1884" t="str">
        <f>+'8.1_MP-INAC'!B128</f>
        <v>Producto 18: Capacitación técnica a los funcionarios del PPSL realizada</v>
      </c>
      <c r="C166" s="1887" t="str">
        <f>+C96</f>
        <v># Talleres</v>
      </c>
      <c r="D166" s="1145" t="s">
        <v>1234</v>
      </c>
      <c r="E166" s="1399">
        <f>+'8.1_MP-INAC'!BX128</f>
        <v>0</v>
      </c>
      <c r="F166" s="1399">
        <f>+'8.1_MP-INAC'!BY128</f>
        <v>30000</v>
      </c>
      <c r="G166" s="1399">
        <f>+'8.1_MP-INAC'!BZ128</f>
        <v>30000</v>
      </c>
      <c r="H166" s="1399">
        <f>+'8.1_MP-INAC'!CA128</f>
        <v>30000</v>
      </c>
      <c r="I166" s="1399">
        <f>+'8.1_MP-INAC'!CB128</f>
        <v>30000</v>
      </c>
      <c r="J166" s="1399">
        <f>+'8.1_MP-INAC'!CC128</f>
        <v>30000</v>
      </c>
      <c r="K166" s="1136">
        <f>SUM(E166:J166)</f>
        <v>150000</v>
      </c>
      <c r="L166" s="1888"/>
      <c r="M166" s="1172"/>
    </row>
    <row r="167" spans="1:13" s="1133" customFormat="1" ht="12.75" customHeight="1">
      <c r="A167" s="1882"/>
      <c r="B167" s="1885"/>
      <c r="C167" s="1885"/>
      <c r="D167" s="1147" t="s">
        <v>1235</v>
      </c>
      <c r="E167" s="1148"/>
      <c r="F167" s="1148"/>
      <c r="G167" s="1148"/>
      <c r="H167" s="1148"/>
      <c r="I167" s="1148"/>
      <c r="J167" s="1148"/>
      <c r="K167" s="1137">
        <f>SUM(E167:I167)</f>
        <v>0</v>
      </c>
      <c r="L167" s="1888"/>
      <c r="M167" s="1132"/>
    </row>
    <row r="168" spans="1:13" s="1133" customFormat="1" ht="12.75" customHeight="1">
      <c r="A168" s="1883"/>
      <c r="B168" s="1886"/>
      <c r="C168" s="1886"/>
      <c r="D168" s="1149" t="s">
        <v>355</v>
      </c>
      <c r="E168" s="1150"/>
      <c r="F168" s="1150"/>
      <c r="G168" s="1150"/>
      <c r="H168" s="1150"/>
      <c r="I168" s="1150"/>
      <c r="J168" s="1150"/>
      <c r="K168" s="1138">
        <f>SUM(E168:I168)</f>
        <v>0</v>
      </c>
      <c r="L168" s="1888"/>
      <c r="M168" s="1132"/>
    </row>
    <row r="169" spans="1:13" s="1173" customFormat="1" ht="12.75" customHeight="1">
      <c r="A169" s="1881" t="str">
        <f>+'8.1_MP-INAC'!A130</f>
        <v>2.3.8</v>
      </c>
      <c r="B169" s="1884" t="str">
        <f>+'8.1_MP-INAC'!B130</f>
        <v>Producto 19: Capacitación en restauración de conservación de fuertes realizada</v>
      </c>
      <c r="C169" s="1887" t="str">
        <f>+C99</f>
        <v># Talleres</v>
      </c>
      <c r="D169" s="1145" t="s">
        <v>1234</v>
      </c>
      <c r="E169" s="1399">
        <f>+'8.1_MP-INAC'!BX130</f>
        <v>0</v>
      </c>
      <c r="F169" s="1399">
        <f>+'8.1_MP-INAC'!BY130</f>
        <v>87000</v>
      </c>
      <c r="G169" s="1399">
        <f>+'8.1_MP-INAC'!BZ130</f>
        <v>0</v>
      </c>
      <c r="H169" s="1399">
        <f>+'8.1_MP-INAC'!CA130</f>
        <v>58000</v>
      </c>
      <c r="I169" s="1399">
        <f>+'8.1_MP-INAC'!CB130</f>
        <v>0</v>
      </c>
      <c r="J169" s="1399">
        <f>+'8.1_MP-INAC'!CC130</f>
        <v>0</v>
      </c>
      <c r="K169" s="1136">
        <f>SUM(E169:J169)</f>
        <v>145000</v>
      </c>
      <c r="L169" s="1888"/>
      <c r="M169" s="1172"/>
    </row>
    <row r="170" spans="1:13" s="1133" customFormat="1" ht="12.75" customHeight="1">
      <c r="A170" s="1882"/>
      <c r="B170" s="1885"/>
      <c r="C170" s="1885"/>
      <c r="D170" s="1147" t="s">
        <v>1235</v>
      </c>
      <c r="E170" s="1148"/>
      <c r="F170" s="1148"/>
      <c r="G170" s="1148"/>
      <c r="H170" s="1148"/>
      <c r="I170" s="1148"/>
      <c r="J170" s="1148"/>
      <c r="K170" s="1137">
        <f>SUM(E170:I170)</f>
        <v>0</v>
      </c>
      <c r="L170" s="1888"/>
      <c r="M170" s="1132"/>
    </row>
    <row r="171" spans="1:13" s="1133" customFormat="1" ht="12.75" customHeight="1">
      <c r="A171" s="1883"/>
      <c r="B171" s="1886"/>
      <c r="C171" s="1886"/>
      <c r="D171" s="1149" t="s">
        <v>355</v>
      </c>
      <c r="E171" s="1150"/>
      <c r="F171" s="1150"/>
      <c r="G171" s="1150"/>
      <c r="H171" s="1150"/>
      <c r="I171" s="1150"/>
      <c r="J171" s="1150"/>
      <c r="K171" s="1138">
        <f>SUM(E171:I171)</f>
        <v>0</v>
      </c>
      <c r="L171" s="1888"/>
      <c r="M171" s="1132"/>
    </row>
    <row r="172" spans="1:13" s="1173" customFormat="1" ht="12.75" customHeight="1">
      <c r="A172" s="1881" t="str">
        <f>+'8.1_MP-INAC'!A132</f>
        <v>2.3.9</v>
      </c>
      <c r="B172" s="1884" t="str">
        <f>+'8.1_MP-INAC'!B132</f>
        <v>Producto 20: Edificio de la Aduana rehabilitado</v>
      </c>
      <c r="C172" s="1887" t="str">
        <f>+'8.1_MP-INAC'!K132</f>
        <v># Obras</v>
      </c>
      <c r="D172" s="1145" t="s">
        <v>1234</v>
      </c>
      <c r="E172" s="1399">
        <f>+'8.1_MP-INAC'!BX132</f>
        <v>0</v>
      </c>
      <c r="F172" s="1399">
        <f>+'8.1_MP-INAC'!BY132</f>
        <v>250000</v>
      </c>
      <c r="G172" s="1399">
        <f>+'8.1_MP-INAC'!BZ132</f>
        <v>500000</v>
      </c>
      <c r="H172" s="1399">
        <f>+'8.1_MP-INAC'!CA132</f>
        <v>250000</v>
      </c>
      <c r="I172" s="1399">
        <f>+'8.1_MP-INAC'!CB132</f>
        <v>0</v>
      </c>
      <c r="J172" s="1399">
        <f>+'8.1_MP-INAC'!CC132</f>
        <v>0</v>
      </c>
      <c r="K172" s="1136">
        <f>SUM(E172:J172)</f>
        <v>1000000</v>
      </c>
      <c r="L172" s="1888"/>
      <c r="M172" s="1172"/>
    </row>
    <row r="173" spans="1:13" s="1133" customFormat="1" ht="12.75" customHeight="1">
      <c r="A173" s="1882"/>
      <c r="B173" s="1885"/>
      <c r="C173" s="1885"/>
      <c r="D173" s="1147" t="s">
        <v>1235</v>
      </c>
      <c r="E173" s="1148"/>
      <c r="F173" s="1148"/>
      <c r="G173" s="1148"/>
      <c r="H173" s="1148"/>
      <c r="I173" s="1148"/>
      <c r="J173" s="1148"/>
      <c r="K173" s="1137">
        <f>SUM(E173:I173)</f>
        <v>0</v>
      </c>
      <c r="L173" s="1888"/>
      <c r="M173" s="1132"/>
    </row>
    <row r="174" spans="1:13" s="1133" customFormat="1" ht="12.75" customHeight="1">
      <c r="A174" s="1883"/>
      <c r="B174" s="1886"/>
      <c r="C174" s="1886"/>
      <c r="D174" s="1149" t="s">
        <v>355</v>
      </c>
      <c r="E174" s="1150"/>
      <c r="F174" s="1150"/>
      <c r="G174" s="1150"/>
      <c r="H174" s="1150"/>
      <c r="I174" s="1150"/>
      <c r="J174" s="1150"/>
      <c r="K174" s="1138">
        <f>SUM(E174:I174)</f>
        <v>0</v>
      </c>
      <c r="L174" s="1888"/>
      <c r="M174" s="1132"/>
    </row>
    <row r="175" spans="1:13" s="1133" customFormat="1" ht="10.5" customHeight="1">
      <c r="A175" s="1134"/>
      <c r="B175" s="1135"/>
      <c r="C175" s="1135"/>
      <c r="D175" s="1149"/>
      <c r="E175" s="1150"/>
      <c r="F175" s="1150"/>
      <c r="G175" s="1150"/>
      <c r="H175" s="1150"/>
      <c r="I175" s="1150"/>
      <c r="J175" s="1150"/>
      <c r="K175" s="1150"/>
      <c r="L175" s="1166"/>
      <c r="M175" s="1132"/>
    </row>
    <row r="176" spans="1:13" s="1131" customFormat="1" ht="14.25" customHeight="1">
      <c r="A176" s="1139">
        <f>+'8.1_MP-INAC'!A135</f>
        <v>4</v>
      </c>
      <c r="B176" s="1163" t="str">
        <f>+'8.1_MP-INAC'!B135</f>
        <v>Administración del Proyecto</v>
      </c>
      <c r="C176" s="1140"/>
      <c r="D176" s="1140"/>
      <c r="E176" s="1140"/>
      <c r="F176" s="1140"/>
      <c r="G176" s="1140"/>
      <c r="H176" s="1140"/>
      <c r="I176" s="1140"/>
      <c r="J176" s="1140"/>
      <c r="K176" s="1143"/>
      <c r="L176" s="1144"/>
      <c r="M176" s="1130"/>
    </row>
    <row r="177" spans="1:13" s="1131" customFormat="1" ht="12.75" customHeight="1">
      <c r="A177" s="1893" t="str">
        <f>+'8.1_MP-INAC'!A136</f>
        <v>4.1</v>
      </c>
      <c r="B177" s="1895" t="str">
        <f>+'8.1_MP-INAC'!B136</f>
        <v>Equipo de la UEP-INAC</v>
      </c>
      <c r="C177" s="1896"/>
      <c r="D177" s="1145" t="s">
        <v>1234</v>
      </c>
      <c r="E177" s="1136">
        <f>+'8.1_MP-INAC'!BX136</f>
        <v>329505</v>
      </c>
      <c r="F177" s="1136">
        <f>+'8.1_MP-INAC'!BY136</f>
        <v>1077980</v>
      </c>
      <c r="G177" s="1136">
        <f>+'8.1_MP-INAC'!BZ136</f>
        <v>1077980</v>
      </c>
      <c r="H177" s="1136">
        <f>+'8.1_MP-INAC'!CA136</f>
        <v>1040000</v>
      </c>
      <c r="I177" s="1136">
        <f>+'8.1_MP-INAC'!CB136</f>
        <v>1002020</v>
      </c>
      <c r="J177" s="1136">
        <f>+'8.1_MP-INAC'!CC136</f>
        <v>672515</v>
      </c>
      <c r="K177" s="1136">
        <f>SUM(E177:J177)</f>
        <v>5200000</v>
      </c>
      <c r="L177" s="1888"/>
      <c r="M177" s="1130"/>
    </row>
    <row r="178" spans="1:13" s="1133" customFormat="1" ht="12.75" customHeight="1">
      <c r="A178" s="1894"/>
      <c r="B178" s="1896"/>
      <c r="C178" s="1896"/>
      <c r="D178" s="1147" t="s">
        <v>1235</v>
      </c>
      <c r="E178" s="1137"/>
      <c r="F178" s="1137"/>
      <c r="G178" s="1137"/>
      <c r="H178" s="1137"/>
      <c r="I178" s="1137"/>
      <c r="J178" s="1137"/>
      <c r="K178" s="1137">
        <f>SUM(E178:I178)</f>
        <v>0</v>
      </c>
      <c r="L178" s="1888"/>
      <c r="M178" s="1132"/>
    </row>
    <row r="179" spans="1:13" s="1133" customFormat="1" ht="12.75" customHeight="1">
      <c r="A179" s="1894"/>
      <c r="B179" s="1896"/>
      <c r="C179" s="1896"/>
      <c r="D179" s="1149" t="s">
        <v>355</v>
      </c>
      <c r="E179" s="1138"/>
      <c r="F179" s="1138"/>
      <c r="G179" s="1138"/>
      <c r="H179" s="1138"/>
      <c r="I179" s="1138"/>
      <c r="J179" s="1138"/>
      <c r="K179" s="1138">
        <f>SUM(E179:I179)</f>
        <v>0</v>
      </c>
      <c r="L179" s="1888"/>
      <c r="M179" s="1132"/>
    </row>
    <row r="180" spans="1:13" s="1131" customFormat="1" ht="12.75" customHeight="1">
      <c r="A180" s="1893" t="str">
        <f>+'8.1_MP-INAC'!A150</f>
        <v>4.2</v>
      </c>
      <c r="B180" s="1895" t="str">
        <f>+'8.1_MP-INAC'!B150</f>
        <v>Auditoría del Proyecto</v>
      </c>
      <c r="C180" s="1896"/>
      <c r="D180" s="1145" t="s">
        <v>1234</v>
      </c>
      <c r="E180" s="1136">
        <f>+'8.1_MP-INAC'!BX150</f>
        <v>0</v>
      </c>
      <c r="F180" s="1136">
        <f>+'8.1_MP-INAC'!BY150</f>
        <v>40000</v>
      </c>
      <c r="G180" s="1136">
        <f>+'8.1_MP-INAC'!BZ150</f>
        <v>40000</v>
      </c>
      <c r="H180" s="1136">
        <f>+'8.1_MP-INAC'!CA150</f>
        <v>40000</v>
      </c>
      <c r="I180" s="1136">
        <f>+'8.1_MP-INAC'!CB150</f>
        <v>40000</v>
      </c>
      <c r="J180" s="1136">
        <f>+'8.1_MP-INAC'!CC150</f>
        <v>40000</v>
      </c>
      <c r="K180" s="1136">
        <f>SUM(E180:J180)</f>
        <v>200000</v>
      </c>
      <c r="L180" s="1888"/>
      <c r="M180" s="1130"/>
    </row>
    <row r="181" spans="1:13" s="1133" customFormat="1" ht="12.75" customHeight="1">
      <c r="A181" s="1894"/>
      <c r="B181" s="1896"/>
      <c r="C181" s="1896"/>
      <c r="D181" s="1147" t="s">
        <v>1235</v>
      </c>
      <c r="E181" s="1137"/>
      <c r="F181" s="1137"/>
      <c r="G181" s="1137"/>
      <c r="H181" s="1137"/>
      <c r="I181" s="1137"/>
      <c r="J181" s="1137"/>
      <c r="K181" s="1137">
        <f>SUM(E181:I181)</f>
        <v>0</v>
      </c>
      <c r="L181" s="1888"/>
      <c r="M181" s="1132"/>
    </row>
    <row r="182" spans="1:13" s="1133" customFormat="1" ht="12.75" customHeight="1">
      <c r="A182" s="1894"/>
      <c r="B182" s="1896"/>
      <c r="C182" s="1896"/>
      <c r="D182" s="1149" t="s">
        <v>355</v>
      </c>
      <c r="E182" s="1138"/>
      <c r="F182" s="1138"/>
      <c r="G182" s="1138"/>
      <c r="H182" s="1138"/>
      <c r="I182" s="1138"/>
      <c r="J182" s="1138"/>
      <c r="K182" s="1138">
        <f>SUM(E182:I182)</f>
        <v>0</v>
      </c>
      <c r="L182" s="1888"/>
      <c r="M182" s="1132"/>
    </row>
    <row r="183" spans="1:13" s="1131" customFormat="1" ht="12.75" customHeight="1">
      <c r="A183" s="1893" t="str">
        <f>+'8.1_MP-INAC'!A152</f>
        <v>4.3</v>
      </c>
      <c r="B183" s="1895" t="str">
        <f>+'8.1_MP-INAC'!B152</f>
        <v>Evaluaciones del Proyecto</v>
      </c>
      <c r="C183" s="1896"/>
      <c r="D183" s="1145" t="s">
        <v>1234</v>
      </c>
      <c r="E183" s="1136">
        <f>+'8.1_MP-INAC'!BX152</f>
        <v>0</v>
      </c>
      <c r="F183" s="1136">
        <f>+'8.1_MP-INAC'!BY152</f>
        <v>0</v>
      </c>
      <c r="G183" s="1136">
        <f>+'8.1_MP-INAC'!BZ152</f>
        <v>0</v>
      </c>
      <c r="H183" s="1136">
        <f>+'8.1_MP-INAC'!CA152</f>
        <v>30000</v>
      </c>
      <c r="I183" s="1136">
        <f>+'8.1_MP-INAC'!CB152</f>
        <v>0</v>
      </c>
      <c r="J183" s="1136">
        <f>+'8.1_MP-INAC'!CC152</f>
        <v>170000</v>
      </c>
      <c r="K183" s="1136">
        <f>SUM(E183:J183)</f>
        <v>200000</v>
      </c>
      <c r="L183" s="1888"/>
      <c r="M183" s="1130"/>
    </row>
    <row r="184" spans="1:13" s="1133" customFormat="1" ht="12.75" customHeight="1">
      <c r="A184" s="1894"/>
      <c r="B184" s="1896"/>
      <c r="C184" s="1896"/>
      <c r="D184" s="1147" t="s">
        <v>1235</v>
      </c>
      <c r="E184" s="1148"/>
      <c r="F184" s="1148"/>
      <c r="G184" s="1148"/>
      <c r="H184" s="1148"/>
      <c r="I184" s="1148"/>
      <c r="J184" s="1148"/>
      <c r="K184" s="1137">
        <f>SUM(E184:I184)</f>
        <v>0</v>
      </c>
      <c r="L184" s="1888"/>
      <c r="M184" s="1132"/>
    </row>
    <row r="185" spans="1:13" s="1133" customFormat="1" ht="12.75" customHeight="1">
      <c r="A185" s="1894"/>
      <c r="B185" s="1896"/>
      <c r="C185" s="1896"/>
      <c r="D185" s="1149" t="s">
        <v>355</v>
      </c>
      <c r="E185" s="1150"/>
      <c r="F185" s="1150"/>
      <c r="G185" s="1150"/>
      <c r="H185" s="1150"/>
      <c r="I185" s="1150"/>
      <c r="J185" s="1150"/>
      <c r="K185" s="1138">
        <f>SUM(E185:I185)</f>
        <v>0</v>
      </c>
      <c r="L185" s="1888"/>
      <c r="M185" s="1132"/>
    </row>
    <row r="186" spans="1:13" ht="12.75" customHeight="1">
      <c r="A186" s="1139" t="str">
        <f>+'8.1_MP-INAC'!A167</f>
        <v>5</v>
      </c>
      <c r="B186" s="1163" t="str">
        <f>+'8.1_MP-INAC'!B167</f>
        <v>Imprevistos</v>
      </c>
      <c r="C186" s="1140"/>
      <c r="D186" s="1140"/>
      <c r="E186" s="1155"/>
      <c r="F186" s="1155"/>
      <c r="G186" s="1155"/>
      <c r="H186" s="1155"/>
      <c r="I186" s="1155"/>
      <c r="J186" s="1155"/>
      <c r="K186" s="1156"/>
      <c r="L186" s="1144"/>
    </row>
    <row r="187" spans="1:13" ht="12.75" customHeight="1">
      <c r="A187" s="1891"/>
      <c r="B187" s="1887"/>
      <c r="C187" s="1887"/>
      <c r="D187" s="1145" t="s">
        <v>1234</v>
      </c>
      <c r="E187" s="1136">
        <f>+'8.1_MP-INAC'!BX167</f>
        <v>0</v>
      </c>
      <c r="F187" s="1136">
        <f>+'8.1_MP-INAC'!BY167</f>
        <v>0</v>
      </c>
      <c r="G187" s="1136">
        <f>+'8.1_MP-INAC'!BZ167</f>
        <v>0</v>
      </c>
      <c r="H187" s="1136">
        <f>+'8.1_MP-INAC'!CA167</f>
        <v>0</v>
      </c>
      <c r="I187" s="1136">
        <f>+'8.1_MP-INAC'!CB167</f>
        <v>850000</v>
      </c>
      <c r="J187" s="1136">
        <f>+'8.1_MP-INAC'!CC167</f>
        <v>850000</v>
      </c>
      <c r="K187" s="1136">
        <f>SUM(E187:J187)</f>
        <v>1700000</v>
      </c>
      <c r="L187" s="1917"/>
    </row>
    <row r="188" spans="1:13" ht="12.75" customHeight="1">
      <c r="A188" s="1882"/>
      <c r="B188" s="1885"/>
      <c r="C188" s="1885"/>
      <c r="D188" s="1147" t="s">
        <v>1235</v>
      </c>
      <c r="E188" s="1153"/>
      <c r="F188" s="1153"/>
      <c r="G188" s="1153"/>
      <c r="H188" s="1153"/>
      <c r="I188" s="1153"/>
      <c r="J188" s="1153"/>
      <c r="K188" s="1137">
        <f>SUM(E188:I188)</f>
        <v>0</v>
      </c>
      <c r="L188" s="1918"/>
    </row>
    <row r="189" spans="1:13" ht="12.75" customHeight="1" thickBot="1">
      <c r="A189" s="1883"/>
      <c r="B189" s="1886"/>
      <c r="C189" s="1886"/>
      <c r="D189" s="1149" t="s">
        <v>355</v>
      </c>
      <c r="E189" s="1154"/>
      <c r="F189" s="1154"/>
      <c r="G189" s="1154"/>
      <c r="H189" s="1154"/>
      <c r="I189" s="1154"/>
      <c r="J189" s="1154"/>
      <c r="K189" s="1138">
        <f>SUM(E189:I189)</f>
        <v>0</v>
      </c>
      <c r="L189" s="1919"/>
    </row>
    <row r="190" spans="1:13" ht="12.75" customHeight="1">
      <c r="A190" s="1920"/>
      <c r="B190" s="1923" t="s">
        <v>1237</v>
      </c>
      <c r="C190" s="1924"/>
      <c r="D190" s="1174" t="s">
        <v>1234</v>
      </c>
      <c r="E190" s="1190">
        <f t="shared" ref="E190:K190" si="7">+E111+E114+E117+E120+E123+E126+E129+E132+E137+E141+E144+E148+E151+E154+E157+E160+E166+E169+E177+E180+E183+E187+E172+E163</f>
        <v>973605</v>
      </c>
      <c r="F190" s="1190">
        <f t="shared" si="7"/>
        <v>12043439.994000001</v>
      </c>
      <c r="G190" s="1190">
        <f t="shared" si="7"/>
        <v>16957039.987999998</v>
      </c>
      <c r="H190" s="1190">
        <f t="shared" si="7"/>
        <v>9942579.9879999999</v>
      </c>
      <c r="I190" s="1190">
        <f t="shared" si="7"/>
        <v>3948320.05</v>
      </c>
      <c r="J190" s="1190">
        <f t="shared" si="7"/>
        <v>2335015</v>
      </c>
      <c r="K190" s="1190">
        <f t="shared" si="7"/>
        <v>46200000.019999996</v>
      </c>
      <c r="L190" s="1929"/>
    </row>
    <row r="191" spans="1:13" ht="12.75" customHeight="1">
      <c r="A191" s="1921"/>
      <c r="B191" s="1925"/>
      <c r="C191" s="1926"/>
      <c r="D191" s="1175" t="s">
        <v>1235</v>
      </c>
      <c r="E191" s="1157"/>
      <c r="F191" s="1157"/>
      <c r="G191" s="1157"/>
      <c r="H191" s="1157"/>
      <c r="I191" s="1157"/>
      <c r="J191" s="1157"/>
      <c r="K191" s="1141">
        <f>SUM(E191:J191)</f>
        <v>0</v>
      </c>
      <c r="L191" s="1930"/>
    </row>
    <row r="192" spans="1:13" ht="12.75" customHeight="1" thickBot="1">
      <c r="A192" s="1922"/>
      <c r="B192" s="1927"/>
      <c r="C192" s="1928"/>
      <c r="D192" s="1176" t="s">
        <v>355</v>
      </c>
      <c r="E192" s="1158"/>
      <c r="F192" s="1158"/>
      <c r="G192" s="1158"/>
      <c r="H192" s="1159"/>
      <c r="I192" s="1159"/>
      <c r="J192" s="1159"/>
      <c r="K192" s="1142">
        <f>SUM(E192:J192)</f>
        <v>0</v>
      </c>
      <c r="L192" s="1931"/>
    </row>
    <row r="193" spans="1:11">
      <c r="A193" s="1152"/>
      <c r="B193" s="1152"/>
      <c r="C193" s="1152"/>
      <c r="D193" s="1152"/>
      <c r="E193" s="1152"/>
      <c r="F193" s="1152"/>
      <c r="G193" s="1152"/>
      <c r="H193" s="1152"/>
      <c r="I193" s="1152"/>
      <c r="J193" s="1152"/>
      <c r="K193" s="1152"/>
    </row>
    <row r="194" spans="1:11" s="1560" customFormat="1" ht="11.25">
      <c r="A194" s="1559" t="s">
        <v>1576</v>
      </c>
      <c r="B194" s="1559"/>
      <c r="C194" s="1559"/>
      <c r="D194" s="1559"/>
      <c r="E194" s="1559"/>
      <c r="F194" s="1559"/>
      <c r="G194" s="1559"/>
      <c r="H194" s="1559"/>
      <c r="I194" s="1559"/>
      <c r="J194" s="1559"/>
      <c r="K194" s="1559"/>
    </row>
    <row r="195" spans="1:11" s="1560" customFormat="1" ht="11.25">
      <c r="A195" s="1559" t="s">
        <v>1686</v>
      </c>
      <c r="B195" s="1559"/>
      <c r="C195" s="1559"/>
      <c r="D195" s="1559"/>
      <c r="E195" s="1559"/>
      <c r="F195" s="1559"/>
      <c r="G195" s="1559"/>
      <c r="H195" s="1559"/>
      <c r="I195" s="1559"/>
      <c r="J195" s="1559"/>
      <c r="K195" s="1559"/>
    </row>
    <row r="196" spans="1:11" s="1560" customFormat="1" ht="11.25">
      <c r="A196" s="1559"/>
      <c r="B196" s="1559"/>
      <c r="C196" s="1559"/>
      <c r="D196" s="1559"/>
      <c r="E196" s="1559"/>
      <c r="F196" s="1559"/>
      <c r="G196" s="1559"/>
      <c r="H196" s="1559"/>
      <c r="I196" s="1559"/>
      <c r="J196" s="1559"/>
      <c r="K196" s="1559"/>
    </row>
    <row r="197" spans="1:11">
      <c r="A197" s="1152"/>
      <c r="B197" s="1152"/>
      <c r="C197" s="1152"/>
      <c r="D197" s="1152"/>
      <c r="E197" s="1152"/>
      <c r="F197" s="1152"/>
      <c r="G197" s="1152"/>
      <c r="H197" s="1152"/>
      <c r="I197" s="1152"/>
      <c r="J197" s="1152"/>
      <c r="K197" s="1152"/>
    </row>
    <row r="198" spans="1:11">
      <c r="A198" s="1152"/>
      <c r="B198" s="1152"/>
      <c r="C198" s="1152"/>
      <c r="D198" s="1152"/>
      <c r="E198" s="1152"/>
      <c r="F198" s="1152"/>
      <c r="G198" s="1152"/>
      <c r="H198" s="1152"/>
      <c r="I198" s="1152"/>
      <c r="J198" s="1152"/>
      <c r="K198" s="1152"/>
    </row>
    <row r="199" spans="1:11">
      <c r="A199" s="1152"/>
      <c r="B199" s="1152"/>
      <c r="C199" s="1152"/>
      <c r="D199" s="1152"/>
      <c r="E199" s="1152"/>
      <c r="F199" s="1152"/>
      <c r="G199" s="1152"/>
      <c r="H199" s="1152"/>
      <c r="I199" s="1152"/>
      <c r="J199" s="1152"/>
      <c r="K199" s="1152"/>
    </row>
    <row r="200" spans="1:11">
      <c r="A200" s="1152"/>
      <c r="B200" s="1152"/>
      <c r="C200" s="1152"/>
      <c r="D200" s="1152"/>
      <c r="E200" s="1152"/>
      <c r="F200" s="1152"/>
      <c r="G200" s="1152"/>
      <c r="H200" s="1152"/>
      <c r="I200" s="1152"/>
      <c r="J200" s="1152"/>
      <c r="K200" s="1152"/>
    </row>
    <row r="201" spans="1:11">
      <c r="A201" s="1152"/>
      <c r="B201" s="1152"/>
      <c r="C201" s="1152"/>
      <c r="D201" s="1152"/>
      <c r="E201" s="1152"/>
      <c r="F201" s="1152"/>
      <c r="G201" s="1152"/>
      <c r="H201" s="1152"/>
      <c r="I201" s="1152"/>
      <c r="J201" s="1152"/>
      <c r="K201" s="1152"/>
    </row>
    <row r="202" spans="1:11">
      <c r="A202" s="1152"/>
      <c r="B202" s="1152"/>
      <c r="C202" s="1152"/>
      <c r="D202" s="1152"/>
      <c r="E202" s="1152"/>
      <c r="F202" s="1152"/>
      <c r="G202" s="1152"/>
      <c r="H202" s="1152"/>
      <c r="I202" s="1152"/>
      <c r="J202" s="1152"/>
      <c r="K202" s="1152"/>
    </row>
    <row r="203" spans="1:11">
      <c r="A203" s="1152"/>
      <c r="B203" s="1152"/>
      <c r="C203" s="1152"/>
      <c r="D203" s="1152"/>
      <c r="E203" s="1152"/>
      <c r="F203" s="1152"/>
      <c r="G203" s="1152"/>
      <c r="H203" s="1152"/>
      <c r="I203" s="1152"/>
      <c r="J203" s="1152"/>
      <c r="K203" s="1152"/>
    </row>
    <row r="204" spans="1:11">
      <c r="A204" s="1152"/>
      <c r="B204" s="1152"/>
      <c r="C204" s="1152"/>
      <c r="D204" s="1152"/>
      <c r="E204" s="1152"/>
      <c r="F204" s="1152"/>
      <c r="G204" s="1152"/>
      <c r="H204" s="1152"/>
      <c r="I204" s="1152"/>
      <c r="J204" s="1152"/>
      <c r="K204" s="1152"/>
    </row>
    <row r="205" spans="1:11">
      <c r="A205" s="1152"/>
      <c r="B205" s="1152"/>
      <c r="C205" s="1152"/>
      <c r="D205" s="1152"/>
      <c r="E205" s="1152"/>
      <c r="F205" s="1152"/>
      <c r="G205" s="1152"/>
      <c r="H205" s="1152"/>
      <c r="I205" s="1152"/>
      <c r="J205" s="1152"/>
      <c r="K205" s="1152"/>
    </row>
    <row r="206" spans="1:11">
      <c r="A206" s="1152"/>
      <c r="B206" s="1152"/>
      <c r="C206" s="1152"/>
      <c r="D206" s="1152"/>
      <c r="E206" s="1152"/>
      <c r="F206" s="1152"/>
      <c r="G206" s="1152"/>
      <c r="H206" s="1152"/>
      <c r="I206" s="1152"/>
      <c r="J206" s="1152"/>
      <c r="K206" s="1152"/>
    </row>
    <row r="207" spans="1:11">
      <c r="A207" s="1152"/>
      <c r="B207" s="1152"/>
      <c r="C207" s="1152"/>
      <c r="D207" s="1152"/>
      <c r="E207" s="1152"/>
      <c r="F207" s="1152"/>
      <c r="G207" s="1152"/>
      <c r="H207" s="1152"/>
      <c r="I207" s="1152"/>
      <c r="J207" s="1152"/>
      <c r="K207" s="1152"/>
    </row>
    <row r="208" spans="1:11">
      <c r="A208" s="1152"/>
      <c r="B208" s="1152"/>
      <c r="C208" s="1152"/>
      <c r="D208" s="1152"/>
      <c r="E208" s="1152"/>
      <c r="F208" s="1152"/>
      <c r="G208" s="1152"/>
      <c r="H208" s="1152"/>
      <c r="I208" s="1152"/>
      <c r="J208" s="1152"/>
      <c r="K208" s="1152"/>
    </row>
    <row r="209" spans="1:11">
      <c r="A209" s="1152"/>
      <c r="B209" s="1152"/>
      <c r="C209" s="1152"/>
      <c r="D209" s="1152"/>
      <c r="E209" s="1152"/>
      <c r="F209" s="1152"/>
      <c r="G209" s="1152"/>
      <c r="H209" s="1152"/>
      <c r="I209" s="1152"/>
      <c r="J209" s="1152"/>
      <c r="K209" s="1152"/>
    </row>
    <row r="210" spans="1:11">
      <c r="A210" s="1152"/>
      <c r="B210" s="1152"/>
      <c r="C210" s="1152"/>
      <c r="D210" s="1152"/>
      <c r="E210" s="1152"/>
      <c r="F210" s="1152"/>
      <c r="G210" s="1152"/>
      <c r="H210" s="1152"/>
      <c r="I210" s="1152"/>
      <c r="J210" s="1152"/>
      <c r="K210" s="1152"/>
    </row>
  </sheetData>
  <mergeCells count="255">
    <mergeCell ref="A59:A61"/>
    <mergeCell ref="B59:B61"/>
    <mergeCell ref="C59:C61"/>
    <mergeCell ref="L59:L61"/>
    <mergeCell ref="A62:A64"/>
    <mergeCell ref="B62:B64"/>
    <mergeCell ref="C62:C64"/>
    <mergeCell ref="L62:L64"/>
    <mergeCell ref="A17:B19"/>
    <mergeCell ref="C17:C19"/>
    <mergeCell ref="K17:K19"/>
    <mergeCell ref="L17:L19"/>
    <mergeCell ref="A20:B22"/>
    <mergeCell ref="C20:C22"/>
    <mergeCell ref="K20:K22"/>
    <mergeCell ref="L20:L22"/>
    <mergeCell ref="J31:J32"/>
    <mergeCell ref="K31:K32"/>
    <mergeCell ref="L31:L32"/>
    <mergeCell ref="A23:B25"/>
    <mergeCell ref="C23:C25"/>
    <mergeCell ref="K23:K25"/>
    <mergeCell ref="L23:L25"/>
    <mergeCell ref="A30:L30"/>
    <mergeCell ref="E31:E32"/>
    <mergeCell ref="A26:B28"/>
    <mergeCell ref="C26:C28"/>
    <mergeCell ref="K26:K28"/>
    <mergeCell ref="L26:L28"/>
    <mergeCell ref="K8:K10"/>
    <mergeCell ref="L8:L10"/>
    <mergeCell ref="A11:B13"/>
    <mergeCell ref="C11:C13"/>
    <mergeCell ref="K11:K13"/>
    <mergeCell ref="L11:L13"/>
    <mergeCell ref="A14:L14"/>
    <mergeCell ref="A15:B16"/>
    <mergeCell ref="C15:C16"/>
    <mergeCell ref="E15:F15"/>
    <mergeCell ref="G15:H15"/>
    <mergeCell ref="I15:J15"/>
    <mergeCell ref="K15:K16"/>
    <mergeCell ref="L15:L16"/>
    <mergeCell ref="A190:A192"/>
    <mergeCell ref="B190:C192"/>
    <mergeCell ref="L190:L192"/>
    <mergeCell ref="A132:A134"/>
    <mergeCell ref="B132:B134"/>
    <mergeCell ref="C132:C134"/>
    <mergeCell ref="L132:L134"/>
    <mergeCell ref="A137:A139"/>
    <mergeCell ref="B137:B139"/>
    <mergeCell ref="C137:C139"/>
    <mergeCell ref="L137:L139"/>
    <mergeCell ref="A141:A143"/>
    <mergeCell ref="B141:B143"/>
    <mergeCell ref="C141:C143"/>
    <mergeCell ref="L141:L143"/>
    <mergeCell ref="A144:A146"/>
    <mergeCell ref="B144:B146"/>
    <mergeCell ref="C144:C146"/>
    <mergeCell ref="L144:L146"/>
    <mergeCell ref="A151:A153"/>
    <mergeCell ref="C154:C156"/>
    <mergeCell ref="L154:L156"/>
    <mergeCell ref="A180:A182"/>
    <mergeCell ref="B180:B182"/>
    <mergeCell ref="A187:A189"/>
    <mergeCell ref="B187:B189"/>
    <mergeCell ref="C187:C189"/>
    <mergeCell ref="L187:L189"/>
    <mergeCell ref="B151:B153"/>
    <mergeCell ref="C151:C153"/>
    <mergeCell ref="L151:L153"/>
    <mergeCell ref="A154:A156"/>
    <mergeCell ref="B154:B156"/>
    <mergeCell ref="C180:C182"/>
    <mergeCell ref="L180:L182"/>
    <mergeCell ref="A183:A185"/>
    <mergeCell ref="B183:B185"/>
    <mergeCell ref="C183:C185"/>
    <mergeCell ref="L183:L185"/>
    <mergeCell ref="A157:A159"/>
    <mergeCell ref="A177:A179"/>
    <mergeCell ref="B177:B179"/>
    <mergeCell ref="C177:C179"/>
    <mergeCell ref="L177:L179"/>
    <mergeCell ref="A160:A162"/>
    <mergeCell ref="B160:B162"/>
    <mergeCell ref="C160:C162"/>
    <mergeCell ref="L160:L162"/>
    <mergeCell ref="A74:A76"/>
    <mergeCell ref="B74:B76"/>
    <mergeCell ref="C74:C76"/>
    <mergeCell ref="L74:L76"/>
    <mergeCell ref="A78:A80"/>
    <mergeCell ref="B78:B80"/>
    <mergeCell ref="C78:C80"/>
    <mergeCell ref="L78:L80"/>
    <mergeCell ref="A67:A69"/>
    <mergeCell ref="B67:B69"/>
    <mergeCell ref="C67:C69"/>
    <mergeCell ref="L67:L69"/>
    <mergeCell ref="A71:A73"/>
    <mergeCell ref="B71:B73"/>
    <mergeCell ref="C71:C73"/>
    <mergeCell ref="L71:L73"/>
    <mergeCell ref="A56:A58"/>
    <mergeCell ref="B56:B58"/>
    <mergeCell ref="C56:C58"/>
    <mergeCell ref="L56:L58"/>
    <mergeCell ref="A50:A52"/>
    <mergeCell ref="B50:B52"/>
    <mergeCell ref="C50:C52"/>
    <mergeCell ref="L50:L52"/>
    <mergeCell ref="A53:A55"/>
    <mergeCell ref="B53:B55"/>
    <mergeCell ref="C53:C55"/>
    <mergeCell ref="L53:L55"/>
    <mergeCell ref="A44:A46"/>
    <mergeCell ref="B44:B46"/>
    <mergeCell ref="C44:C46"/>
    <mergeCell ref="L44:L46"/>
    <mergeCell ref="A47:A49"/>
    <mergeCell ref="B47:B49"/>
    <mergeCell ref="C47:C49"/>
    <mergeCell ref="L47:L49"/>
    <mergeCell ref="A38:A40"/>
    <mergeCell ref="B38:B40"/>
    <mergeCell ref="C38:C40"/>
    <mergeCell ref="L38:L40"/>
    <mergeCell ref="A41:A43"/>
    <mergeCell ref="B41:B43"/>
    <mergeCell ref="C41:C43"/>
    <mergeCell ref="L41:L43"/>
    <mergeCell ref="A35:A37"/>
    <mergeCell ref="B35:B37"/>
    <mergeCell ref="C35:C37"/>
    <mergeCell ref="L35:L37"/>
    <mergeCell ref="A3:K3"/>
    <mergeCell ref="A31:A32"/>
    <mergeCell ref="B31:B32"/>
    <mergeCell ref="C31:C32"/>
    <mergeCell ref="D31:D32"/>
    <mergeCell ref="F31:F32"/>
    <mergeCell ref="G31:G32"/>
    <mergeCell ref="H31:H32"/>
    <mergeCell ref="I31:I32"/>
    <mergeCell ref="A4:L4"/>
    <mergeCell ref="A5:L5"/>
    <mergeCell ref="A6:B7"/>
    <mergeCell ref="C6:C7"/>
    <mergeCell ref="E6:F6"/>
    <mergeCell ref="G6:H6"/>
    <mergeCell ref="I6:J6"/>
    <mergeCell ref="K6:K7"/>
    <mergeCell ref="L6:L7"/>
    <mergeCell ref="A8:B10"/>
    <mergeCell ref="C8:C10"/>
    <mergeCell ref="A81:A83"/>
    <mergeCell ref="B81:B83"/>
    <mergeCell ref="C81:C83"/>
    <mergeCell ref="L81:L83"/>
    <mergeCell ref="I107:I108"/>
    <mergeCell ref="H107:H108"/>
    <mergeCell ref="G107:G108"/>
    <mergeCell ref="F107:F108"/>
    <mergeCell ref="E107:E108"/>
    <mergeCell ref="D107:D108"/>
    <mergeCell ref="C107:C108"/>
    <mergeCell ref="B107:B108"/>
    <mergeCell ref="A107:A108"/>
    <mergeCell ref="A90:A92"/>
    <mergeCell ref="B90:B92"/>
    <mergeCell ref="C90:C92"/>
    <mergeCell ref="L90:L92"/>
    <mergeCell ref="A96:A98"/>
    <mergeCell ref="B96:B98"/>
    <mergeCell ref="C96:C98"/>
    <mergeCell ref="L96:L98"/>
    <mergeCell ref="A99:A101"/>
    <mergeCell ref="B99:B101"/>
    <mergeCell ref="C99:C101"/>
    <mergeCell ref="B157:B159"/>
    <mergeCell ref="C157:C159"/>
    <mergeCell ref="A106:L106"/>
    <mergeCell ref="A172:A174"/>
    <mergeCell ref="B172:B174"/>
    <mergeCell ref="C172:C174"/>
    <mergeCell ref="L172:L174"/>
    <mergeCell ref="L99:L101"/>
    <mergeCell ref="B117:B119"/>
    <mergeCell ref="A129:A131"/>
    <mergeCell ref="B120:B122"/>
    <mergeCell ref="C120:C122"/>
    <mergeCell ref="L120:L122"/>
    <mergeCell ref="A123:A125"/>
    <mergeCell ref="B123:B125"/>
    <mergeCell ref="C123:C125"/>
    <mergeCell ref="L123:L125"/>
    <mergeCell ref="L126:L128"/>
    <mergeCell ref="B129:B131"/>
    <mergeCell ref="C129:C131"/>
    <mergeCell ref="L129:L131"/>
    <mergeCell ref="A120:A122"/>
    <mergeCell ref="L111:L113"/>
    <mergeCell ref="A126:A128"/>
    <mergeCell ref="A102:A104"/>
    <mergeCell ref="B102:B104"/>
    <mergeCell ref="C102:C104"/>
    <mergeCell ref="L102:L104"/>
    <mergeCell ref="C93:C95"/>
    <mergeCell ref="L93:L95"/>
    <mergeCell ref="B169:B171"/>
    <mergeCell ref="C169:C171"/>
    <mergeCell ref="L169:L171"/>
    <mergeCell ref="B114:B116"/>
    <mergeCell ref="C114:C116"/>
    <mergeCell ref="L114:L116"/>
    <mergeCell ref="A117:A119"/>
    <mergeCell ref="A166:A168"/>
    <mergeCell ref="A163:A165"/>
    <mergeCell ref="B163:B165"/>
    <mergeCell ref="C163:C165"/>
    <mergeCell ref="L163:L165"/>
    <mergeCell ref="B166:B168"/>
    <mergeCell ref="C166:C168"/>
    <mergeCell ref="L166:L168"/>
    <mergeCell ref="A114:A116"/>
    <mergeCell ref="L157:L159"/>
    <mergeCell ref="A169:A171"/>
    <mergeCell ref="A84:A86"/>
    <mergeCell ref="B84:B86"/>
    <mergeCell ref="C84:C86"/>
    <mergeCell ref="L84:L86"/>
    <mergeCell ref="A87:A89"/>
    <mergeCell ref="B87:B89"/>
    <mergeCell ref="C87:C89"/>
    <mergeCell ref="L87:L89"/>
    <mergeCell ref="A93:A95"/>
    <mergeCell ref="B93:B95"/>
    <mergeCell ref="A148:A150"/>
    <mergeCell ref="B148:B150"/>
    <mergeCell ref="C148:C150"/>
    <mergeCell ref="L148:L150"/>
    <mergeCell ref="C117:C119"/>
    <mergeCell ref="L117:L119"/>
    <mergeCell ref="K107:K108"/>
    <mergeCell ref="L107:L108"/>
    <mergeCell ref="A111:A113"/>
    <mergeCell ref="B111:B113"/>
    <mergeCell ref="C111:C113"/>
    <mergeCell ref="J107:J108"/>
    <mergeCell ref="B126:B128"/>
    <mergeCell ref="C126:C128"/>
  </mergeCells>
  <pageMargins left="0.7" right="0.7" top="0.75" bottom="0.75" header="0.3" footer="0.3"/>
  <pageSetup paperSize="9"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63"/>
  <sheetViews>
    <sheetView showGridLines="0" topLeftCell="A25" zoomScale="110" zoomScaleNormal="110" zoomScalePageLayoutView="110" workbookViewId="0">
      <selection activeCell="F8" sqref="F8"/>
    </sheetView>
  </sheetViews>
  <sheetFormatPr baseColWidth="10" defaultColWidth="11.42578125" defaultRowHeight="12.75"/>
  <cols>
    <col min="1" max="1" width="21.7109375" style="13" customWidth="1"/>
    <col min="2" max="6" width="11" style="13" customWidth="1"/>
    <col min="7" max="7" width="12.28515625" style="13" customWidth="1"/>
    <col min="8" max="8" width="11.28515625" style="13" customWidth="1"/>
    <col min="9" max="16384" width="11.42578125" style="13"/>
  </cols>
  <sheetData>
    <row r="1" spans="1:10" ht="16.5" customHeight="1">
      <c r="A1" s="1939" t="s">
        <v>1559</v>
      </c>
      <c r="B1" s="1939"/>
      <c r="C1" s="1939"/>
      <c r="D1" s="1939"/>
      <c r="E1" s="1939"/>
      <c r="F1" s="1939"/>
      <c r="G1" s="1939"/>
      <c r="H1" s="1939"/>
    </row>
    <row r="2" spans="1:10">
      <c r="A2" s="1940" t="s">
        <v>1028</v>
      </c>
      <c r="B2" s="1940"/>
      <c r="C2" s="1940"/>
      <c r="D2" s="1940"/>
      <c r="E2" s="1940"/>
      <c r="F2" s="1940"/>
      <c r="G2" s="1940"/>
      <c r="H2" s="1940"/>
    </row>
    <row r="3" spans="1:10" ht="6" customHeight="1">
      <c r="A3" s="897"/>
      <c r="B3" s="898"/>
      <c r="C3" s="898"/>
      <c r="D3" s="898"/>
      <c r="E3" s="898"/>
      <c r="F3" s="898"/>
      <c r="G3" s="898"/>
      <c r="H3" s="899"/>
    </row>
    <row r="4" spans="1:10" s="16" customFormat="1" ht="24" customHeight="1">
      <c r="A4" s="900" t="s">
        <v>1029</v>
      </c>
      <c r="C4" s="1941" t="s">
        <v>227</v>
      </c>
      <c r="D4" s="1941"/>
      <c r="E4" s="1941"/>
      <c r="F4" s="1941"/>
      <c r="G4" s="1941"/>
      <c r="H4" s="1941"/>
    </row>
    <row r="5" spans="1:10" ht="15">
      <c r="A5" s="901" t="s">
        <v>1030</v>
      </c>
      <c r="B5" s="902"/>
      <c r="C5" s="903" t="s">
        <v>1755</v>
      </c>
      <c r="D5" s="904"/>
      <c r="E5" s="904"/>
      <c r="F5" s="904"/>
      <c r="G5" s="904"/>
      <c r="H5" s="899"/>
    </row>
    <row r="6" spans="1:10">
      <c r="A6" s="905"/>
      <c r="B6" s="905"/>
      <c r="C6" s="905"/>
      <c r="D6" s="905"/>
      <c r="E6" s="905"/>
      <c r="F6" s="905"/>
      <c r="G6" s="905"/>
      <c r="H6" s="905"/>
    </row>
    <row r="7" spans="1:10" s="16" customFormat="1" ht="23.25" customHeight="1">
      <c r="A7" s="906" t="s">
        <v>1031</v>
      </c>
      <c r="B7" s="907" t="s">
        <v>99</v>
      </c>
      <c r="C7" s="907" t="s">
        <v>100</v>
      </c>
      <c r="D7" s="907" t="s">
        <v>101</v>
      </c>
      <c r="E7" s="907" t="s">
        <v>102</v>
      </c>
      <c r="F7" s="907" t="s">
        <v>103</v>
      </c>
      <c r="G7" s="906" t="s">
        <v>110</v>
      </c>
      <c r="H7" s="906" t="s">
        <v>539</v>
      </c>
    </row>
    <row r="8" spans="1:10">
      <c r="A8" s="908" t="s">
        <v>13</v>
      </c>
      <c r="B8" s="909">
        <f>+'8.1_MP-INAC'!AM7</f>
        <v>5431484.9939999999</v>
      </c>
      <c r="C8" s="909">
        <f>+'8.1_MP-INAC'!AN7</f>
        <v>13200479.981972501</v>
      </c>
      <c r="D8" s="909">
        <f>+'8.1_MP-INAC'!AO7</f>
        <v>16730479.993972499</v>
      </c>
      <c r="E8" s="909">
        <f>+'8.1_MP-INAC'!AP7</f>
        <v>4725769.9999724999</v>
      </c>
      <c r="F8" s="909">
        <f>+'8.1_MP-INAC'!AQ7</f>
        <v>4911785.05</v>
      </c>
      <c r="G8" s="909">
        <f>SUM(B8:F8)</f>
        <v>45000000.019917496</v>
      </c>
      <c r="H8" s="910">
        <f>+G8/G10</f>
        <v>0.97402597403717184</v>
      </c>
    </row>
    <row r="9" spans="1:10">
      <c r="A9" s="908" t="s">
        <v>265</v>
      </c>
      <c r="B9" s="909">
        <f>+'8.1_MP-INAC'!AT7</f>
        <v>132000</v>
      </c>
      <c r="C9" s="909">
        <f>+'8.1_MP-INAC'!AU7</f>
        <v>240000</v>
      </c>
      <c r="D9" s="909">
        <f>+'8.1_MP-INAC'!AV7</f>
        <v>240000</v>
      </c>
      <c r="E9" s="909">
        <f>+'8.1_MP-INAC'!AW7</f>
        <v>240000</v>
      </c>
      <c r="F9" s="909">
        <f>+'8.1_MP-INAC'!AX7</f>
        <v>348000</v>
      </c>
      <c r="G9" s="909">
        <f>SUM(B9:F9)</f>
        <v>1200000</v>
      </c>
      <c r="H9" s="1543">
        <f>+G9/G10</f>
        <v>2.597402596282819E-2</v>
      </c>
    </row>
    <row r="10" spans="1:10">
      <c r="A10" s="911" t="s">
        <v>110</v>
      </c>
      <c r="B10" s="912">
        <f>+'8.1_MP-INAC'!BA7</f>
        <v>5563484.9939999999</v>
      </c>
      <c r="C10" s="912">
        <f>+'8.1_MP-INAC'!BB7</f>
        <v>13440479.981972501</v>
      </c>
      <c r="D10" s="912">
        <f>+'8.1_MP-INAC'!BC7</f>
        <v>16970479.993972499</v>
      </c>
      <c r="E10" s="912">
        <f>+'8.1_MP-INAC'!BD7</f>
        <v>4965769.9999724999</v>
      </c>
      <c r="F10" s="912">
        <f>+'8.1_MP-INAC'!BE7</f>
        <v>5259785.05</v>
      </c>
      <c r="G10" s="912">
        <f>+'8.1_MP-INAC'!BF7</f>
        <v>46200000.019917496</v>
      </c>
      <c r="H10" s="910">
        <f>SUM(H8:H9)</f>
        <v>1</v>
      </c>
    </row>
    <row r="11" spans="1:10">
      <c r="A11" s="913" t="s">
        <v>539</v>
      </c>
      <c r="B11" s="1427">
        <f>+B10/$G$10</f>
        <v>0.12042175306496754</v>
      </c>
      <c r="C11" s="1427">
        <f>+C10/$G$10</f>
        <v>0.29091948000385526</v>
      </c>
      <c r="D11" s="1427">
        <f>+D10/$G$10</f>
        <v>0.36732640663758176</v>
      </c>
      <c r="E11" s="1427">
        <f>+E10/$G$10</f>
        <v>0.10748419908726588</v>
      </c>
      <c r="F11" s="1427">
        <f>+F10/$G$10</f>
        <v>0.11384816120632965</v>
      </c>
      <c r="G11" s="1427">
        <f>SUM(B11:F11)</f>
        <v>1</v>
      </c>
      <c r="H11" s="914"/>
    </row>
    <row r="12" spans="1:10">
      <c r="G12" s="1054"/>
    </row>
    <row r="13" spans="1:10">
      <c r="A13" s="906" t="s">
        <v>1031</v>
      </c>
      <c r="B13" s="907" t="s">
        <v>99</v>
      </c>
      <c r="C13" s="907" t="s">
        <v>100</v>
      </c>
      <c r="D13" s="907" t="s">
        <v>101</v>
      </c>
      <c r="E13" s="907" t="s">
        <v>102</v>
      </c>
      <c r="F13" s="907" t="s">
        <v>103</v>
      </c>
      <c r="G13" s="906" t="s">
        <v>110</v>
      </c>
      <c r="H13" s="906" t="s">
        <v>539</v>
      </c>
      <c r="J13" s="1474"/>
    </row>
    <row r="14" spans="1:10" s="915" customFormat="1" ht="13.5" customHeight="1">
      <c r="A14" s="908" t="s">
        <v>13</v>
      </c>
      <c r="B14" s="1472">
        <v>5.4</v>
      </c>
      <c r="C14" s="1472">
        <v>13.2</v>
      </c>
      <c r="D14" s="1472">
        <v>16.7</v>
      </c>
      <c r="E14" s="1472">
        <v>4.8</v>
      </c>
      <c r="F14" s="1472">
        <v>4.9000000000000004</v>
      </c>
      <c r="G14" s="1472">
        <f>SUM(B14:F14)</f>
        <v>44.999999999999993</v>
      </c>
      <c r="H14" s="910">
        <f>+G14/G16</f>
        <v>0.97402597402597402</v>
      </c>
      <c r="I14" s="1471"/>
      <c r="J14" s="1471"/>
    </row>
    <row r="15" spans="1:10" s="915" customFormat="1" ht="13.5" customHeight="1">
      <c r="A15" s="908" t="s">
        <v>265</v>
      </c>
      <c r="B15" s="1472">
        <v>0.1</v>
      </c>
      <c r="C15" s="1472">
        <v>0.3</v>
      </c>
      <c r="D15" s="1472">
        <v>0.2</v>
      </c>
      <c r="E15" s="1472">
        <v>0.2</v>
      </c>
      <c r="F15" s="1472">
        <v>0.4</v>
      </c>
      <c r="G15" s="1472">
        <f>SUM(B15:F15)</f>
        <v>1.2000000000000002</v>
      </c>
      <c r="H15" s="910">
        <f>+G15/G16</f>
        <v>2.5974025974025979E-2</v>
      </c>
      <c r="I15" s="1471"/>
      <c r="J15" s="1471"/>
    </row>
    <row r="16" spans="1:10">
      <c r="A16" s="911" t="s">
        <v>110</v>
      </c>
      <c r="B16" s="1473">
        <f>SUM(B14:B15)</f>
        <v>5.5</v>
      </c>
      <c r="C16" s="1473">
        <f t="shared" ref="C16:F16" si="0">SUM(C14:C15)</f>
        <v>13.5</v>
      </c>
      <c r="D16" s="1473">
        <f t="shared" si="0"/>
        <v>16.899999999999999</v>
      </c>
      <c r="E16" s="1473">
        <f t="shared" si="0"/>
        <v>5</v>
      </c>
      <c r="F16" s="1473">
        <f t="shared" si="0"/>
        <v>5.3000000000000007</v>
      </c>
      <c r="G16" s="1473">
        <f>SUM(G14:G15)</f>
        <v>46.199999999999996</v>
      </c>
      <c r="H16" s="910">
        <f>SUM(H14:H15)</f>
        <v>1</v>
      </c>
      <c r="I16" s="1474"/>
      <c r="J16" s="1474"/>
    </row>
    <row r="17" spans="1:9">
      <c r="A17" s="916" t="s">
        <v>539</v>
      </c>
      <c r="B17" s="1427">
        <v>0.12</v>
      </c>
      <c r="C17" s="1427">
        <v>0.29099999999999998</v>
      </c>
      <c r="D17" s="1427">
        <v>0.36699999999999999</v>
      </c>
      <c r="E17" s="1427">
        <v>0.108</v>
      </c>
      <c r="F17" s="1427">
        <v>0.114</v>
      </c>
      <c r="G17" s="1427">
        <f>SUM(B17:F17)</f>
        <v>1</v>
      </c>
      <c r="H17" s="914"/>
      <c r="I17" s="1474"/>
    </row>
    <row r="18" spans="1:9">
      <c r="A18" s="1546" t="s">
        <v>1561</v>
      </c>
    </row>
    <row r="19" spans="1:9">
      <c r="A19" s="1545"/>
    </row>
    <row r="20" spans="1:9" ht="15" customHeight="1">
      <c r="A20" s="1939" t="s">
        <v>1560</v>
      </c>
      <c r="B20" s="1939"/>
      <c r="C20" s="1939"/>
      <c r="D20" s="1939"/>
      <c r="E20" s="1939"/>
      <c r="F20" s="1939"/>
      <c r="G20" s="1939"/>
      <c r="H20" s="1939"/>
    </row>
    <row r="21" spans="1:9" ht="27.75" customHeight="1">
      <c r="A21" s="900" t="s">
        <v>1029</v>
      </c>
      <c r="B21" s="16"/>
      <c r="C21" s="1941" t="s">
        <v>227</v>
      </c>
      <c r="D21" s="1941"/>
      <c r="E21" s="1941"/>
      <c r="F21" s="1941"/>
      <c r="G21" s="1941"/>
      <c r="H21" s="1941"/>
    </row>
    <row r="22" spans="1:9" ht="15">
      <c r="A22" s="901" t="s">
        <v>1030</v>
      </c>
      <c r="B22" s="902"/>
      <c r="C22" s="903" t="s">
        <v>1562</v>
      </c>
      <c r="D22" s="904"/>
      <c r="E22" s="904"/>
      <c r="F22" s="904"/>
      <c r="G22" s="904"/>
      <c r="H22" s="899"/>
    </row>
    <row r="24" spans="1:9">
      <c r="A24" s="906" t="s">
        <v>1031</v>
      </c>
      <c r="B24" s="907" t="s">
        <v>99</v>
      </c>
      <c r="C24" s="907" t="s">
        <v>100</v>
      </c>
      <c r="D24" s="907" t="s">
        <v>101</v>
      </c>
      <c r="E24" s="907" t="s">
        <v>102</v>
      </c>
      <c r="F24" s="907" t="s">
        <v>103</v>
      </c>
      <c r="G24" s="906" t="s">
        <v>110</v>
      </c>
      <c r="H24" s="906" t="s">
        <v>539</v>
      </c>
    </row>
    <row r="25" spans="1:9">
      <c r="A25" s="908" t="s">
        <v>13</v>
      </c>
      <c r="B25" s="909">
        <v>13308715.300000001</v>
      </c>
      <c r="C25" s="909">
        <v>25616884.700000003</v>
      </c>
      <c r="D25" s="909">
        <v>12216400</v>
      </c>
      <c r="E25" s="909">
        <v>6181000</v>
      </c>
      <c r="F25" s="909">
        <v>4677000</v>
      </c>
      <c r="G25" s="909">
        <v>62000000</v>
      </c>
      <c r="H25" s="1543">
        <v>0.92537313432835822</v>
      </c>
    </row>
    <row r="26" spans="1:9">
      <c r="A26" s="908" t="s">
        <v>265</v>
      </c>
      <c r="B26" s="909">
        <v>625320</v>
      </c>
      <c r="C26" s="909">
        <v>1155320</v>
      </c>
      <c r="D26" s="909">
        <v>1073120</v>
      </c>
      <c r="E26" s="909">
        <v>1073120</v>
      </c>
      <c r="F26" s="909">
        <v>1073120</v>
      </c>
      <c r="G26" s="909">
        <v>5000000</v>
      </c>
      <c r="H26" s="1543">
        <v>7.4626865671641784E-2</v>
      </c>
    </row>
    <row r="27" spans="1:9">
      <c r="A27" s="911" t="s">
        <v>110</v>
      </c>
      <c r="B27" s="912">
        <v>13934035.300000001</v>
      </c>
      <c r="C27" s="912">
        <v>26772204.700000003</v>
      </c>
      <c r="D27" s="912">
        <v>13289520</v>
      </c>
      <c r="E27" s="912">
        <v>7254120</v>
      </c>
      <c r="F27" s="912">
        <v>5750120</v>
      </c>
      <c r="G27" s="912">
        <v>67000000</v>
      </c>
      <c r="H27" s="1543">
        <v>1</v>
      </c>
    </row>
    <row r="28" spans="1:9">
      <c r="A28" s="916" t="s">
        <v>539</v>
      </c>
      <c r="B28" s="1427">
        <v>0.20797067611940301</v>
      </c>
      <c r="C28" s="1427">
        <v>0.39958514477611945</v>
      </c>
      <c r="D28" s="1427">
        <v>0.1983510447761194</v>
      </c>
      <c r="E28" s="1427">
        <v>0.10827044776119403</v>
      </c>
      <c r="F28" s="1427">
        <v>8.5822686567164186E-2</v>
      </c>
      <c r="G28" s="1427">
        <v>1</v>
      </c>
      <c r="H28" s="1542"/>
    </row>
    <row r="30" spans="1:9">
      <c r="A30" s="906" t="s">
        <v>1031</v>
      </c>
      <c r="B30" s="907" t="s">
        <v>99</v>
      </c>
      <c r="C30" s="907" t="s">
        <v>100</v>
      </c>
      <c r="D30" s="907" t="s">
        <v>101</v>
      </c>
      <c r="E30" s="907" t="s">
        <v>102</v>
      </c>
      <c r="F30" s="907" t="s">
        <v>103</v>
      </c>
      <c r="G30" s="906" t="s">
        <v>110</v>
      </c>
      <c r="H30" s="906" t="s">
        <v>539</v>
      </c>
    </row>
    <row r="31" spans="1:9">
      <c r="A31" s="908" t="s">
        <v>13</v>
      </c>
      <c r="B31" s="1496">
        <v>13.3</v>
      </c>
      <c r="C31" s="1496">
        <v>25.6</v>
      </c>
      <c r="D31" s="1496">
        <v>12.2</v>
      </c>
      <c r="E31" s="1496">
        <v>6.2</v>
      </c>
      <c r="F31" s="1496">
        <v>4.7</v>
      </c>
      <c r="G31" s="1496">
        <v>62.000000000000014</v>
      </c>
      <c r="H31" s="1543">
        <v>0.92537313432835822</v>
      </c>
    </row>
    <row r="32" spans="1:9">
      <c r="A32" s="908" t="s">
        <v>265</v>
      </c>
      <c r="B32" s="1496">
        <v>0.6</v>
      </c>
      <c r="C32" s="1496">
        <v>1.2</v>
      </c>
      <c r="D32" s="1496">
        <v>1</v>
      </c>
      <c r="E32" s="1496">
        <v>1.1000000000000001</v>
      </c>
      <c r="F32" s="1496">
        <v>1.1000000000000001</v>
      </c>
      <c r="G32" s="1496">
        <v>5</v>
      </c>
      <c r="H32" s="1543">
        <v>7.4626865671641771E-2</v>
      </c>
    </row>
    <row r="33" spans="1:8">
      <c r="A33" s="911" t="s">
        <v>110</v>
      </c>
      <c r="B33" s="1544">
        <v>13.9</v>
      </c>
      <c r="C33" s="1544">
        <v>26.8</v>
      </c>
      <c r="D33" s="1544">
        <v>13.2</v>
      </c>
      <c r="E33" s="1544">
        <v>7.3000000000000007</v>
      </c>
      <c r="F33" s="1544">
        <v>5.8000000000000007</v>
      </c>
      <c r="G33" s="1544">
        <v>67.000000000000014</v>
      </c>
      <c r="H33" s="1543">
        <v>1</v>
      </c>
    </row>
    <row r="34" spans="1:8" s="728" customFormat="1">
      <c r="A34" s="916" t="s">
        <v>539</v>
      </c>
      <c r="B34" s="1548">
        <v>0.20799999999999999</v>
      </c>
      <c r="C34" s="1548">
        <v>0.4</v>
      </c>
      <c r="D34" s="1548">
        <v>0.19800000000000001</v>
      </c>
      <c r="E34" s="1548">
        <v>0.108</v>
      </c>
      <c r="F34" s="1548">
        <v>8.5999999999999993E-2</v>
      </c>
      <c r="G34" s="1427">
        <v>1</v>
      </c>
      <c r="H34" s="1549"/>
    </row>
    <row r="35" spans="1:8">
      <c r="A35" s="1546" t="s">
        <v>1561</v>
      </c>
    </row>
    <row r="37" spans="1:8" ht="16.5" customHeight="1">
      <c r="A37" s="1939" t="s">
        <v>1563</v>
      </c>
      <c r="B37" s="1939"/>
      <c r="C37" s="1939"/>
      <c r="D37" s="1939"/>
      <c r="E37" s="1939"/>
      <c r="F37" s="1939"/>
      <c r="G37" s="1939"/>
      <c r="H37" s="1939"/>
    </row>
    <row r="39" spans="1:8">
      <c r="A39" s="906" t="s">
        <v>1031</v>
      </c>
      <c r="B39" s="907" t="s">
        <v>99</v>
      </c>
      <c r="C39" s="907" t="s">
        <v>100</v>
      </c>
      <c r="D39" s="907" t="s">
        <v>101</v>
      </c>
      <c r="E39" s="907" t="s">
        <v>102</v>
      </c>
      <c r="F39" s="907" t="s">
        <v>103</v>
      </c>
      <c r="G39" s="906" t="s">
        <v>110</v>
      </c>
      <c r="H39" s="906" t="s">
        <v>539</v>
      </c>
    </row>
    <row r="40" spans="1:8" s="1498" customFormat="1">
      <c r="A40" s="911" t="s">
        <v>41</v>
      </c>
      <c r="B40" s="912">
        <f>SUM(B41:B42)</f>
        <v>5563484.9939999999</v>
      </c>
      <c r="C40" s="912">
        <f t="shared" ref="C40:G40" si="1">SUM(C41:C42)</f>
        <v>13440479.981972501</v>
      </c>
      <c r="D40" s="912">
        <f t="shared" si="1"/>
        <v>16970479.993972499</v>
      </c>
      <c r="E40" s="912">
        <f t="shared" si="1"/>
        <v>4965769.9999724999</v>
      </c>
      <c r="F40" s="912">
        <f t="shared" si="1"/>
        <v>5259785.05</v>
      </c>
      <c r="G40" s="912">
        <f t="shared" si="1"/>
        <v>46200000.019917496</v>
      </c>
      <c r="H40" s="1497">
        <f>+H41+H42</f>
        <v>0.40812720858470514</v>
      </c>
    </row>
    <row r="41" spans="1:8">
      <c r="A41" s="1579" t="s">
        <v>1589</v>
      </c>
      <c r="B41" s="909">
        <f>+B8</f>
        <v>5431484.9939999999</v>
      </c>
      <c r="C41" s="909">
        <f t="shared" ref="C41:G41" si="2">+C8</f>
        <v>13200479.981972501</v>
      </c>
      <c r="D41" s="909">
        <f t="shared" si="2"/>
        <v>16730479.993972499</v>
      </c>
      <c r="E41" s="909">
        <f t="shared" si="2"/>
        <v>4725769.9999724999</v>
      </c>
      <c r="F41" s="909">
        <f t="shared" si="2"/>
        <v>4911785.05</v>
      </c>
      <c r="G41" s="909">
        <f t="shared" si="2"/>
        <v>45000000.019917496</v>
      </c>
      <c r="H41" s="1543">
        <f>+G41/$G$46</f>
        <v>0.39752650187278943</v>
      </c>
    </row>
    <row r="42" spans="1:8">
      <c r="A42" s="1579" t="s">
        <v>265</v>
      </c>
      <c r="B42" s="909">
        <f>+B9</f>
        <v>132000</v>
      </c>
      <c r="C42" s="909">
        <f t="shared" ref="C42:G42" si="3">+C9</f>
        <v>240000</v>
      </c>
      <c r="D42" s="909">
        <f t="shared" si="3"/>
        <v>240000</v>
      </c>
      <c r="E42" s="909">
        <f t="shared" si="3"/>
        <v>240000</v>
      </c>
      <c r="F42" s="909">
        <f t="shared" si="3"/>
        <v>348000</v>
      </c>
      <c r="G42" s="909">
        <f t="shared" si="3"/>
        <v>1200000</v>
      </c>
      <c r="H42" s="1543">
        <f>+G42/$G$46</f>
        <v>1.0600706711915729E-2</v>
      </c>
    </row>
    <row r="43" spans="1:8" s="1498" customFormat="1">
      <c r="A43" s="911" t="s">
        <v>1363</v>
      </c>
      <c r="B43" s="912">
        <f>SUM(B44:B45)</f>
        <v>13934035.300000001</v>
      </c>
      <c r="C43" s="912">
        <f t="shared" ref="C43" si="4">SUM(C44:C45)</f>
        <v>26772204.700000003</v>
      </c>
      <c r="D43" s="912">
        <f t="shared" ref="D43" si="5">SUM(D44:D45)</f>
        <v>13289520</v>
      </c>
      <c r="E43" s="912">
        <f t="shared" ref="E43" si="6">SUM(E44:E45)</f>
        <v>7254120</v>
      </c>
      <c r="F43" s="912">
        <f t="shared" ref="F43" si="7">SUM(F44:F45)</f>
        <v>5750120</v>
      </c>
      <c r="G43" s="912">
        <f t="shared" ref="G43" si="8">SUM(G44:G45)</f>
        <v>67000000</v>
      </c>
      <c r="H43" s="1497">
        <f>+H44+H45</f>
        <v>0.59187279141529492</v>
      </c>
    </row>
    <row r="44" spans="1:8">
      <c r="A44" s="1579" t="s">
        <v>1590</v>
      </c>
      <c r="B44" s="909">
        <f>+B25</f>
        <v>13308715.300000001</v>
      </c>
      <c r="C44" s="909">
        <f t="shared" ref="C44:G44" si="9">+C25</f>
        <v>25616884.700000003</v>
      </c>
      <c r="D44" s="909">
        <f t="shared" si="9"/>
        <v>12216400</v>
      </c>
      <c r="E44" s="909">
        <f t="shared" si="9"/>
        <v>6181000</v>
      </c>
      <c r="F44" s="909">
        <f t="shared" si="9"/>
        <v>4677000</v>
      </c>
      <c r="G44" s="909">
        <f t="shared" si="9"/>
        <v>62000000</v>
      </c>
      <c r="H44" s="1543">
        <f t="shared" ref="H44:H45" si="10">+G44/$G$46</f>
        <v>0.547703180115646</v>
      </c>
    </row>
    <row r="45" spans="1:8">
      <c r="A45" s="1579" t="s">
        <v>265</v>
      </c>
      <c r="B45" s="909">
        <f>+B26</f>
        <v>625320</v>
      </c>
      <c r="C45" s="909">
        <f t="shared" ref="C45:G45" si="11">+C26</f>
        <v>1155320</v>
      </c>
      <c r="D45" s="909">
        <f t="shared" si="11"/>
        <v>1073120</v>
      </c>
      <c r="E45" s="909">
        <f t="shared" si="11"/>
        <v>1073120</v>
      </c>
      <c r="F45" s="909">
        <f t="shared" si="11"/>
        <v>1073120</v>
      </c>
      <c r="G45" s="909">
        <f t="shared" si="11"/>
        <v>5000000</v>
      </c>
      <c r="H45" s="1543">
        <f t="shared" si="10"/>
        <v>4.4169611299648873E-2</v>
      </c>
    </row>
    <row r="46" spans="1:8">
      <c r="A46" s="911" t="s">
        <v>1591</v>
      </c>
      <c r="B46" s="912">
        <f>+B40+B43</f>
        <v>19497520.294</v>
      </c>
      <c r="C46" s="912">
        <f t="shared" ref="C46:G46" si="12">+C40+C43</f>
        <v>40212684.681972504</v>
      </c>
      <c r="D46" s="912">
        <f t="shared" si="12"/>
        <v>30259999.993972499</v>
      </c>
      <c r="E46" s="912">
        <f t="shared" si="12"/>
        <v>12219889.9999725</v>
      </c>
      <c r="F46" s="912">
        <f t="shared" si="12"/>
        <v>11009905.050000001</v>
      </c>
      <c r="G46" s="912">
        <f t="shared" si="12"/>
        <v>113200000.01991749</v>
      </c>
      <c r="H46" s="1497">
        <f>+H40+H43</f>
        <v>1</v>
      </c>
    </row>
    <row r="47" spans="1:8">
      <c r="A47" s="916" t="s">
        <v>539</v>
      </c>
      <c r="B47" s="1427">
        <f>+B46/$G$46</f>
        <v>0.17223957853859911</v>
      </c>
      <c r="C47" s="1427">
        <f>+C46/$G$46</f>
        <v>0.35523573034361394</v>
      </c>
      <c r="D47" s="1427">
        <f>+D46/$G$46</f>
        <v>0.26731448753222847</v>
      </c>
      <c r="E47" s="1427">
        <f>+E46/$G$46</f>
        <v>0.10794955828465032</v>
      </c>
      <c r="F47" s="1427">
        <f>+F46/$G$46</f>
        <v>9.7260645300908236E-2</v>
      </c>
      <c r="G47" s="1427">
        <f>SUM(B47:F47)</f>
        <v>1</v>
      </c>
      <c r="H47" s="914"/>
    </row>
    <row r="49" spans="1:10">
      <c r="A49" s="906" t="s">
        <v>1031</v>
      </c>
      <c r="B49" s="907" t="s">
        <v>99</v>
      </c>
      <c r="C49" s="907" t="s">
        <v>100</v>
      </c>
      <c r="D49" s="907" t="s">
        <v>101</v>
      </c>
      <c r="E49" s="907" t="s">
        <v>102</v>
      </c>
      <c r="F49" s="907" t="s">
        <v>103</v>
      </c>
      <c r="G49" s="906" t="s">
        <v>110</v>
      </c>
      <c r="H49" s="906" t="s">
        <v>539</v>
      </c>
    </row>
    <row r="50" spans="1:10">
      <c r="A50" s="911" t="s">
        <v>41</v>
      </c>
      <c r="B50" s="1584">
        <f>SUM(B51:B52)</f>
        <v>5.5</v>
      </c>
      <c r="C50" s="1584">
        <f t="shared" ref="C50" si="13">SUM(C51:C52)</f>
        <v>13.5</v>
      </c>
      <c r="D50" s="1584">
        <f t="shared" ref="D50" si="14">SUM(D51:D52)</f>
        <v>16.899999999999999</v>
      </c>
      <c r="E50" s="1584">
        <f t="shared" ref="E50" si="15">SUM(E51:E52)</f>
        <v>5</v>
      </c>
      <c r="F50" s="1584">
        <f t="shared" ref="F50" si="16">SUM(F51:F52)</f>
        <v>5.3000000000000007</v>
      </c>
      <c r="G50" s="1584">
        <f t="shared" ref="G50" si="17">SUM(G51:G52)</f>
        <v>46.199999999999996</v>
      </c>
      <c r="H50" s="1497">
        <f>+H51+H52</f>
        <v>0.40812720848056527</v>
      </c>
    </row>
    <row r="51" spans="1:10">
      <c r="A51" s="1579" t="s">
        <v>1589</v>
      </c>
      <c r="B51" s="1585">
        <f>+B14</f>
        <v>5.4</v>
      </c>
      <c r="C51" s="1585">
        <f t="shared" ref="C51:G51" si="18">+C14</f>
        <v>13.2</v>
      </c>
      <c r="D51" s="1585">
        <f t="shared" si="18"/>
        <v>16.7</v>
      </c>
      <c r="E51" s="1585">
        <f t="shared" si="18"/>
        <v>4.8</v>
      </c>
      <c r="F51" s="1585">
        <f t="shared" si="18"/>
        <v>4.9000000000000004</v>
      </c>
      <c r="G51" s="1585">
        <f t="shared" si="18"/>
        <v>44.999999999999993</v>
      </c>
      <c r="H51" s="1543">
        <f>+G51/$G$56</f>
        <v>0.39752650176678433</v>
      </c>
    </row>
    <row r="52" spans="1:10">
      <c r="A52" s="1579" t="s">
        <v>265</v>
      </c>
      <c r="B52" s="1585">
        <f>+B15</f>
        <v>0.1</v>
      </c>
      <c r="C52" s="1585">
        <f t="shared" ref="C52:G52" si="19">+C15</f>
        <v>0.3</v>
      </c>
      <c r="D52" s="1585">
        <f t="shared" si="19"/>
        <v>0.2</v>
      </c>
      <c r="E52" s="1585">
        <f t="shared" si="19"/>
        <v>0.2</v>
      </c>
      <c r="F52" s="1585">
        <f t="shared" si="19"/>
        <v>0.4</v>
      </c>
      <c r="G52" s="1585">
        <f t="shared" si="19"/>
        <v>1.2000000000000002</v>
      </c>
      <c r="H52" s="1543">
        <f>+G52/$G$56</f>
        <v>1.0600706713780919E-2</v>
      </c>
      <c r="J52" s="1054"/>
    </row>
    <row r="53" spans="1:10" s="1498" customFormat="1">
      <c r="A53" s="911" t="s">
        <v>1363</v>
      </c>
      <c r="B53" s="1584">
        <f>SUM(B54:B55)</f>
        <v>13.9</v>
      </c>
      <c r="C53" s="1584">
        <f t="shared" ref="C53" si="20">SUM(C54:C55)</f>
        <v>26.8</v>
      </c>
      <c r="D53" s="1584">
        <f t="shared" ref="D53" si="21">SUM(D54:D55)</f>
        <v>13.2</v>
      </c>
      <c r="E53" s="1584">
        <f t="shared" ref="E53" si="22">SUM(E54:E55)</f>
        <v>7.3000000000000007</v>
      </c>
      <c r="F53" s="1584">
        <f t="shared" ref="F53" si="23">SUM(F54:F55)</f>
        <v>5.8000000000000007</v>
      </c>
      <c r="G53" s="1584">
        <f t="shared" ref="G53" si="24">SUM(G54:G55)</f>
        <v>67.000000000000014</v>
      </c>
      <c r="H53" s="1497">
        <f>+H54+H55</f>
        <v>0.59187279151943462</v>
      </c>
      <c r="J53" s="1547"/>
    </row>
    <row r="54" spans="1:10" s="1498" customFormat="1">
      <c r="A54" s="1579" t="s">
        <v>1590</v>
      </c>
      <c r="B54" s="1585">
        <f>+B31</f>
        <v>13.3</v>
      </c>
      <c r="C54" s="1585">
        <f t="shared" ref="C54:G54" si="25">+C31</f>
        <v>25.6</v>
      </c>
      <c r="D54" s="1585">
        <f t="shared" si="25"/>
        <v>12.2</v>
      </c>
      <c r="E54" s="1585">
        <f t="shared" si="25"/>
        <v>6.2</v>
      </c>
      <c r="F54" s="1585">
        <f t="shared" si="25"/>
        <v>4.7</v>
      </c>
      <c r="G54" s="1585">
        <f t="shared" si="25"/>
        <v>62.000000000000014</v>
      </c>
      <c r="H54" s="1543">
        <f t="shared" ref="H54:H55" si="26">+G54/$G$56</f>
        <v>0.54770318021201414</v>
      </c>
      <c r="J54" s="1547"/>
    </row>
    <row r="55" spans="1:10" s="1498" customFormat="1">
      <c r="A55" s="1579" t="s">
        <v>265</v>
      </c>
      <c r="B55" s="1585">
        <f>+B32</f>
        <v>0.6</v>
      </c>
      <c r="C55" s="1585">
        <f t="shared" ref="C55:G55" si="27">+C32</f>
        <v>1.2</v>
      </c>
      <c r="D55" s="1585">
        <f t="shared" si="27"/>
        <v>1</v>
      </c>
      <c r="E55" s="1585">
        <f t="shared" si="27"/>
        <v>1.1000000000000001</v>
      </c>
      <c r="F55" s="1585">
        <f t="shared" si="27"/>
        <v>1.1000000000000001</v>
      </c>
      <c r="G55" s="1585">
        <f t="shared" si="27"/>
        <v>5</v>
      </c>
      <c r="H55" s="1543">
        <f t="shared" si="26"/>
        <v>4.4169611307420489E-2</v>
      </c>
      <c r="J55" s="1547"/>
    </row>
    <row r="56" spans="1:10" s="1498" customFormat="1">
      <c r="A56" s="911" t="s">
        <v>1591</v>
      </c>
      <c r="B56" s="1584">
        <f>+B50+B53</f>
        <v>19.399999999999999</v>
      </c>
      <c r="C56" s="1584">
        <f t="shared" ref="C56:G56" si="28">+C50+C53</f>
        <v>40.299999999999997</v>
      </c>
      <c r="D56" s="1584">
        <f t="shared" si="28"/>
        <v>30.099999999999998</v>
      </c>
      <c r="E56" s="1584">
        <f t="shared" si="28"/>
        <v>12.3</v>
      </c>
      <c r="F56" s="1584">
        <f t="shared" si="28"/>
        <v>11.100000000000001</v>
      </c>
      <c r="G56" s="1584">
        <f t="shared" si="28"/>
        <v>113.20000000000002</v>
      </c>
      <c r="H56" s="1497">
        <f>+H50+H53</f>
        <v>0.99999999999999989</v>
      </c>
      <c r="J56" s="1547"/>
    </row>
    <row r="57" spans="1:10" s="1498" customFormat="1">
      <c r="A57" s="916" t="s">
        <v>539</v>
      </c>
      <c r="B57" s="1427">
        <f>+B56/$G$56</f>
        <v>0.17137809187279149</v>
      </c>
      <c r="C57" s="1427">
        <f>+C56/$G$56</f>
        <v>0.35600706713780911</v>
      </c>
      <c r="D57" s="1427">
        <f>+D56/$G$56</f>
        <v>0.26590106007067132</v>
      </c>
      <c r="E57" s="1427">
        <f>+E56/$G$56</f>
        <v>0.10865724381625441</v>
      </c>
      <c r="F57" s="1427">
        <f>+F56/$G$56</f>
        <v>9.8056537102473501E-2</v>
      </c>
      <c r="G57" s="1427">
        <f>SUM(B57:F57)</f>
        <v>0.99999999999999989</v>
      </c>
      <c r="H57" s="914"/>
      <c r="J57" s="1547"/>
    </row>
    <row r="58" spans="1:10" s="1498" customFormat="1">
      <c r="A58" s="1580"/>
      <c r="B58" s="1581"/>
      <c r="C58" s="1581"/>
      <c r="D58" s="1581"/>
      <c r="E58" s="1581"/>
      <c r="F58" s="1581"/>
      <c r="G58" s="1582"/>
      <c r="H58" s="1583"/>
      <c r="J58" s="1547"/>
    </row>
    <row r="59" spans="1:10" s="1498" customFormat="1">
      <c r="A59" s="1580"/>
      <c r="B59" s="1630"/>
      <c r="C59" s="1581"/>
      <c r="D59" s="1581"/>
      <c r="E59" s="1581"/>
      <c r="F59" s="1581"/>
      <c r="G59" s="1582"/>
      <c r="H59" s="1583"/>
      <c r="J59" s="1547"/>
    </row>
    <row r="60" spans="1:10">
      <c r="A60" s="1546"/>
    </row>
    <row r="61" spans="1:10" s="1415" customFormat="1">
      <c r="B61" s="1511"/>
      <c r="C61" s="1511"/>
      <c r="D61" s="1511"/>
      <c r="E61" s="1511"/>
      <c r="F61" s="1511"/>
      <c r="G61" s="1511"/>
      <c r="H61" s="1504"/>
    </row>
    <row r="62" spans="1:10" s="1415" customFormat="1">
      <c r="A62" s="1502"/>
      <c r="B62" s="1500"/>
    </row>
    <row r="63" spans="1:10">
      <c r="A63" s="1503"/>
    </row>
  </sheetData>
  <mergeCells count="6">
    <mergeCell ref="A1:H1"/>
    <mergeCell ref="A2:H2"/>
    <mergeCell ref="C4:H4"/>
    <mergeCell ref="A37:H37"/>
    <mergeCell ref="A20:H20"/>
    <mergeCell ref="C21:H21"/>
  </mergeCells>
  <printOptions horizontalCentered="1"/>
  <pageMargins left="0.70866141732283472" right="0.70866141732283472" top="0.74803149606299213" bottom="0.74803149606299213" header="0.31496062992125984" footer="0.31496062992125984"/>
  <pageSetup paperSize="9" orientation="landscape"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ez-Disclosure Operations" ma:contentTypeID="0x0101001A458A224826124E8B45B1D613300CFC00074614711E5A5E4D83FF5DF108DE8A5D" ma:contentTypeVersion="30" ma:contentTypeDescription="A content type to manage public (operations) IDB documents" ma:contentTypeScope="" ma:versionID="5b0b7df02fdc26c97382b0a259c0c55e">
  <xsd:schema xmlns:xsd="http://www.w3.org/2001/XMLSchema" xmlns:xs="http://www.w3.org/2001/XMLSchema" xmlns:p="http://schemas.microsoft.com/office/2006/metadata/properties" xmlns:ns2="cdc7663a-08f0-4737-9e8c-148ce897a09c" targetNamespace="http://schemas.microsoft.com/office/2006/metadata/properties" ma:root="true" ma:fieldsID="f7f0d8ce1d36f29c8a71c87f7b6a957b" ns2:_="">
    <xsd:import namespace="cdc7663a-08f0-4737-9e8c-148ce897a09c"/>
    <xsd:element name="properties">
      <xsd:complexType>
        <xsd:sequence>
          <xsd:element name="documentManagement">
            <xsd:complexType>
              <xsd:all>
                <xsd:element ref="ns2:_dlc_DocId" minOccurs="0"/>
                <xsd:element ref="ns2:_dlc_DocIdUrl" minOccurs="0"/>
                <xsd:element ref="ns2:_dlc_DocIdPersistId" minOccurs="0"/>
                <xsd:element ref="ns2:e46fe2894295491da65140ffd2369f49" minOccurs="0"/>
                <xsd:element ref="ns2:TaxCatchAll" minOccurs="0"/>
                <xsd:element ref="ns2:TaxCatchAllLabel" minOccurs="0"/>
                <xsd:element ref="ns2:Access_x0020_to_x0020_Information_x00a0_Policy"/>
                <xsd:element ref="ns2:b26cdb1da78c4bb4b1c1bac2f6ac5911" minOccurs="0"/>
                <xsd:element ref="ns2:Project_x0020_Number"/>
                <xsd:element ref="ns2:Webtopic" minOccurs="0"/>
                <xsd:element ref="ns2:Approval_x0020_Number" minOccurs="0"/>
                <xsd:element ref="ns2:Disclosure_x0020_Activity"/>
                <xsd:element ref="ns2:Document_x0020_Author" minOccurs="0"/>
                <xsd:element ref="ns2:Other_x0020_Author" minOccurs="0"/>
                <xsd:element ref="ns2:g511464f9e53401d84b16fa9b379a574" minOccurs="0"/>
                <xsd:element ref="ns2:nddeef1749674d76abdbe4b239a70bc6" minOccurs="0"/>
                <xsd:element ref="ns2:b2ec7cfb18674cb8803df6b262e8b107" minOccurs="0"/>
                <xsd:element ref="ns2:Document_x0020_Language_x0020_IDB"/>
                <xsd:element ref="ns2:Division_x0020_or_x0020_Unit"/>
                <xsd:element ref="ns2:Identifier" minOccurs="0"/>
                <xsd:element ref="ns2:Fiscal_x0020_Year_x0020_IDB" minOccurs="0"/>
                <xsd:element ref="ns2:ic46d7e087fd4a108fb86518ca413cc6" minOccurs="0"/>
                <xsd:element ref="ns2:Operation_x0020_Type" minOccurs="0"/>
                <xsd:element ref="ns2:Package_x0020_Code" minOccurs="0"/>
                <xsd:element ref="ns2:Phase" minOccurs="0"/>
                <xsd:element ref="ns2:Business_x0020_Area" minOccurs="0"/>
                <xsd:element ref="ns2:Key_x0020_Document" minOccurs="0"/>
                <xsd:element ref="ns2:Project_x0020_Document_x0020_Type" minOccurs="0"/>
                <xsd:element ref="ns2:Abstract" minOccurs="0"/>
                <xsd:element ref="ns2:Migration_x0020_Info" minOccurs="0"/>
                <xsd:element ref="ns2:SISCOR_x0020_Number" minOccurs="0"/>
                <xsd:element ref="ns2:IDBDocs_x0020_Number" minOccurs="0"/>
                <xsd:element ref="ns2:Editor1" minOccurs="0"/>
                <xsd:element ref="ns2:Issue_x0020_Date" minOccurs="0"/>
                <xsd:element ref="ns2:Publishing_x0020_House" minOccurs="0"/>
                <xsd:element ref="ns2:KP_x0020_Topics" minOccurs="0"/>
                <xsd:element ref="ns2:Region" minOccurs="0"/>
                <xsd:element ref="ns2:Publication_x0020_Type" minOccurs="0"/>
                <xsd:element ref="ns2:Disclosed" minOccurs="0"/>
                <xsd:element ref="ns2:Record_x0020_Number" minOccurs="0"/>
                <xsd:element ref="ns2:Related_x0020_SisCor_x0020_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c7663a-08f0-4737-9e8c-148ce897a09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e46fe2894295491da65140ffd2369f49" ma:index="11" ma:taxonomy="true" ma:internalName="e46fe2894295491da65140ffd2369f49" ma:taxonomyFieldName="Function_x0020_Operations_x0020_IDB" ma:displayName="Function Operations IDB" ma:readOnly="false" ma:default="" ma:fieldId="{e46fe289-4295-491d-a651-40ffd2369f49}" ma:sspId="ae61f9b1-e23d-4f49-b3d7-56b991556c4b" ma:termSetId="90662247-c2d7-4c02-8f80-a99fdf3aec79"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21e8572-655e-4c0d-bfdb-c52ee7bb5839}" ma:internalName="TaxCatchAll" ma:showField="CatchAllData"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21e8572-655e-4c0d-bfdb-c52ee7bb5839}" ma:internalName="TaxCatchAllLabel" ma:readOnly="true" ma:showField="CatchAllDataLabel"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Access_x0020_to_x0020_Information_x00a0_Policy" ma:index="15" ma:displayName="Access to Information Policy" ma:default="Confidential" ma:format="Dropdown" ma:internalName="Access_x0020_to_x0020_Information_x00A0_Policy">
      <xsd:simpleType>
        <xsd:restriction base="dms:Choice">
          <xsd:enumeration value="Confidential"/>
          <xsd:enumeration value="Disclosed Over Time - 5 years"/>
          <xsd:enumeration value="Disclosed Over Time - 10 years"/>
          <xsd:enumeration value="Disclosed Over Time - 20 years"/>
          <xsd:enumeration value="Public"/>
          <xsd:enumeration value="Public - Simultaneous Disclosure"/>
        </xsd:restriction>
      </xsd:simpleType>
    </xsd:element>
    <xsd:element name="b26cdb1da78c4bb4b1c1bac2f6ac5911" ma:index="16" nillable="true" ma:taxonomy="true" ma:internalName="b26cdb1da78c4bb4b1c1bac2f6ac5911" ma:taxonomyFieldName="Series_x0020_Operations_x0020_IDB" ma:displayName="Series Operations IDB" ma:default="" ma:fieldId="{b26cdb1d-a78c-4bb4-b1c1-bac2f6ac5911}" ma:sspId="ae61f9b1-e23d-4f49-b3d7-56b991556c4b" ma:termSetId="aa8fb583-e935-416d-8a2e-4b97a8eb0684" ma:anchorId="00000000-0000-0000-0000-000000000000" ma:open="false" ma:isKeyword="false">
      <xsd:complexType>
        <xsd:sequence>
          <xsd:element ref="pc:Terms" minOccurs="0" maxOccurs="1"/>
        </xsd:sequence>
      </xsd:complexType>
    </xsd:element>
    <xsd:element name="Project_x0020_Number" ma:index="18" ma:displayName="Project Number" ma:internalName="Project_x0020_Number" ma:readOnly="false">
      <xsd:simpleType>
        <xsd:restriction base="dms:Text">
          <xsd:maxLength value="255"/>
        </xsd:restriction>
      </xsd:simpleType>
    </xsd:element>
    <xsd:element name="Webtopic" ma:index="19" nillable="true" ma:displayName="Webtopic" ma:internalName="Webtopic">
      <xsd:simpleType>
        <xsd:restriction base="dms:Text">
          <xsd:maxLength value="255"/>
        </xsd:restriction>
      </xsd:simpleType>
    </xsd:element>
    <xsd:element name="Approval_x0020_Number" ma:index="20" nillable="true" ma:displayName="Approval Number" ma:internalName="Approval_x0020_Number">
      <xsd:simpleType>
        <xsd:restriction base="dms:Text">
          <xsd:maxLength value="255"/>
        </xsd:restriction>
      </xsd:simpleType>
    </xsd:element>
    <xsd:element name="Disclosure_x0020_Activity" ma:index="21" ma:displayName="Disclosure Activity" ma:internalName="Disclosure_x0020_Activity" ma:readOnly="false">
      <xsd:simpleType>
        <xsd:restriction base="dms:Text">
          <xsd:maxLength value="255"/>
        </xsd:restriction>
      </xsd:simpleType>
    </xsd:element>
    <xsd:element name="Document_x0020_Author" ma:index="22" nillable="true" ma:displayName="Document Author" ma:internalName="Document_x0020_Author">
      <xsd:simpleType>
        <xsd:restriction base="dms:Text">
          <xsd:maxLength value="255"/>
        </xsd:restriction>
      </xsd:simpleType>
    </xsd:element>
    <xsd:element name="Other_x0020_Author" ma:index="23" nillable="true" ma:displayName="Other Author" ma:internalName="Other_x0020_Author">
      <xsd:simpleType>
        <xsd:restriction base="dms:Text">
          <xsd:maxLength value="255"/>
        </xsd:restriction>
      </xsd:simpleType>
    </xsd:element>
    <xsd:element name="g511464f9e53401d84b16fa9b379a574" ma:index="24" nillable="true" ma:taxonomy="true" ma:internalName="g511464f9e53401d84b16fa9b379a574" ma:taxonomyFieldName="Fund_x0020_IDB" ma:displayName="Fund IDB" ma:default="" ma:fieldId="{0511464f-9e53-401d-84b1-6fa9b379a574}" ma:taxonomyMulti="true" ma:sspId="ae61f9b1-e23d-4f49-b3d7-56b991556c4b" ma:termSetId="69abb71a-f64f-4893-ac0e-66eb1be268a8" ma:anchorId="00000000-0000-0000-0000-000000000000" ma:open="false" ma:isKeyword="false">
      <xsd:complexType>
        <xsd:sequence>
          <xsd:element ref="pc:Terms" minOccurs="0" maxOccurs="1"/>
        </xsd:sequence>
      </xsd:complexType>
    </xsd:element>
    <xsd:element name="nddeef1749674d76abdbe4b239a70bc6" ma:index="26" nillable="true" ma:taxonomy="true" ma:internalName="nddeef1749674d76abdbe4b239a70bc6" ma:taxonomyFieldName="Sector_x0020_IDB" ma:displayName="Sector IDB" ma:default="" ma:fieldId="{7ddeef17-4967-4d76-abdb-e4b239a70bc6}" ma:taxonomyMulti="true" ma:sspId="ae61f9b1-e23d-4f49-b3d7-56b991556c4b" ma:termSetId="12408410-0417-4253-a5ed-d52c55de15dc" ma:anchorId="00000000-0000-0000-0000-000000000000" ma:open="true" ma:isKeyword="false">
      <xsd:complexType>
        <xsd:sequence>
          <xsd:element ref="pc:Terms" minOccurs="0" maxOccurs="1"/>
        </xsd:sequence>
      </xsd:complexType>
    </xsd:element>
    <xsd:element name="b2ec7cfb18674cb8803df6b262e8b107" ma:index="28" nillable="true" ma:taxonomy="true" ma:internalName="b2ec7cfb18674cb8803df6b262e8b107" ma:taxonomyFieldName="Sub_x002d_Sector" ma:displayName="Sub-Sector" ma:default="" ma:fieldId="{b2ec7cfb-1867-4cb8-803d-f6b262e8b107}" ma:taxonomyMulti="true" ma:sspId="ae61f9b1-e23d-4f49-b3d7-56b991556c4b" ma:termSetId="73c9b9c8-b29b-461e-b5a6-c7e93795fb05" ma:anchorId="00000000-0000-0000-0000-000000000000" ma:open="false" ma:isKeyword="false">
      <xsd:complexType>
        <xsd:sequence>
          <xsd:element ref="pc:Terms" minOccurs="0" maxOccurs="1"/>
        </xsd:sequence>
      </xsd:complexType>
    </xsd:element>
    <xsd:element name="Document_x0020_Language_x0020_IDB" ma:index="30" ma:displayName="Document Language IDB" ma:format="Dropdown" ma:internalName="Document_x0020_Language_x0020_IDB" ma:readOnly="false">
      <xsd:simpleType>
        <xsd:restriction base="dms:Choice">
          <xsd:enumeration value="English"/>
          <xsd:enumeration value="French"/>
          <xsd:enumeration value="Italian"/>
          <xsd:enumeration value="Japanese"/>
          <xsd:enumeration value="Korean"/>
          <xsd:enumeration value="Other"/>
          <xsd:enumeration value="Portuguese"/>
          <xsd:enumeration value="Spanish"/>
        </xsd:restriction>
      </xsd:simpleType>
    </xsd:element>
    <xsd:element name="Division_x0020_or_x0020_Unit" ma:index="31" ma:displayName="Division or Unit" ma:internalName="Division_x0020_or_x0020_Unit" ma:readOnly="false">
      <xsd:simpleType>
        <xsd:restriction base="dms:Text">
          <xsd:maxLength value="255"/>
        </xsd:restriction>
      </xsd:simpleType>
    </xsd:element>
    <xsd:element name="Identifier" ma:index="32" nillable="true" ma:displayName="Identifier" ma:internalName="Identifier">
      <xsd:simpleType>
        <xsd:restriction base="dms:Text">
          <xsd:maxLength value="255"/>
        </xsd:restriction>
      </xsd:simpleType>
    </xsd:element>
    <xsd:element name="Fiscal_x0020_Year_x0020_IDB" ma:index="33" nillable="true" ma:displayName="Fiscal Year IDB" ma:internalName="Fiscal_x0020_Year_x0020_IDB">
      <xsd:simpleType>
        <xsd:restriction base="dms:Text">
          <xsd:maxLength value="255"/>
        </xsd:restriction>
      </xsd:simpleType>
    </xsd:element>
    <xsd:element name="ic46d7e087fd4a108fb86518ca413cc6" ma:index="34" nillable="true" ma:taxonomy="true" ma:internalName="ic46d7e087fd4a108fb86518ca413cc6" ma:taxonomyFieldName="Country" ma:displayName="Country" ma:default="" ma:fieldId="{2c46d7e0-87fd-4a10-8fb8-6518ca413cc6}" ma:taxonomyMulti="true" ma:sspId="ae61f9b1-e23d-4f49-b3d7-56b991556c4b" ma:termSetId="e1cf2cf4-6e0f-476b-b38c-a4927f870e86" ma:anchorId="00000000-0000-0000-0000-000000000000" ma:open="false" ma:isKeyword="false">
      <xsd:complexType>
        <xsd:sequence>
          <xsd:element ref="pc:Terms" minOccurs="0" maxOccurs="1"/>
        </xsd:sequence>
      </xsd:complexType>
    </xsd:element>
    <xsd:element name="Operation_x0020_Type" ma:index="36" nillable="true" ma:displayName="Operation Type" ma:internalName="Operation_x0020_Type">
      <xsd:simpleType>
        <xsd:restriction base="dms:Text">
          <xsd:maxLength value="255"/>
        </xsd:restriction>
      </xsd:simpleType>
    </xsd:element>
    <xsd:element name="Package_x0020_Code" ma:index="37" nillable="true" ma:displayName="Package Code" ma:internalName="Package_x0020_Code">
      <xsd:simpleType>
        <xsd:restriction base="dms:Text">
          <xsd:maxLength value="255"/>
        </xsd:restriction>
      </xsd:simpleType>
    </xsd:element>
    <xsd:element name="Phase" ma:index="38" nillable="true" ma:displayName="Phase" ma:internalName="Phase">
      <xsd:simpleType>
        <xsd:restriction base="dms:Text">
          <xsd:maxLength value="255"/>
        </xsd:restriction>
      </xsd:simpleType>
    </xsd:element>
    <xsd:element name="Business_x0020_Area" ma:index="39" nillable="true" ma:displayName="Business Area" ma:internalName="Business_x0020_Area">
      <xsd:simpleType>
        <xsd:restriction base="dms:Text">
          <xsd:maxLength value="255"/>
        </xsd:restriction>
      </xsd:simpleType>
    </xsd:element>
    <xsd:element name="Key_x0020_Document" ma:index="40" nillable="true" ma:displayName="Key Document" ma:default="0" ma:internalName="Key_x0020_Document">
      <xsd:simpleType>
        <xsd:restriction base="dms:Boolean"/>
      </xsd:simpleType>
    </xsd:element>
    <xsd:element name="Project_x0020_Document_x0020_Type" ma:index="41" nillable="true" ma:displayName="Project Document Type" ma:internalName="Project_x0020_Document_x0020_Type">
      <xsd:simpleType>
        <xsd:restriction base="dms:Text">
          <xsd:maxLength value="255"/>
        </xsd:restriction>
      </xsd:simpleType>
    </xsd:element>
    <xsd:element name="Abstract" ma:index="42" nillable="true" ma:displayName="Abstract" ma:internalName="Abstract">
      <xsd:simpleType>
        <xsd:restriction base="dms:Note"/>
      </xsd:simpleType>
    </xsd:element>
    <xsd:element name="Migration_x0020_Info" ma:index="43" nillable="true" ma:displayName="Migration Info" ma:internalName="Migration_x0020_Info">
      <xsd:simpleType>
        <xsd:restriction base="dms:Note"/>
      </xsd:simpleType>
    </xsd:element>
    <xsd:element name="SISCOR_x0020_Number" ma:index="44" nillable="true" ma:displayName="SISCOR Number" ma:internalName="SISCOR_x0020_Number">
      <xsd:simpleType>
        <xsd:restriction base="dms:Text">
          <xsd:maxLength value="255"/>
        </xsd:restriction>
      </xsd:simpleType>
    </xsd:element>
    <xsd:element name="IDBDocs_x0020_Number" ma:index="45" nillable="true" ma:displayName="IDBDocs Number" ma:internalName="IDBDocs_x0020_Number">
      <xsd:simpleType>
        <xsd:restriction base="dms:Text">
          <xsd:maxLength value="255"/>
        </xsd:restriction>
      </xsd:simpleType>
    </xsd:element>
    <xsd:element name="Editor1" ma:index="46" nillable="true" ma:displayName="Editor" ma:internalName="Editor1">
      <xsd:simpleType>
        <xsd:restriction base="dms:Text">
          <xsd:maxLength value="255"/>
        </xsd:restriction>
      </xsd:simpleType>
    </xsd:element>
    <xsd:element name="Issue_x0020_Date" ma:index="47" nillable="true" ma:displayName="Issue Date" ma:format="DateOnly" ma:internalName="Issue_x0020_Date">
      <xsd:simpleType>
        <xsd:restriction base="dms:DateTime"/>
      </xsd:simpleType>
    </xsd:element>
    <xsd:element name="Publishing_x0020_House" ma:index="48" nillable="true" ma:displayName="Publishing House" ma:internalName="Publishing_x0020_House">
      <xsd:simpleType>
        <xsd:restriction base="dms:Text">
          <xsd:maxLength value="255"/>
        </xsd:restriction>
      </xsd:simpleType>
    </xsd:element>
    <xsd:element name="KP_x0020_Topics" ma:index="49" nillable="true" ma:displayName="KP Topics" ma:internalName="KP_x0020_Topics">
      <xsd:simpleType>
        <xsd:restriction base="dms:Text">
          <xsd:maxLength value="255"/>
        </xsd:restriction>
      </xsd:simpleType>
    </xsd:element>
    <xsd:element name="Region" ma:index="50" nillable="true" ma:displayName="Region" ma:internalName="Region">
      <xsd:simpleType>
        <xsd:restriction base="dms:Text">
          <xsd:maxLength value="255"/>
        </xsd:restriction>
      </xsd:simpleType>
    </xsd:element>
    <xsd:element name="Publication_x0020_Type" ma:index="51" nillable="true" ma:displayName="Publication Type" ma:internalName="Publication_x0020_Type">
      <xsd:simpleType>
        <xsd:restriction base="dms:Text">
          <xsd:maxLength value="255"/>
        </xsd:restriction>
      </xsd:simpleType>
    </xsd:element>
    <xsd:element name="Disclosed" ma:index="52" nillable="true" ma:displayName="Disclosed" ma:default="0" ma:internalName="Disclosed">
      <xsd:simpleType>
        <xsd:restriction base="dms:Boolean"/>
      </xsd:simpleType>
    </xsd:element>
    <xsd:element name="Record_x0020_Number" ma:index="53" nillable="true" ma:displayName="Record Number" ma:internalName="Record_x0020_Number">
      <xsd:simpleType>
        <xsd:restriction base="dms:Text">
          <xsd:maxLength value="255"/>
        </xsd:restriction>
      </xsd:simpleType>
    </xsd:element>
    <xsd:element name="Related_x0020_SisCor_x0020_Number" ma:index="54" nillable="true" ma:displayName="Related SisCor Number" ma:internalName="Related_x0020_SisCor_x0020_Numbe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ae61f9b1-e23d-4f49-b3d7-56b991556c4b" ContentTypeId="0x0101001A458A224826124E8B45B1D613300CFC"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FormUrls xmlns="http://schemas.microsoft.com/sharepoint/v3/contenttype/forms/url">
  <Display>_catalogs/masterpage/ECMForms/DisclosureOperationsCT/View.aspx</Display>
  <Edit>_catalogs/masterpage/ECMForms/DisclosureOperationsCT/Edit.aspx</Edit>
</FormUrls>
</file>

<file path=customXml/item6.xml><?xml version="1.0" encoding="utf-8"?>
<p:properties xmlns:p="http://schemas.microsoft.com/office/2006/metadata/properties" xmlns:xsi="http://www.w3.org/2001/XMLSchema-instance" xmlns:pc="http://schemas.microsoft.com/office/infopath/2007/PartnerControls">
  <documentManagement>
    <Project_x0020_Document_x0020_Type xmlns="cdc7663a-08f0-4737-9e8c-148ce897a09c" xsi:nil="true"/>
    <Record_x0020_Number xmlns="cdc7663a-08f0-4737-9e8c-148ce897a09c">R0000783454</Record_x0020_Number>
    <Key_x0020_Document xmlns="cdc7663a-08f0-4737-9e8c-148ce897a09c">false</Key_x0020_Document>
    <Division_x0020_or_x0020_Unit xmlns="cdc7663a-08f0-4737-9e8c-148ce897a09c">CSD/HUD</Division_x0020_or_x0020_Unit>
    <Other_x0020_Author xmlns="cdc7663a-08f0-4737-9e8c-148ce897a09c" xsi:nil="true"/>
    <IDBDocs_x0020_Number xmlns="cdc7663a-08f0-4737-9e8c-148ce897a09c" xsi:nil="true"/>
    <Document_x0020_Author xmlns="cdc7663a-08f0-4737-9e8c-148ce897a09c">Aguilar Blandon, Maria Alejandra</Document_x0020_Author>
    <_dlc_DocId xmlns="cdc7663a-08f0-4737-9e8c-148ce897a09c">EZSHARE-1313242749-91</_dlc_DocId>
    <Operation_x0020_Type xmlns="cdc7663a-08f0-4737-9e8c-148ce897a09c">Loan Operation</Operation_x0020_Type>
    <ic46d7e087fd4a108fb86518ca413cc6 xmlns="cdc7663a-08f0-4737-9e8c-148ce897a09c">
      <Terms xmlns="http://schemas.microsoft.com/office/infopath/2007/PartnerControls">
        <TermInfo xmlns="http://schemas.microsoft.com/office/infopath/2007/PartnerControls">
          <TermName xmlns="http://schemas.microsoft.com/office/infopath/2007/PartnerControls">Panama</TermName>
          <TermId xmlns="http://schemas.microsoft.com/office/infopath/2007/PartnerControls">7af43a84-776d-43d1-b0f2-8a1f2a8ffc7b</TermId>
        </TermInfo>
      </Terms>
    </ic46d7e087fd4a108fb86518ca413cc6>
    <TaxCatchAll xmlns="cdc7663a-08f0-4737-9e8c-148ce897a09c">
      <Value>25</Value>
      <Value>24</Value>
      <Value>23</Value>
      <Value>1</Value>
      <Value>22</Value>
    </TaxCatchAll>
    <Fiscal_x0020_Year_x0020_IDB xmlns="cdc7663a-08f0-4737-9e8c-148ce897a09c">2017</Fiscal_x0020_Year_x0020_IDB>
    <b26cdb1da78c4bb4b1c1bac2f6ac5911 xmlns="cdc7663a-08f0-4737-9e8c-148ce897a09c">
      <Terms xmlns="http://schemas.microsoft.com/office/infopath/2007/PartnerControls"/>
    </b26cdb1da78c4bb4b1c1bac2f6ac5911>
    <Project_x0020_Number xmlns="cdc7663a-08f0-4737-9e8c-148ce897a09c">PN-L1146</Project_x0020_Number>
    <Package_x0020_Code xmlns="cdc7663a-08f0-4737-9e8c-148ce897a09c" xsi:nil="true"/>
    <Migration_x0020_Info xmlns="cdc7663a-08f0-4737-9e8c-148ce897a09c" xsi:nil="true"/>
    <Related_x0020_SisCor_x0020_Number xmlns="cdc7663a-08f0-4737-9e8c-148ce897a09c" xsi:nil="true"/>
    <Approval_x0020_Number xmlns="cdc7663a-08f0-4737-9e8c-148ce897a09c" xsi:nil="true"/>
    <Business_x0020_Area xmlns="cdc7663a-08f0-4737-9e8c-148ce897a09c">Life Cycle</Business_x0020_Area>
    <e46fe2894295491da65140ffd2369f49 xmlns="cdc7663a-08f0-4737-9e8c-148ce897a09c">
      <Terms xmlns="http://schemas.microsoft.com/office/infopath/2007/PartnerControls">
        <TermInfo xmlns="http://schemas.microsoft.com/office/infopath/2007/PartnerControls">
          <TermName xmlns="http://schemas.microsoft.com/office/infopath/2007/PartnerControls">Project Preparation, Planning and Design</TermName>
          <TermId xmlns="http://schemas.microsoft.com/office/infopath/2007/PartnerControls">29ca0c72-1fc4-435f-a09c-28585cb5eac9</TermId>
        </TermInfo>
      </Terms>
    </e46fe2894295491da65140ffd2369f49>
    <Access_x0020_to_x0020_Information_x00a0_Policy xmlns="cdc7663a-08f0-4737-9e8c-148ce897a09c">Public - Simultaneous Disclosure</Access_x0020_to_x0020_Information_x00a0_Policy>
    <SISCOR_x0020_Number xmlns="cdc7663a-08f0-4737-9e8c-148ce897a09c" xsi:nil="true"/>
    <Identifier xmlns="cdc7663a-08f0-4737-9e8c-148ce897a09c" xsi:nil="true"/>
    <g511464f9e53401d84b16fa9b379a574 xmlns="cdc7663a-08f0-4737-9e8c-148ce897a09c">
      <Terms xmlns="http://schemas.microsoft.com/office/infopath/2007/PartnerControls">
        <TermInfo xmlns="http://schemas.microsoft.com/office/infopath/2007/PartnerControls">
          <TermName xmlns="http://schemas.microsoft.com/office/infopath/2007/PartnerControls">ORC</TermName>
          <TermId xmlns="http://schemas.microsoft.com/office/infopath/2007/PartnerControls">c028a4b2-ad8b-4cf4-9cac-a2ae6a778e23</TermId>
        </TermInfo>
      </Terms>
    </g511464f9e53401d84b16fa9b379a574>
    <nddeef1749674d76abdbe4b239a70bc6 xmlns="cdc7663a-08f0-4737-9e8c-148ce897a09c">
      <Terms xmlns="http://schemas.microsoft.com/office/infopath/2007/PartnerControls">
        <TermInfo xmlns="http://schemas.microsoft.com/office/infopath/2007/PartnerControls">
          <TermName xmlns="http://schemas.microsoft.com/office/infopath/2007/PartnerControls">URBAN DEVELOPMENT AND HOUSING</TermName>
          <TermId xmlns="http://schemas.microsoft.com/office/infopath/2007/PartnerControls">d14615ee-683d-4ec6-a5cf-ae743c6c4ac1</TermId>
        </TermInfo>
      </Terms>
    </nddeef1749674d76abdbe4b239a70bc6>
    <b2ec7cfb18674cb8803df6b262e8b107 xmlns="cdc7663a-08f0-4737-9e8c-148ce897a09c">
      <Terms xmlns="http://schemas.microsoft.com/office/infopath/2007/PartnerControls">
        <TermInfo xmlns="http://schemas.microsoft.com/office/infopath/2007/PartnerControls">
          <TermName xmlns="http://schemas.microsoft.com/office/infopath/2007/PartnerControls">URBAN REHABILITATION AND HERITAGE</TermName>
          <TermId xmlns="http://schemas.microsoft.com/office/infopath/2007/PartnerControls">482110ea-0a9c-4fc7-8141-1c54d8f493d5</TermId>
        </TermInfo>
      </Terms>
    </b2ec7cfb18674cb8803df6b262e8b107>
    <Document_x0020_Language_x0020_IDB xmlns="cdc7663a-08f0-4737-9e8c-148ce897a09c">Spanish</Document_x0020_Language_x0020_IDB>
    <_dlc_DocIdUrl xmlns="cdc7663a-08f0-4737-9e8c-148ce897a09c">
      <Url>https://idbg.sharepoint.com/teams/EZ-PN-LON/PN-L1146/_layouts/15/DocIdRedir.aspx?ID=EZSHARE-1313242749-91</Url>
      <Description>EZSHARE-1313242749-91</Description>
    </_dlc_DocIdUrl>
    <Phase xmlns="cdc7663a-08f0-4737-9e8c-148ce897a09c">ACTIVE</Phase>
    <Disclosure_x0020_Activity xmlns="cdc7663a-08f0-4737-9e8c-148ce897a09c">Loan Proposal</Disclosure_x0020_Activity>
    <Issue_x0020_Date xmlns="cdc7663a-08f0-4737-9e8c-148ce897a09c" xsi:nil="true"/>
    <KP_x0020_Topics xmlns="cdc7663a-08f0-4737-9e8c-148ce897a09c" xsi:nil="true"/>
    <Disclosed xmlns="cdc7663a-08f0-4737-9e8c-148ce897a09c">false</Disclosed>
    <Publication_x0020_Type xmlns="cdc7663a-08f0-4737-9e8c-148ce897a09c" xsi:nil="true"/>
    <Editor1 xmlns="cdc7663a-08f0-4737-9e8c-148ce897a09c" xsi:nil="true"/>
    <Region xmlns="cdc7663a-08f0-4737-9e8c-148ce897a09c" xsi:nil="true"/>
    <Webtopic xmlns="cdc7663a-08f0-4737-9e8c-148ce897a09c" xsi:nil="true"/>
    <Abstract xmlns="cdc7663a-08f0-4737-9e8c-148ce897a09c" xsi:nil="true"/>
    <Publishing_x0020_House xmlns="cdc7663a-08f0-4737-9e8c-148ce897a09c" xsi:nil="true"/>
  </documentManagement>
</p:properties>
</file>

<file path=customXml/itemProps1.xml><?xml version="1.0" encoding="utf-8"?>
<ds:datastoreItem xmlns:ds="http://schemas.openxmlformats.org/officeDocument/2006/customXml" ds:itemID="{228C3F99-8371-432D-B47D-E6C3346F6EEC}"/>
</file>

<file path=customXml/itemProps2.xml><?xml version="1.0" encoding="utf-8"?>
<ds:datastoreItem xmlns:ds="http://schemas.openxmlformats.org/officeDocument/2006/customXml" ds:itemID="{212F5B99-515F-41D2-A5CC-CBF817A47FAF}"/>
</file>

<file path=customXml/itemProps3.xml><?xml version="1.0" encoding="utf-8"?>
<ds:datastoreItem xmlns:ds="http://schemas.openxmlformats.org/officeDocument/2006/customXml" ds:itemID="{329BA933-FF60-4295-BDAB-383C287CF823}"/>
</file>

<file path=customXml/itemProps4.xml><?xml version="1.0" encoding="utf-8"?>
<ds:datastoreItem xmlns:ds="http://schemas.openxmlformats.org/officeDocument/2006/customXml" ds:itemID="{BEA0236F-3B6B-450B-B9C0-3177CD5368A1}"/>
</file>

<file path=customXml/itemProps5.xml><?xml version="1.0" encoding="utf-8"?>
<ds:datastoreItem xmlns:ds="http://schemas.openxmlformats.org/officeDocument/2006/customXml" ds:itemID="{004518A1-18C2-4BE5-96D5-3D629886FC65}"/>
</file>

<file path=customXml/itemProps6.xml><?xml version="1.0" encoding="utf-8"?>
<ds:datastoreItem xmlns:ds="http://schemas.openxmlformats.org/officeDocument/2006/customXml" ds:itemID="{427162D4-220B-4F13-9D7C-B1610A693C6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vt:i4>
      </vt:variant>
    </vt:vector>
  </HeadingPairs>
  <TitlesOfParts>
    <vt:vector size="29" baseType="lpstr">
      <vt:lpstr>Índice</vt:lpstr>
      <vt:lpstr>Sigl.</vt:lpstr>
      <vt:lpstr>1_MdR</vt:lpstr>
      <vt:lpstr>2_EDT</vt:lpstr>
      <vt:lpstr>3_EE</vt:lpstr>
      <vt:lpstr>4_CC P-INAC</vt:lpstr>
      <vt:lpstr>4.1 CC POD</vt:lpstr>
      <vt:lpstr>5_Info PMR</vt:lpstr>
      <vt:lpstr>6_PD_APry</vt:lpstr>
      <vt:lpstr>6.2_PD_ACal</vt:lpstr>
      <vt:lpstr>7_Curva S</vt:lpstr>
      <vt:lpstr>8.1_MP-INAC</vt:lpstr>
      <vt:lpstr>9.1.1_Estr. Proy.</vt:lpstr>
      <vt:lpstr>9.2.1_PA</vt:lpstr>
      <vt:lpstr>9.3.1_Det. PA</vt:lpstr>
      <vt:lpstr>10.PGE_2018</vt:lpstr>
      <vt:lpstr>Cambios_28_11_17 LS</vt:lpstr>
      <vt:lpstr>Criterios</vt:lpstr>
      <vt:lpstr>Nota MEF</vt:lpstr>
      <vt:lpstr>CA_Presup MARTA</vt:lpstr>
      <vt:lpstr>CA_PMA</vt:lpstr>
      <vt:lpstr>PM-Costo</vt:lpstr>
      <vt:lpstr>RESUMEN </vt:lpstr>
      <vt:lpstr>PLAN EMER</vt:lpstr>
      <vt:lpstr>Hoja2</vt:lpstr>
      <vt:lpstr>INSTR DE GESTIÓN</vt:lpstr>
      <vt:lpstr>Costos Adm</vt:lpstr>
      <vt:lpstr>Hoja1</vt:lpstr>
      <vt:lpstr>'4.1 CC POD'!OLE_LINK1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keywords/>
  <cp:lastModifiedBy>Graciela von Bargen</cp:lastModifiedBy>
  <cp:lastPrinted>2017-07-27T16:12:13Z</cp:lastPrinted>
  <dcterms:created xsi:type="dcterms:W3CDTF">2017-03-10T12:13:55Z</dcterms:created>
  <dcterms:modified xsi:type="dcterms:W3CDTF">2017-11-29T19:23:17Z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4" name="TaxKeywordTaxHTField">
    <vt:lpwstr/>
  </property>
  <property fmtid="{D5CDD505-2E9C-101B-9397-08002B2CF9AE}" pid="5" name="Series Operations IDB">
    <vt:lpwstr/>
  </property>
  <property fmtid="{D5CDD505-2E9C-101B-9397-08002B2CF9AE}" pid="6" name="Sub-Sector">
    <vt:lpwstr>24;#URBAN REHABILITATION AND HERITAGE|482110ea-0a9c-4fc7-8141-1c54d8f493d5</vt:lpwstr>
  </property>
  <property fmtid="{D5CDD505-2E9C-101B-9397-08002B2CF9AE}" pid="7" name="Country">
    <vt:lpwstr>22;#Panama|7af43a84-776d-43d1-b0f2-8a1f2a8ffc7b</vt:lpwstr>
  </property>
  <property fmtid="{D5CDD505-2E9C-101B-9397-08002B2CF9AE}" pid="8" name="Fund IDB">
    <vt:lpwstr>25;#ORC|c028a4b2-ad8b-4cf4-9cac-a2ae6a778e23</vt:lpwstr>
  </property>
  <property fmtid="{D5CDD505-2E9C-101B-9397-08002B2CF9AE}" pid="9" name="_dlc_DocIdItemGuid">
    <vt:lpwstr>7fd5eaf2-0025-4e8a-a002-a87d7251179b</vt:lpwstr>
  </property>
  <property fmtid="{D5CDD505-2E9C-101B-9397-08002B2CF9AE}" pid="10" name="Sector IDB">
    <vt:lpwstr>23;#URBAN DEVELOPMENT AND HOUSING|d14615ee-683d-4ec6-a5cf-ae743c6c4ac1</vt:lpwstr>
  </property>
  <property fmtid="{D5CDD505-2E9C-101B-9397-08002B2CF9AE}" pid="11" name="Function Operations IDB">
    <vt:lpwstr>1;#Project Preparation, Planning and Design|29ca0c72-1fc4-435f-a09c-28585cb5eac9</vt:lpwstr>
  </property>
  <property fmtid="{D5CDD505-2E9C-101B-9397-08002B2CF9AE}" pid="12" name="RecordPoint_ActiveItemMoved">
    <vt:lpwstr>/teams/EZ-PN-LON/PN-L1146/05 Basic Data/Draft Area/Instrumentos de Planificación INAC.xlsx</vt:lpwstr>
  </property>
  <property fmtid="{D5CDD505-2E9C-101B-9397-08002B2CF9AE}" pid="13" name="RecordStorageActiveId">
    <vt:lpwstr>49ee4ae8-1427-49f3-ba11-93f62c6f04d9</vt:lpwstr>
  </property>
  <property fmtid="{D5CDD505-2E9C-101B-9397-08002B2CF9AE}" pid="14" name="Disclosure Activity">
    <vt:lpwstr>Loan Proposal</vt:lpwstr>
  </property>
  <property fmtid="{D5CDD505-2E9C-101B-9397-08002B2CF9AE}" pid="15" name="ContentTypeId">
    <vt:lpwstr>0x0101001A458A224826124E8B45B1D613300CFC00074614711E5A5E4D83FF5DF108DE8A5D</vt:lpwstr>
  </property>
</Properties>
</file>