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mc:AlternateContent xmlns:mc="http://schemas.openxmlformats.org/markup-compatibility/2006">
    <mc:Choice Requires="x15">
      <x15ac:absPath xmlns:x15ac="http://schemas.microsoft.com/office/spreadsheetml/2010/11/ac" url="C:\Users\sheriesr\Documents\SAS Working files\Procurement\"/>
    </mc:Choice>
  </mc:AlternateContent>
  <bookViews>
    <workbookView xWindow="0" yWindow="0" windowWidth="20160" windowHeight="8712" xr2:uid="{00000000-000D-0000-FFFF-FFFF00000000}"/>
  </bookViews>
  <sheets>
    <sheet name="Detailed Procurement Plan" sheetId="1" r:id="rId1"/>
  </sheets>
  <definedNames>
    <definedName name="_xlnm._FilterDatabase" localSheetId="0" hidden="1">'Detailed Procurement Plan'!$A$1:$AL$20</definedName>
    <definedName name="_xlnm.Print_Area" localSheetId="0">'Detailed Procurement Plan'!$A$2:$P$362</definedName>
    <definedName name="QCNI">'Detailed Procurement Plan'!$T$251</definedName>
    <definedName name="Z_0D68D7B5_B92F_4557_9F57_F52EAAA93537_.wvu.FilterData" localSheetId="0" hidden="1">'Detailed Procurement Plan'!$A$1:$AL$20</definedName>
    <definedName name="Z_0D68D7B5_B92F_4557_9F57_F52EAAA93537_.wvu.PrintArea" localSheetId="0" hidden="1">'Detailed Procurement Plan'!$A$2:$P$362</definedName>
    <definedName name="Z_0D68D7B5_B92F_4557_9F57_F52EAAA93537_.wvu.Rows" localSheetId="0" hidden="1">'Detailed Procurement Plan'!$172:$173,'Detailed Procurement Plan'!$274:$274</definedName>
    <definedName name="Z_E376BF49_1FC8_4803_B2FE_65C3891BDB99_.wvu.FilterData" localSheetId="0" hidden="1">'Detailed Procurement Plan'!$A$1:$AL$20</definedName>
    <definedName name="Z_E376BF49_1FC8_4803_B2FE_65C3891BDB99_.wvu.PrintArea" localSheetId="0" hidden="1">'Detailed Procurement Plan'!$A$2:$P$362</definedName>
    <definedName name="Z_E376BF49_1FC8_4803_B2FE_65C3891BDB99_.wvu.Rows" localSheetId="0" hidden="1">'Detailed Procurement Plan'!$61:$75,'Detailed Procurement Plan'!$172:$173,'Detailed Procurement Plan'!$274:$274</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5" i="1" l="1"/>
  <c r="H192" i="1"/>
  <c r="H191" i="1"/>
  <c r="H190" i="1"/>
  <c r="H189" i="1"/>
  <c r="H54" i="1"/>
  <c r="H53" i="1"/>
  <c r="H56" i="1"/>
  <c r="H49" i="1"/>
  <c r="H48" i="1"/>
  <c r="G276" i="1"/>
  <c r="H179" i="1"/>
  <c r="H178" i="1"/>
  <c r="H177" i="1"/>
  <c r="H35" i="1"/>
  <c r="H30" i="1"/>
  <c r="H29" i="1"/>
  <c r="H28" i="1"/>
  <c r="H135"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21"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790" i="1"/>
  <c r="G771" i="1"/>
  <c r="G772" i="1"/>
  <c r="G773" i="1"/>
  <c r="G774" i="1"/>
  <c r="G775" i="1"/>
  <c r="G776" i="1"/>
  <c r="G777" i="1"/>
  <c r="G778" i="1"/>
  <c r="G769" i="1"/>
  <c r="G770" i="1"/>
  <c r="G768" i="1"/>
  <c r="G700" i="1"/>
  <c r="G701" i="1"/>
  <c r="G702" i="1"/>
  <c r="G703" i="1"/>
  <c r="G704" i="1"/>
  <c r="G705" i="1"/>
  <c r="G706" i="1"/>
  <c r="F707" i="1"/>
  <c r="G707" i="1"/>
  <c r="G708" i="1"/>
  <c r="G709" i="1"/>
  <c r="G710" i="1"/>
  <c r="G711" i="1"/>
  <c r="F712"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F743" i="1"/>
  <c r="G743" i="1"/>
  <c r="G744" i="1"/>
  <c r="G745" i="1"/>
  <c r="G746" i="1"/>
  <c r="G747" i="1"/>
  <c r="G748" i="1"/>
  <c r="G750" i="1"/>
  <c r="G751" i="1"/>
  <c r="G752" i="1"/>
  <c r="G753" i="1"/>
  <c r="G754" i="1"/>
  <c r="G755" i="1"/>
  <c r="G756" i="1"/>
  <c r="G757" i="1"/>
  <c r="G758" i="1"/>
  <c r="G75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668" i="1"/>
  <c r="G669" i="1"/>
  <c r="G667"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526" i="1"/>
  <c r="G527" i="1"/>
  <c r="G528" i="1"/>
  <c r="G529" i="1"/>
  <c r="G530" i="1"/>
  <c r="G531" i="1"/>
  <c r="G532" i="1"/>
  <c r="G533" i="1"/>
  <c r="G534" i="1"/>
  <c r="G535" i="1"/>
  <c r="G536" i="1"/>
  <c r="F537"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F573" i="1"/>
  <c r="G573" i="1"/>
  <c r="G574" i="1"/>
  <c r="G575" i="1"/>
  <c r="G576" i="1"/>
  <c r="G577" i="1"/>
  <c r="G578" i="1"/>
  <c r="G579" i="1"/>
  <c r="G580" i="1"/>
  <c r="G581" i="1"/>
  <c r="G582" i="1"/>
  <c r="G583" i="1"/>
  <c r="G584" i="1"/>
  <c r="G585" i="1"/>
  <c r="F586" i="1"/>
  <c r="G586" i="1"/>
  <c r="G587" i="1"/>
  <c r="G588" i="1"/>
  <c r="G589" i="1"/>
  <c r="G590" i="1"/>
  <c r="G591" i="1"/>
  <c r="G592" i="1"/>
  <c r="G593" i="1"/>
  <c r="G594" i="1"/>
  <c r="G595" i="1"/>
  <c r="G596" i="1"/>
  <c r="G597" i="1"/>
  <c r="G598" i="1"/>
  <c r="G599" i="1"/>
  <c r="G600" i="1"/>
  <c r="G601" i="1"/>
  <c r="G602" i="1"/>
  <c r="G499" i="1"/>
  <c r="G500" i="1"/>
  <c r="G501" i="1"/>
  <c r="G502" i="1"/>
  <c r="G503" i="1"/>
  <c r="G504" i="1"/>
  <c r="G505" i="1"/>
  <c r="G506" i="1"/>
  <c r="G507" i="1"/>
  <c r="G508" i="1"/>
  <c r="G509" i="1"/>
  <c r="G510" i="1"/>
  <c r="G511" i="1"/>
  <c r="F512" i="1"/>
  <c r="G512" i="1"/>
  <c r="G513" i="1"/>
  <c r="G514" i="1"/>
  <c r="G515" i="1"/>
  <c r="G516" i="1"/>
  <c r="G517" i="1"/>
  <c r="G518" i="1"/>
  <c r="G519" i="1"/>
  <c r="G520" i="1"/>
  <c r="G521" i="1"/>
  <c r="G522" i="1"/>
  <c r="G523" i="1"/>
  <c r="G524" i="1"/>
  <c r="G525"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F494" i="1"/>
  <c r="G494" i="1"/>
  <c r="G495" i="1"/>
  <c r="G496" i="1"/>
  <c r="G497" i="1"/>
  <c r="G498" i="1"/>
  <c r="G379" i="1"/>
  <c r="G367" i="1"/>
  <c r="G368" i="1"/>
  <c r="G369" i="1"/>
  <c r="G370" i="1"/>
  <c r="G371" i="1"/>
  <c r="G372" i="1"/>
  <c r="G373" i="1"/>
  <c r="G374" i="1"/>
  <c r="G375" i="1"/>
  <c r="G376" i="1"/>
  <c r="G366" i="1"/>
  <c r="F779" i="1"/>
  <c r="G329" i="1"/>
  <c r="H230" i="1"/>
  <c r="G302" i="1"/>
  <c r="H226" i="1"/>
  <c r="H137" i="1"/>
  <c r="G322" i="1"/>
  <c r="H165" i="1"/>
  <c r="G287" i="1"/>
  <c r="H80" i="1"/>
  <c r="G280" i="1"/>
  <c r="G333" i="1"/>
  <c r="G332" i="1"/>
  <c r="H259" i="1"/>
  <c r="G344" i="1"/>
  <c r="H206" i="1"/>
  <c r="G328" i="1"/>
  <c r="G343" i="1"/>
  <c r="G342" i="1"/>
  <c r="G311" i="1"/>
  <c r="H185" i="1"/>
  <c r="H45" i="1"/>
  <c r="H44" i="1"/>
  <c r="H43" i="1"/>
  <c r="H15" i="1"/>
  <c r="H14" i="1"/>
  <c r="H227" i="1"/>
  <c r="H204" i="1"/>
  <c r="G326" i="1"/>
  <c r="G341" i="1"/>
  <c r="H153" i="1"/>
  <c r="H10" i="1"/>
  <c r="G340" i="1"/>
  <c r="G310" i="1"/>
  <c r="H13" i="1"/>
  <c r="G339" i="1"/>
  <c r="G338" i="1"/>
  <c r="G337" i="1"/>
  <c r="G336" i="1"/>
  <c r="G335" i="1"/>
  <c r="G334" i="1"/>
  <c r="G331" i="1"/>
  <c r="G330" i="1"/>
  <c r="G327" i="1"/>
  <c r="G325" i="1"/>
  <c r="G324" i="1"/>
  <c r="G323" i="1"/>
  <c r="G321" i="1"/>
  <c r="G320" i="1"/>
  <c r="G319" i="1"/>
  <c r="G318" i="1"/>
  <c r="G317" i="1"/>
  <c r="G316" i="1"/>
  <c r="G315" i="1"/>
  <c r="G314" i="1"/>
  <c r="G313" i="1"/>
  <c r="G312" i="1"/>
  <c r="G309" i="1"/>
  <c r="F308" i="1"/>
  <c r="G308" i="1"/>
  <c r="G307" i="1"/>
  <c r="G306" i="1"/>
  <c r="G305" i="1"/>
  <c r="G304" i="1"/>
  <c r="G303" i="1"/>
  <c r="G301" i="1"/>
  <c r="G300" i="1"/>
  <c r="G299" i="1"/>
  <c r="G298" i="1"/>
  <c r="G297" i="1"/>
  <c r="G296" i="1"/>
  <c r="G295" i="1"/>
  <c r="G294" i="1"/>
  <c r="G293" i="1"/>
  <c r="G292" i="1"/>
  <c r="G291" i="1"/>
  <c r="G290" i="1"/>
  <c r="G289" i="1"/>
  <c r="G288" i="1"/>
  <c r="G286" i="1"/>
  <c r="G285" i="1"/>
  <c r="G284" i="1"/>
  <c r="G283" i="1"/>
  <c r="G282" i="1"/>
  <c r="G281" i="1"/>
  <c r="G279" i="1"/>
  <c r="G278" i="1"/>
  <c r="G277" i="1"/>
  <c r="G275" i="1"/>
  <c r="G274" i="1"/>
  <c r="G273" i="1"/>
  <c r="G272" i="1"/>
  <c r="H265" i="1"/>
  <c r="H264" i="1"/>
  <c r="H263" i="1"/>
  <c r="H262" i="1"/>
  <c r="H261" i="1"/>
  <c r="H260" i="1"/>
  <c r="H258" i="1"/>
  <c r="H257" i="1"/>
  <c r="H256" i="1"/>
  <c r="H255" i="1"/>
  <c r="H254" i="1"/>
  <c r="H253" i="1"/>
  <c r="H252" i="1"/>
  <c r="H251" i="1"/>
  <c r="H243" i="1"/>
  <c r="H242" i="1"/>
  <c r="H241" i="1"/>
  <c r="H240" i="1"/>
  <c r="H239" i="1"/>
  <c r="H238" i="1"/>
  <c r="H237" i="1"/>
  <c r="H236" i="1"/>
  <c r="H235" i="1"/>
  <c r="H234" i="1"/>
  <c r="H233" i="1"/>
  <c r="H232" i="1"/>
  <c r="H231" i="1"/>
  <c r="H229" i="1"/>
  <c r="H228" i="1"/>
  <c r="H225" i="1"/>
  <c r="H224" i="1"/>
  <c r="H223" i="1"/>
  <c r="H222" i="1"/>
  <c r="H221" i="1"/>
  <c r="H220" i="1"/>
  <c r="H219" i="1"/>
  <c r="H218" i="1"/>
  <c r="H217" i="1"/>
  <c r="H216" i="1"/>
  <c r="H215" i="1"/>
  <c r="H214" i="1"/>
  <c r="H213" i="1"/>
  <c r="G212" i="1"/>
  <c r="H212" i="1"/>
  <c r="H211" i="1"/>
  <c r="H210" i="1"/>
  <c r="H209" i="1"/>
  <c r="H208" i="1"/>
  <c r="H207" i="1"/>
  <c r="H205" i="1"/>
  <c r="H203" i="1"/>
  <c r="H202" i="1"/>
  <c r="H200" i="1"/>
  <c r="H199" i="1"/>
  <c r="H198" i="1"/>
  <c r="H197" i="1"/>
  <c r="H196" i="1"/>
  <c r="H195" i="1"/>
  <c r="H194" i="1"/>
  <c r="H193" i="1"/>
  <c r="H188" i="1"/>
  <c r="H187" i="1"/>
  <c r="H186" i="1"/>
  <c r="H184" i="1"/>
  <c r="H183" i="1"/>
  <c r="H182" i="1"/>
  <c r="H181" i="1"/>
  <c r="H180" i="1"/>
  <c r="H176" i="1"/>
  <c r="H175" i="1"/>
  <c r="H174" i="1"/>
  <c r="H173" i="1"/>
  <c r="H172" i="1"/>
  <c r="H164" i="1"/>
  <c r="H163" i="1"/>
  <c r="H162" i="1"/>
  <c r="H161" i="1"/>
  <c r="H160" i="1"/>
  <c r="H159" i="1"/>
  <c r="H158" i="1"/>
  <c r="H157" i="1"/>
  <c r="H156" i="1"/>
  <c r="H155" i="1"/>
  <c r="H154" i="1"/>
  <c r="H152" i="1"/>
  <c r="H151" i="1"/>
  <c r="G150" i="1"/>
  <c r="H150" i="1"/>
  <c r="H149" i="1"/>
  <c r="H148" i="1"/>
  <c r="G147" i="1"/>
  <c r="H147" i="1"/>
  <c r="H146" i="1"/>
  <c r="G145" i="1"/>
  <c r="H145" i="1"/>
  <c r="G144" i="1"/>
  <c r="H144" i="1"/>
  <c r="H143" i="1"/>
  <c r="H142" i="1"/>
  <c r="H141" i="1"/>
  <c r="H140" i="1"/>
  <c r="H139" i="1"/>
  <c r="H138" i="1"/>
  <c r="G136" i="1"/>
  <c r="H136" i="1"/>
  <c r="H134" i="1"/>
  <c r="H133" i="1"/>
  <c r="H132" i="1"/>
  <c r="H131" i="1"/>
  <c r="H130" i="1"/>
  <c r="H129" i="1"/>
  <c r="H128" i="1"/>
  <c r="H127" i="1"/>
  <c r="G126" i="1"/>
  <c r="H126" i="1"/>
  <c r="H125" i="1"/>
  <c r="H124" i="1"/>
  <c r="H123" i="1"/>
  <c r="H122" i="1"/>
  <c r="H121" i="1"/>
  <c r="H120" i="1"/>
  <c r="H119" i="1"/>
  <c r="H118" i="1"/>
  <c r="G117" i="1"/>
  <c r="H117" i="1"/>
  <c r="H116" i="1"/>
  <c r="G115" i="1"/>
  <c r="H115" i="1"/>
  <c r="H114" i="1"/>
  <c r="H113" i="1"/>
  <c r="H112" i="1"/>
  <c r="H111" i="1"/>
  <c r="H110" i="1"/>
  <c r="H109" i="1"/>
  <c r="H201" i="1"/>
  <c r="H108" i="1"/>
  <c r="G107"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79" i="1"/>
  <c r="H78" i="1"/>
  <c r="H77" i="1"/>
  <c r="H76" i="1"/>
  <c r="H73" i="1"/>
  <c r="H72" i="1"/>
  <c r="H75" i="1"/>
  <c r="H74" i="1"/>
  <c r="H71" i="1"/>
  <c r="H70" i="1"/>
  <c r="H69" i="1"/>
  <c r="H68" i="1"/>
  <c r="H67" i="1"/>
  <c r="H66" i="1"/>
  <c r="H65" i="1"/>
  <c r="H64" i="1"/>
  <c r="H63" i="1"/>
  <c r="H62" i="1"/>
  <c r="H61" i="1"/>
  <c r="H60" i="1"/>
  <c r="H59" i="1"/>
  <c r="H58" i="1"/>
  <c r="H57" i="1"/>
  <c r="H55" i="1"/>
  <c r="H52" i="1"/>
  <c r="H51" i="1"/>
  <c r="H50" i="1"/>
  <c r="H47" i="1"/>
  <c r="H46" i="1"/>
  <c r="H42" i="1"/>
  <c r="H41" i="1"/>
  <c r="H40" i="1"/>
  <c r="H39" i="1"/>
  <c r="H38" i="1"/>
  <c r="H37" i="1"/>
  <c r="G36" i="1"/>
  <c r="H36" i="1"/>
  <c r="H34" i="1"/>
  <c r="H33" i="1"/>
  <c r="H32" i="1"/>
  <c r="H31" i="1"/>
  <c r="H27" i="1"/>
  <c r="H26" i="1"/>
  <c r="G25" i="1"/>
  <c r="H25" i="1"/>
  <c r="H24" i="1"/>
  <c r="H23" i="1"/>
  <c r="H22" i="1"/>
  <c r="H21" i="1"/>
  <c r="H12" i="1"/>
  <c r="H11" i="1"/>
  <c r="H9" i="1"/>
  <c r="H8" i="1"/>
  <c r="H7" i="1"/>
  <c r="H6" i="1"/>
  <c r="H5" i="1"/>
  <c r="G7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Ferguson, Leon Orlando</author>
    <author>Test</author>
  </authors>
  <commentList>
    <comment ref="P304" authorId="0" shapeId="0" xr:uid="{00000000-0006-0000-0000-000001000000}">
      <text>
        <r>
          <rPr>
            <b/>
            <sz val="11"/>
            <color indexed="81"/>
            <rFont val="Tahoma"/>
            <family val="2"/>
          </rPr>
          <t>Ferguson, Leon Orlando:</t>
        </r>
        <r>
          <rPr>
            <sz val="11"/>
            <color indexed="81"/>
            <rFont val="Tahoma"/>
            <family val="2"/>
          </rPr>
          <t xml:space="preserve">
Revisit justificatio.  Ex-ante review</t>
        </r>
      </text>
    </comment>
    <comment ref="P316" authorId="1" shapeId="0" xr:uid="{00000000-0006-0000-0000-000002000000}">
      <text>
        <r>
          <rPr>
            <b/>
            <sz val="9"/>
            <color indexed="81"/>
            <rFont val="Tahoma"/>
            <family val="2"/>
          </rPr>
          <t>Test:</t>
        </r>
        <r>
          <rPr>
            <sz val="9"/>
            <color indexed="81"/>
            <rFont val="Tahoma"/>
            <family val="2"/>
          </rPr>
          <t xml:space="preserve">
Please indicate what these people are being engaged to do
</t>
        </r>
        <r>
          <rPr>
            <b/>
            <sz val="9"/>
            <color indexed="81"/>
            <rFont val="Tahoma"/>
            <family val="2"/>
          </rPr>
          <t>Kamika Salkie:</t>
        </r>
        <r>
          <rPr>
            <sz val="9"/>
            <color indexed="81"/>
            <rFont val="Tahoma"/>
            <family val="2"/>
          </rPr>
          <t xml:space="preserve">
I do not have all the details at this point in time. More information will be provided at the time of formal submission.</t>
        </r>
      </text>
    </comment>
    <comment ref="P317" authorId="1" shapeId="0" xr:uid="{00000000-0006-0000-0000-000003000000}">
      <text>
        <r>
          <rPr>
            <b/>
            <sz val="9"/>
            <color indexed="81"/>
            <rFont val="Tahoma"/>
            <family val="2"/>
          </rPr>
          <t>Test:</t>
        </r>
        <r>
          <rPr>
            <sz val="9"/>
            <color indexed="81"/>
            <rFont val="Tahoma"/>
            <family val="2"/>
          </rPr>
          <t xml:space="preserve">
Please indicate what these persons are being engaged to do</t>
        </r>
      </text>
    </comment>
    <comment ref="P319" authorId="1" shapeId="0" xr:uid="{00000000-0006-0000-0000-000004000000}">
      <text>
        <r>
          <rPr>
            <b/>
            <sz val="9"/>
            <color indexed="81"/>
            <rFont val="Tahoma"/>
            <family val="2"/>
          </rPr>
          <t>Test:</t>
        </r>
        <r>
          <rPr>
            <sz val="9"/>
            <color indexed="81"/>
            <rFont val="Tahoma"/>
            <family val="2"/>
          </rPr>
          <t xml:space="preserve">
Please change to exante</t>
        </r>
      </text>
    </comment>
    <comment ref="P320" authorId="1" shapeId="0" xr:uid="{00000000-0006-0000-0000-000005000000}">
      <text>
        <r>
          <rPr>
            <b/>
            <sz val="9"/>
            <color indexed="81"/>
            <rFont val="Tahoma"/>
            <family val="2"/>
          </rPr>
          <t>Test:</t>
        </r>
        <r>
          <rPr>
            <sz val="9"/>
            <color indexed="81"/>
            <rFont val="Tahoma"/>
            <family val="2"/>
          </rPr>
          <t xml:space="preserve">
Please make exante</t>
        </r>
      </text>
    </comment>
  </commentList>
</comments>
</file>

<file path=xl/sharedStrings.xml><?xml version="1.0" encoding="utf-8"?>
<sst xmlns="http://schemas.openxmlformats.org/spreadsheetml/2006/main" count="4293" uniqueCount="1433">
  <si>
    <t>PROCUREMENT PLAN INITIAL LOAD INFORMATION  (ONGOING AND/OR LAST PRESENTED)</t>
  </si>
  <si>
    <t>WORKS</t>
  </si>
  <si>
    <t>National System</t>
  </si>
  <si>
    <t>Executing Agency:</t>
  </si>
  <si>
    <t>Activity:</t>
  </si>
  <si>
    <t>Additional Information:</t>
  </si>
  <si>
    <t>Procurement Method
(Select one of the options):</t>
  </si>
  <si>
    <t>Lots Quantity:</t>
  </si>
  <si>
    <t>Process Number:</t>
  </si>
  <si>
    <t>Estimated Amount, in JA$:</t>
  </si>
  <si>
    <t xml:space="preserve">Estimated Amount </t>
  </si>
  <si>
    <t>Associated Component:</t>
  </si>
  <si>
    <t>Review Method
(Select one of the options):</t>
  </si>
  <si>
    <t>Dates</t>
  </si>
  <si>
    <t>Comments - for UCS include selection method</t>
  </si>
  <si>
    <t>Comments</t>
  </si>
  <si>
    <t>Ex-Post</t>
  </si>
  <si>
    <t>Estimated Amount, in US$:</t>
  </si>
  <si>
    <t>Estimated Amount IDB %:</t>
  </si>
  <si>
    <t>Estimated Amount Counterpart %:</t>
  </si>
  <si>
    <t>Specific Procurement notice</t>
  </si>
  <si>
    <t>Contract Signature</t>
  </si>
  <si>
    <t>Awarded</t>
  </si>
  <si>
    <t>Ex-Ante</t>
  </si>
  <si>
    <t>MNS</t>
  </si>
  <si>
    <t>National Competitive Bidding</t>
  </si>
  <si>
    <t>1122a</t>
  </si>
  <si>
    <t>Component 1</t>
  </si>
  <si>
    <t>Cancelled</t>
  </si>
  <si>
    <t>Grilling - Central Village CMC</t>
  </si>
  <si>
    <t>Shopping</t>
  </si>
  <si>
    <t>1122h</t>
  </si>
  <si>
    <t>Retrofittiing of VSD Office - St. Catherine &amp; Kingston</t>
  </si>
  <si>
    <t>1311(i)</t>
  </si>
  <si>
    <t>Component 3</t>
  </si>
  <si>
    <t>Activity to be carried out on an ongoing basis</t>
  </si>
  <si>
    <t>Contract Concluded</t>
  </si>
  <si>
    <t>Retrofitting of Parish Courts for Mediation</t>
  </si>
  <si>
    <t>1313(i)</t>
  </si>
  <si>
    <t>Contract Terminated</t>
  </si>
  <si>
    <t>Retrofitting of RJ Centres</t>
  </si>
  <si>
    <t>1315(i)</t>
  </si>
  <si>
    <t>Minor Works - Montego Bay Office</t>
  </si>
  <si>
    <t>1611ab</t>
  </si>
  <si>
    <t>Programme Management</t>
  </si>
  <si>
    <t>Null and Void</t>
  </si>
  <si>
    <t>Minor Works - Kingston Office</t>
  </si>
  <si>
    <t>1611ac</t>
  </si>
  <si>
    <t>1122j Minor Repairs Drewsland lab</t>
  </si>
  <si>
    <t>Completed</t>
  </si>
  <si>
    <t>Damion Franklyn 14.3.17</t>
  </si>
  <si>
    <t>1122f - Grilling - Parade gardens</t>
  </si>
  <si>
    <t>Ernest McDowell 21.3.17</t>
  </si>
  <si>
    <t>Single Source Selection</t>
  </si>
  <si>
    <t>The Modern Ricam Construction 13.4.17</t>
  </si>
  <si>
    <t>The Modern Ricam Construction 21.4.17</t>
  </si>
  <si>
    <t>Damion Franklin 19.4.17</t>
  </si>
  <si>
    <t>Cibocon Systems 27.4.17</t>
  </si>
  <si>
    <t>1611a-Office Retrofitting - Steer Town</t>
  </si>
  <si>
    <t>Howard Construction 10.3.17</t>
  </si>
  <si>
    <t>1611ab Minor Works Mobay Office</t>
  </si>
  <si>
    <t>Shawn Stoddart 10.4.17</t>
  </si>
  <si>
    <t>Ongoing</t>
  </si>
  <si>
    <t>GOODS</t>
  </si>
  <si>
    <t>Planned</t>
  </si>
  <si>
    <t>Rejection of all Bids</t>
  </si>
  <si>
    <t>Re-Tendering</t>
  </si>
  <si>
    <t>Parenting Program - Refreshments and Venue</t>
  </si>
  <si>
    <t>1111a(i)</t>
  </si>
  <si>
    <t>Activity to be carried out on an ongoing basis across alll 3 regions. No single is to exceed US $25,000.00.</t>
  </si>
  <si>
    <t>Parenting Program - Stationery</t>
  </si>
  <si>
    <t>1111a(ii)</t>
  </si>
  <si>
    <t>Activity to be carried out on an ongoing basis across alll 3 regions</t>
  </si>
  <si>
    <t>International Competitive Bidding</t>
  </si>
  <si>
    <t>Parenting Program - ID Cards</t>
  </si>
  <si>
    <t>1111a(iii)</t>
  </si>
  <si>
    <t>Parenting Program -Polo Shirts ,Tote Bags, etc.</t>
  </si>
  <si>
    <t>1111a(iv)</t>
  </si>
  <si>
    <t>MWAM - Pon-di-corner-Refreshments</t>
  </si>
  <si>
    <t>1111b(i)</t>
  </si>
  <si>
    <t>MWAM - Personal Developmet Workshops - Refreshments and Venue</t>
  </si>
  <si>
    <t>1111b(ii)</t>
  </si>
  <si>
    <t>MWAM - Brochures</t>
  </si>
  <si>
    <t>1111b(iii)</t>
  </si>
  <si>
    <t>FEP - Personal Development Workshop - Refreshments and venue</t>
  </si>
  <si>
    <t>1111b(v)</t>
  </si>
  <si>
    <t>FEP - Personal Development Workshop - Stationery</t>
  </si>
  <si>
    <t>1111b(vi)</t>
  </si>
  <si>
    <t>FEP - Oxford/Polo Shirts</t>
  </si>
  <si>
    <t>1111b(vii)</t>
  </si>
  <si>
    <t>FEP - Brochures</t>
  </si>
  <si>
    <t>1111b(viii)</t>
  </si>
  <si>
    <t>Psycho-Ed Workshops - Refreshments and venue</t>
  </si>
  <si>
    <t>1112a(i)</t>
  </si>
  <si>
    <t>Psycho-Ed Workshops - Stationery</t>
  </si>
  <si>
    <t>1112a(ii)</t>
  </si>
  <si>
    <t>Capacity Building Schools - Refreshments and venue</t>
  </si>
  <si>
    <t>1112b(i)</t>
  </si>
  <si>
    <t>Group Counselling - Refreshments</t>
  </si>
  <si>
    <t>1112c(i)</t>
  </si>
  <si>
    <t>Parent Workshops - Refreshments</t>
  </si>
  <si>
    <t>1112d(i)</t>
  </si>
  <si>
    <t>Parent Workshops - Stationery</t>
  </si>
  <si>
    <t>1112d(ii)</t>
  </si>
  <si>
    <t>Psychometric Instruments</t>
  </si>
  <si>
    <t>Direct Contracting</t>
  </si>
  <si>
    <t>1112e(i)</t>
  </si>
  <si>
    <t>Direct contracting is most appropriate given that the required instruments are proprietary and are only available from one source, PAR Inc. 
The Bank's no-objection received vide CCB/CJA/1023/2014 and CCB/CJA/246/2016.</t>
  </si>
  <si>
    <t>Good News Campaign - Brochures</t>
  </si>
  <si>
    <t>1115a(iii)</t>
  </si>
  <si>
    <t>Good News Campaign - Programmes and Press Kits</t>
  </si>
  <si>
    <t>1115a(iv)</t>
  </si>
  <si>
    <t>Activity to be carried out on an ongoing basis.</t>
  </si>
  <si>
    <t>CSJP Youth Ambassador - Refreshments and Venue</t>
  </si>
  <si>
    <t>1115b(i)</t>
  </si>
  <si>
    <t>CSJP Youth Ambassador - Stationery</t>
  </si>
  <si>
    <t>1115b(ii)</t>
  </si>
  <si>
    <t>CSJP Youth Ambassador - Polo/Oxford Shirts</t>
  </si>
  <si>
    <t>1115b(iii)</t>
  </si>
  <si>
    <t>Computers, Related Equipment &amp; software</t>
  </si>
  <si>
    <t>1115c</t>
  </si>
  <si>
    <t>Capacity Building CDCs - Refreshments and venue</t>
  </si>
  <si>
    <t>1121b</t>
  </si>
  <si>
    <t>Admin Support - Furniture &amp; Equipment</t>
  </si>
  <si>
    <t>1123a</t>
  </si>
  <si>
    <t>VST - Stationery</t>
  </si>
  <si>
    <t>1212a(i)</t>
  </si>
  <si>
    <t>Component 2</t>
  </si>
  <si>
    <t>1212a(ii)</t>
  </si>
  <si>
    <t>This includes the purchase of CSJP branded envelopes which are only obtainable from one source, the Jamaica Printing Services Limited. Bank's no-objections received vide CCB/CJA/1023/2016, 298/2016, 295/2016, 245/2016</t>
  </si>
  <si>
    <t>VST -Refreshments and Venue</t>
  </si>
  <si>
    <t>1212b</t>
  </si>
  <si>
    <t>Pre-VST - Stationery</t>
  </si>
  <si>
    <t>1214a</t>
  </si>
  <si>
    <t>Pre-VST -Refreshments and Venue</t>
  </si>
  <si>
    <t>1214b</t>
  </si>
  <si>
    <t>Job Readiness - Refreshments and venue</t>
  </si>
  <si>
    <t>1221a</t>
  </si>
  <si>
    <t>On-the-Job - Safety Gears</t>
  </si>
  <si>
    <t>1222a(i)</t>
  </si>
  <si>
    <t>Activity to be carried out  across alll 3 regions</t>
  </si>
  <si>
    <t>On-the-Job - IDs</t>
  </si>
  <si>
    <t>1222a(ii)</t>
  </si>
  <si>
    <t>On-the-Job -Certificates and related items</t>
  </si>
  <si>
    <t>1222a(iii)</t>
  </si>
  <si>
    <t>On-the-Job -Chairs</t>
  </si>
  <si>
    <t>1222a(iv)</t>
  </si>
  <si>
    <t>On-the-Job -Refreshments</t>
  </si>
  <si>
    <t>1222a(v)</t>
  </si>
  <si>
    <t>Summer Employment - Refreshments</t>
  </si>
  <si>
    <t>1222b(i)</t>
  </si>
  <si>
    <t>Summer Employment - Stationery</t>
  </si>
  <si>
    <t>1222b(ii)</t>
  </si>
  <si>
    <t>Summer Diversion - Refreshments and venue</t>
  </si>
  <si>
    <t>1222b(iii)</t>
  </si>
  <si>
    <t>Summer Diversion - Stationery</t>
  </si>
  <si>
    <t>1222b(iv)</t>
  </si>
  <si>
    <t>Signage for VSD Centres</t>
  </si>
  <si>
    <t>1311(iii)</t>
  </si>
  <si>
    <t>Stationery &amp; Public Education Materials</t>
  </si>
  <si>
    <t>1311(ix)</t>
  </si>
  <si>
    <t>new activity</t>
  </si>
  <si>
    <t>Office Furniture and equipment including IT</t>
  </si>
  <si>
    <t>1311(iv)</t>
  </si>
  <si>
    <t>Stakeholder workshops - refreshments</t>
  </si>
  <si>
    <t>1311(v)</t>
  </si>
  <si>
    <t>Cultural Resocialisation - Refreshments and venue</t>
  </si>
  <si>
    <t>1311c(i)</t>
  </si>
  <si>
    <t>Cultural Resocialisation - Therapeutic Tools</t>
  </si>
  <si>
    <t>1311c(ii)</t>
  </si>
  <si>
    <t>Cultural Resocialisation - Stationery</t>
  </si>
  <si>
    <t>1311c(iii)</t>
  </si>
  <si>
    <t>Cultural Resocialisation - T/Polo Shirts</t>
  </si>
  <si>
    <t>1311c(iv)</t>
  </si>
  <si>
    <t xml:space="preserve"> </t>
  </si>
  <si>
    <t>SIP - Refreshments</t>
  </si>
  <si>
    <t>1311c(v)</t>
  </si>
  <si>
    <t>SIP - Therapeutic Tools</t>
  </si>
  <si>
    <t>1311c(vi)</t>
  </si>
  <si>
    <t>SIP - Resource Materials and stationery</t>
  </si>
  <si>
    <t>1311c(vii)</t>
  </si>
  <si>
    <t>Overcomers In Action - Refreshments and venue</t>
  </si>
  <si>
    <t>1311c(viii)</t>
  </si>
  <si>
    <t>Overcomers In Action - Resource Material and Stationery</t>
  </si>
  <si>
    <t>1311c(ix)</t>
  </si>
  <si>
    <t>Overcomers In Action - Certificates and tokens</t>
  </si>
  <si>
    <t>1311c(x)</t>
  </si>
  <si>
    <t>Overcomers In Action - Therapeutic Tools</t>
  </si>
  <si>
    <t>1311c(xi)</t>
  </si>
  <si>
    <t>West Kingston - Cultural Resocialisation - Refreshments and venue</t>
  </si>
  <si>
    <t>1311c(xii)</t>
  </si>
  <si>
    <t>West Kingston - Cultural Resocialisation - Therapeutic Tools</t>
  </si>
  <si>
    <t>1311c(xiii)</t>
  </si>
  <si>
    <t>West Kingston - Cultural Resocialisation - Stationery</t>
  </si>
  <si>
    <t>1311c(xiv)</t>
  </si>
  <si>
    <t>West Kingston - Cultural Resocialisation - T/Polo Shirts</t>
  </si>
  <si>
    <t>1311c(xv)</t>
  </si>
  <si>
    <t>West Kingston - SIP - Refreshments</t>
  </si>
  <si>
    <t>1311c(xvi)</t>
  </si>
  <si>
    <t>West Kingston - SIP - Therapeutic Tools</t>
  </si>
  <si>
    <t>1311c(xvii)</t>
  </si>
  <si>
    <t>West Kingston - SIP - Resource materials, certificates and stationery</t>
  </si>
  <si>
    <t>1311c(xviii)</t>
  </si>
  <si>
    <t>Children Orientation Workshop - Refreshments &amp; venue</t>
  </si>
  <si>
    <t>1311d(i)</t>
  </si>
  <si>
    <t>Public Awareness - Brochures and Paraphernalia</t>
  </si>
  <si>
    <t>1311e(i)</t>
  </si>
  <si>
    <t>Training - Refreshments and venue</t>
  </si>
  <si>
    <t>1311h(i)</t>
  </si>
  <si>
    <t>Training - Stationery</t>
  </si>
  <si>
    <t>1311h(ii)</t>
  </si>
  <si>
    <t>West Kingston - Training of VSD Volunteers - Refreshments and venue</t>
  </si>
  <si>
    <t>1311h(iii)</t>
  </si>
  <si>
    <t>West Kingston - Training of VSD Volunteers - Stationery</t>
  </si>
  <si>
    <t>1311h(iv)</t>
  </si>
  <si>
    <t>1312c(i)</t>
  </si>
  <si>
    <t>Training - Stationery and resource materials</t>
  </si>
  <si>
    <t>1312c(ii)</t>
  </si>
  <si>
    <t>Legal Aid Fairs - Refreshments and venue</t>
  </si>
  <si>
    <t>1312d(i)</t>
  </si>
  <si>
    <t>Legal Aid Fairs - Resource Materials</t>
  </si>
  <si>
    <t>1312d(ii)</t>
  </si>
  <si>
    <t>Legal Aid Fairs - PA System, Tents, Chairs</t>
  </si>
  <si>
    <t>Service Points - Resource materials and fliers</t>
  </si>
  <si>
    <t>1312f</t>
  </si>
  <si>
    <t>Printers</t>
  </si>
  <si>
    <t>1313(ii)</t>
  </si>
  <si>
    <t>JP Consultations - refreshments</t>
  </si>
  <si>
    <t>1313(ix)</t>
  </si>
  <si>
    <t>Trainers Manual - Refrements and venue</t>
  </si>
  <si>
    <t>1313(vii)</t>
  </si>
  <si>
    <t>Qualifying Training - Refreshments and venue</t>
  </si>
  <si>
    <t>1313b(i)</t>
  </si>
  <si>
    <t>Qualifying Training -Stationery and Course Material</t>
  </si>
  <si>
    <t>1313b(ii)</t>
  </si>
  <si>
    <t>Advanced Training - Refreshments and venue</t>
  </si>
  <si>
    <t>1313c(i)-i</t>
  </si>
  <si>
    <t>1313c(i)-ii</t>
  </si>
  <si>
    <t>The Jamaica Conference Centre is the only known venue that can accommodate 1,000 persons</t>
  </si>
  <si>
    <t>Advanced Training - Stationery &amp; Course Material</t>
  </si>
  <si>
    <t>1313c(ii)</t>
  </si>
  <si>
    <t>Furniture, Equipment and Appliances for RJ Centres</t>
  </si>
  <si>
    <t>1315(ii)</t>
  </si>
  <si>
    <t>Stationery &amp; Office Supplies</t>
  </si>
  <si>
    <t>1315(iii)</t>
  </si>
  <si>
    <t>Signage for RJ Centres</t>
  </si>
  <si>
    <t>RJ Week -Refreshments and venue</t>
  </si>
  <si>
    <t>1315(iv)-i</t>
  </si>
  <si>
    <t>1315(iv)-ii</t>
  </si>
  <si>
    <t>Identified venues including Half Way Tree Transport Centre, Sam Sharpe Square, Emancipation Park, Hope Botanical Garden and Girl Guides Auditorium are considered the most suitable locations for hosting of activities based on the activity type, accessibility, security and spacing</t>
  </si>
  <si>
    <t>RJ Week - Branded Table Cloths</t>
  </si>
  <si>
    <t>1315(v)</t>
  </si>
  <si>
    <t>RJ Week - Conference Materials</t>
  </si>
  <si>
    <t>1315(vi)</t>
  </si>
  <si>
    <t>RJ Multi-Media campaign - Paraphernalia</t>
  </si>
  <si>
    <t>1315(vii)</t>
  </si>
  <si>
    <t>Refresher workshops - refreshments</t>
  </si>
  <si>
    <t>1315b(i)</t>
  </si>
  <si>
    <t>Trainers Workshop - Refreshments and venue</t>
  </si>
  <si>
    <t>1315b(ii)</t>
  </si>
  <si>
    <t>School Administration Training - Refreshments and venue</t>
  </si>
  <si>
    <t>1315b(iii)</t>
  </si>
  <si>
    <t>Training RJ Volunteers - Refreshments and venue</t>
  </si>
  <si>
    <t>1315b(vi)</t>
  </si>
  <si>
    <t>Training RJ Volunteers - Stationery and course materials</t>
  </si>
  <si>
    <t>1315b(vii)</t>
  </si>
  <si>
    <t>Graduation - Refreshments</t>
  </si>
  <si>
    <t>1315b(viii)</t>
  </si>
  <si>
    <t>Graduation - Certificates</t>
  </si>
  <si>
    <t>1315b(ix)</t>
  </si>
  <si>
    <t>Staff Development - Refreshments and venue</t>
  </si>
  <si>
    <t>1315b(x)</t>
  </si>
  <si>
    <t>Staff Development - Stationery and resource materials</t>
  </si>
  <si>
    <t>1315b(xi)</t>
  </si>
  <si>
    <t>RJ Sensitization - Refreshments and venue</t>
  </si>
  <si>
    <t>1315c(i)</t>
  </si>
  <si>
    <t>RJ Case Conference - Refreshments</t>
  </si>
  <si>
    <t>1315c(ii)</t>
  </si>
  <si>
    <t>National Oversight Committee - Refreshments</t>
  </si>
  <si>
    <t>1316(i)</t>
  </si>
  <si>
    <t>1316(iii)</t>
  </si>
  <si>
    <t>CD Centres - Furniture &amp; Equipment</t>
  </si>
  <si>
    <t>1316(iv)</t>
  </si>
  <si>
    <t>CD Centres - Utensils</t>
  </si>
  <si>
    <t>1316(v)</t>
  </si>
  <si>
    <t>CD Centres - Signage</t>
  </si>
  <si>
    <t>Training Workshops - Refreshments and venue</t>
  </si>
  <si>
    <t>1316(vi)</t>
  </si>
  <si>
    <t>Training Workshops - Stationery</t>
  </si>
  <si>
    <t>1316(vii)</t>
  </si>
  <si>
    <t>Case Management System - Tablets</t>
  </si>
  <si>
    <t>1511a</t>
  </si>
  <si>
    <t>Component 5</t>
  </si>
  <si>
    <t>Case Management - Refreshments and venue</t>
  </si>
  <si>
    <t>1511c</t>
  </si>
  <si>
    <t>Case Management -Stationery</t>
  </si>
  <si>
    <t>1511d</t>
  </si>
  <si>
    <t>JCO - Maintenance of Licence</t>
  </si>
  <si>
    <t>Access to the software is only obtainable through one source, Ministry of Water, Land, Environment and Climate Change.</t>
  </si>
  <si>
    <t>M &amp; E - Refreshments and venue</t>
  </si>
  <si>
    <t>1513c</t>
  </si>
  <si>
    <t>M &amp; E - Stationery</t>
  </si>
  <si>
    <t>1513d(i)</t>
  </si>
  <si>
    <t>1513d(ii)</t>
  </si>
  <si>
    <t>Community Survey - Stationery</t>
  </si>
  <si>
    <t>1517b</t>
  </si>
  <si>
    <t>Other Surveys/Assessments - Refreshments and venue</t>
  </si>
  <si>
    <t>1524a</t>
  </si>
  <si>
    <t>Other Surveys/Assessments - Stationery</t>
  </si>
  <si>
    <t>1524b</t>
  </si>
  <si>
    <t>1611b(i)</t>
  </si>
  <si>
    <t>1611b(ii)</t>
  </si>
  <si>
    <t>Furniture &amp; Office Equipment</t>
  </si>
  <si>
    <t>1611c</t>
  </si>
  <si>
    <t>IT Equipment</t>
  </si>
  <si>
    <t>1611d</t>
  </si>
  <si>
    <t>1611e</t>
  </si>
  <si>
    <t>This includes purchase of equipment that needs to be compatible with existing equipment or where equipment is proprietary and only obtainable from one source. These include: 
Avaya PBX instruments - LIME has proprietary rights to Avaya PBX system and the telephone instruments to be purchased have to be compatible with the Avaya PBX system;
Replacement parts for Xerox photocopiers - Productive Business Solutions has proprietary rights to all Xerox machines.</t>
  </si>
  <si>
    <t>Software and Licenses</t>
  </si>
  <si>
    <t>1611g</t>
  </si>
  <si>
    <t>Cheque Leaves</t>
  </si>
  <si>
    <t>1611h</t>
  </si>
  <si>
    <t>Xsomo International Limited has the designs/layout for all the requisite cheque leaves. Activity to be carried out on an ongoing basis</t>
  </si>
  <si>
    <t>Refreshments</t>
  </si>
  <si>
    <t>1611y</t>
  </si>
  <si>
    <t>1111b (v) FEP Personal Development Workshop</t>
  </si>
  <si>
    <t>Arians Restaurant 24.2.17</t>
  </si>
  <si>
    <t>1111b (xv)  FEP Banners</t>
  </si>
  <si>
    <t>National Outdoor Advertising 24.2.17</t>
  </si>
  <si>
    <t>1112a (i) Psycho Ed Refreshment &amp; Venue</t>
  </si>
  <si>
    <t>Hotel Gloriana 8.2.17</t>
  </si>
  <si>
    <t>Arians Restaurant 8.2.17</t>
  </si>
  <si>
    <t>Shirleys Retreat 9.2.17</t>
  </si>
  <si>
    <t>1112a (i) Pscho Ed Refreshment &amp; venue</t>
  </si>
  <si>
    <t>Villa Sonate 9.2.17</t>
  </si>
  <si>
    <t>Hotel Gloriana 16.2.17</t>
  </si>
  <si>
    <t>1112a (ii) Psycho Ed Stationery</t>
  </si>
  <si>
    <t>Office Supplies Brokers 8.2.17</t>
  </si>
  <si>
    <t>1112b (i) Capacity Building Schools - Refreshment &amp; Venue</t>
  </si>
  <si>
    <t>Shiela's Homemade Pastries 24.2.17</t>
  </si>
  <si>
    <t>Hotel Gloriana &amp; Spa 28.2.17</t>
  </si>
  <si>
    <t>1112b(ii) Capacity Building Schools Stationery</t>
  </si>
  <si>
    <t>Office Supplies 17.2.17</t>
  </si>
  <si>
    <t>1112c (i) Group Counselling Refreshment</t>
  </si>
  <si>
    <t>Denise Ricketts 20.3.17</t>
  </si>
  <si>
    <t>Arians Investment 20.3.17</t>
  </si>
  <si>
    <t>Yvonne Williams 20.3.17</t>
  </si>
  <si>
    <t>Arians Investment 22.3.17</t>
  </si>
  <si>
    <t>Yvonne Williams 23.3.17</t>
  </si>
  <si>
    <t>Hungry Sams 22.3.17</t>
  </si>
  <si>
    <t>1112c (ii) Group Counselling Stationery</t>
  </si>
  <si>
    <t>The Stationery Centre 17.3.17</t>
  </si>
  <si>
    <t>1112 (i)Individual Counseling - Office Furniture &amp; Supplies</t>
  </si>
  <si>
    <t>Rapid Procurement 3.3.17</t>
  </si>
  <si>
    <t>1112g (i) Individual Counseling Office Furniture</t>
  </si>
  <si>
    <t>Rapid procurement 8.3.17</t>
  </si>
  <si>
    <t>1115a (iii)  Good News Campaign Banners</t>
  </si>
  <si>
    <t>Graphic Concepts 27.1.17</t>
  </si>
  <si>
    <t>National Outdoor Advertising 14.2.17</t>
  </si>
  <si>
    <t>1115 (xii) Youth Empowerment Fair</t>
  </si>
  <si>
    <t>Hitz 92 FM 25.4.17</t>
  </si>
  <si>
    <t>1116a Police Citizen Relations - Refreshments</t>
  </si>
  <si>
    <t>Yvonne Williams 3.3.17</t>
  </si>
  <si>
    <t>1121b Capacity Building CDC's Refreshment &amp; Venue</t>
  </si>
  <si>
    <t>Component  1</t>
  </si>
  <si>
    <t>Hotel Gloriana &amp; Spa 25.4.17</t>
  </si>
  <si>
    <t>1122b- Furniture &amp; Equipment</t>
  </si>
  <si>
    <t>The Electronic &amp; Computer Place 30.1.17</t>
  </si>
  <si>
    <t>1122k Grilling Central Village- materials</t>
  </si>
  <si>
    <t>Deens Hardware 28.3.17</t>
  </si>
  <si>
    <t>TankWeld 28.3.17</t>
  </si>
  <si>
    <t>1124a Peace Building Trophies</t>
  </si>
  <si>
    <t>Chalcass Trophies 15.3.17</t>
  </si>
  <si>
    <t>WB Trophies 21.3.17</t>
  </si>
  <si>
    <t>1212a (i) VST Stationery</t>
  </si>
  <si>
    <t>Stationery &amp; Office Supplies 22.2.17</t>
  </si>
  <si>
    <t>Jamaica Printing Services 22.2.17</t>
  </si>
  <si>
    <t>Office Supplies Brokers 14.3.17</t>
  </si>
  <si>
    <t>Century Business 27.3.17</t>
  </si>
  <si>
    <t>1221c Job Readiness Refreshments &amp; Venue</t>
  </si>
  <si>
    <t>Hungry Sam'a Restaurant 23.2.17</t>
  </si>
  <si>
    <t>1222a (i) On The Job Safety Gears</t>
  </si>
  <si>
    <t>Jamaica Public Service 27.4.17</t>
  </si>
  <si>
    <t>1311d(iv) Children in Court - Play Therapy Tools</t>
  </si>
  <si>
    <t>Azan Super Centre 23.3.17</t>
  </si>
  <si>
    <t>Baby Bop 23.3.17</t>
  </si>
  <si>
    <t>1312 Office Furniture &amp; equipment</t>
  </si>
  <si>
    <t>The Electronic &amp; Computer Place 10.2.17</t>
  </si>
  <si>
    <t>1312 legal aid  office furniture</t>
  </si>
  <si>
    <t>Century Business Machines 24.1.17</t>
  </si>
  <si>
    <t>1312 (iii) Flyers</t>
  </si>
  <si>
    <t>Hot Off The Press 23.3.17</t>
  </si>
  <si>
    <t>Mapco Printers 23.3.17</t>
  </si>
  <si>
    <t>1312c (i) Training Stationery</t>
  </si>
  <si>
    <t>Neveast 27.3.17</t>
  </si>
  <si>
    <t>Office Supplies 27.3.17</t>
  </si>
  <si>
    <t>office Supplies Brokers 27.3.17</t>
  </si>
  <si>
    <t>1312d (i) Legal Air Refreshment</t>
  </si>
  <si>
    <t>Sheilas Homemade Pastries 27.3.17</t>
  </si>
  <si>
    <t>1312d (ii) Legal Aid Fairs-Stationery</t>
  </si>
  <si>
    <t>Century Business Machines 29.3.17</t>
  </si>
  <si>
    <t>1313(ii) Printer - JTI</t>
  </si>
  <si>
    <t>The Electronics &amp; Computer Place 7.3.17</t>
  </si>
  <si>
    <t>1313 c(i) Advanced Training Refreshments</t>
  </si>
  <si>
    <t>Maurva Catering Service 8.2.17</t>
  </si>
  <si>
    <t>Maurva Catering Service 9.2.17</t>
  </si>
  <si>
    <t>1313c (i) Advanced Training - Refreshment  &amp; Venue</t>
  </si>
  <si>
    <t>West Jamaica Conference 16.2.17</t>
  </si>
  <si>
    <t>1313c (i) Advanced Training Refreshments &amp; Venue</t>
  </si>
  <si>
    <t>NCU 3.4.17</t>
  </si>
  <si>
    <t>1313c (ii) Advanced Training - Stationery</t>
  </si>
  <si>
    <t>Pear Tree Xpress 16.2.17</t>
  </si>
  <si>
    <t>Century Business 16.2.17</t>
  </si>
  <si>
    <t>1313e (i) Public Awarenes -Brochures</t>
  </si>
  <si>
    <t>Impact Signs Solutions 31.1.17</t>
  </si>
  <si>
    <t>Hot Off the Press 1.2.17</t>
  </si>
  <si>
    <t>Jemar Printery 1.2.17</t>
  </si>
  <si>
    <t>1313e(i) Public Awareness Brochures</t>
  </si>
  <si>
    <t>Mapco 30.1.17</t>
  </si>
  <si>
    <t>1315 - RJ Week Conference Materials</t>
  </si>
  <si>
    <t>Touchline 19.1.17</t>
  </si>
  <si>
    <t>1315 (ii) Furniture &amp; Equipment</t>
  </si>
  <si>
    <t>Century Business Machines 25.4.17</t>
  </si>
  <si>
    <t>Rapid Procurement 23.3.17</t>
  </si>
  <si>
    <t>Century Business Machines 23.3.17</t>
  </si>
  <si>
    <t>Century Business Machines 20.2.17</t>
  </si>
  <si>
    <t>1315 (iii) Stationery &amp; Office Supplies</t>
  </si>
  <si>
    <t>The Stationery Centre 22.3.17</t>
  </si>
  <si>
    <t>Century Business Machines 2.2.17</t>
  </si>
  <si>
    <t>The Stationery Centre 3.3.17</t>
  </si>
  <si>
    <t>PBS 28.2.17</t>
  </si>
  <si>
    <t>1315(iii) - Stationery &amp; Office Supplies-custom fees</t>
  </si>
  <si>
    <t>Tara Courier Services</t>
  </si>
  <si>
    <t>Productive Business Solutions 23.3.17</t>
  </si>
  <si>
    <t>Office Supplies Brokers 10.2.17</t>
  </si>
  <si>
    <t>The Stationery Centre 20.3.17</t>
  </si>
  <si>
    <t>1315 (iv) RJ Week Refreshment</t>
  </si>
  <si>
    <t>Smith &amp; Stewart 23.1.17</t>
  </si>
  <si>
    <t>1315 (iv) RJ week Refreshment and Venue</t>
  </si>
  <si>
    <t>Ja. Pegasus 4.1.17 &amp; 20.1.17</t>
  </si>
  <si>
    <t>Karleen Smith &amp; Company 19.1.17</t>
  </si>
  <si>
    <t>1315 (iv) RJ week Refreshment</t>
  </si>
  <si>
    <t>Flamin Wok Catering 2.2.17</t>
  </si>
  <si>
    <t>1315(iv) RJ Week Venues</t>
  </si>
  <si>
    <t>NHT 30.1.17</t>
  </si>
  <si>
    <t>Guardsman 30.1.17</t>
  </si>
  <si>
    <t>Hope Gardens 30.1.17</t>
  </si>
  <si>
    <t>St James Parish Council 30.1.17</t>
  </si>
  <si>
    <t>Girls Guides Association 30.1.17</t>
  </si>
  <si>
    <t>Port Authority Mgmt Services 30.1.17</t>
  </si>
  <si>
    <t>1315 (vi) RJ Multi Media Paraphernalia</t>
  </si>
  <si>
    <t>Logo Stitch 24.1.17</t>
  </si>
  <si>
    <t>West indies Promotion 25.1.17</t>
  </si>
  <si>
    <t>1315 vi - RJ Mutlimedia Campaign</t>
  </si>
  <si>
    <t>Logo Stitch 2.2.17</t>
  </si>
  <si>
    <t>1315 (vi) Multimedia Campaign</t>
  </si>
  <si>
    <t>Logo Stitch 30.1.17</t>
  </si>
  <si>
    <t>1315 (vii) RJ Multi media Campaign</t>
  </si>
  <si>
    <t>Mapco printers 1.2.17</t>
  </si>
  <si>
    <t>Mapco Printers 16.3.17</t>
  </si>
  <si>
    <t>National Outdoor Advertising 9.3.17</t>
  </si>
  <si>
    <t>1315 (xi) RJ Week - Conference Materials</t>
  </si>
  <si>
    <t>The Stationery Centre 1.2.17</t>
  </si>
  <si>
    <t>1315b (iii)  School Administration Refreshments &amp; Venue</t>
  </si>
  <si>
    <t>Jamaica Employers Federation 6.3.17</t>
  </si>
  <si>
    <t>1315c (i) Sensitization Refreshment &amp; venue</t>
  </si>
  <si>
    <t>Karleen Smith &amp; Company 23.1.17</t>
  </si>
  <si>
    <t>Yvonne Williams 16.3.17</t>
  </si>
  <si>
    <t>1315c (i) RJ Sensitization Refreshments</t>
  </si>
  <si>
    <t>Yvonne Williams 27.3.17</t>
  </si>
  <si>
    <t>1316 (iii) Stationery &amp; Office Supplies</t>
  </si>
  <si>
    <t>Productive Solutions 1.2.17</t>
  </si>
  <si>
    <t>1316 (vi) Training Workshops Refreshments</t>
  </si>
  <si>
    <t>Maurva Cunningham 23.3.17</t>
  </si>
  <si>
    <t>1316 (viii) Training Equipment</t>
  </si>
  <si>
    <t>Worldwide Technology 10.4.17</t>
  </si>
  <si>
    <t>1317 (iii) Stationery &amp; Office Supplies</t>
  </si>
  <si>
    <t>1511a - Stationery-M &amp; E</t>
  </si>
  <si>
    <t>The Electronics &amp; Computer Place 21.12.16</t>
  </si>
  <si>
    <t>3CV</t>
  </si>
  <si>
    <t>1315(ii) Furniture &amp; Equipment</t>
  </si>
  <si>
    <t>Rapid procurement 21.4.17</t>
  </si>
  <si>
    <t>1513a M&amp;E Hardware &amp; Software-laptop</t>
  </si>
  <si>
    <t>Unicorp Solutions 6.3.17</t>
  </si>
  <si>
    <t>1513a M&amp;E Hardware &amp; Software-spss license</t>
  </si>
  <si>
    <t xml:space="preserve">Innovative Solutions </t>
  </si>
  <si>
    <t>1513a (iii) Task Chairs M&amp;E</t>
  </si>
  <si>
    <t>Office Supplies Brokers 20.3.17</t>
  </si>
  <si>
    <t>1513d (i) M &amp; E Stationery</t>
  </si>
  <si>
    <t>Century Business 19.1.17</t>
  </si>
  <si>
    <t>Office Supplies 20.3.17</t>
  </si>
  <si>
    <t>1513g Advertisements</t>
  </si>
  <si>
    <t>JIS 10.4.17</t>
  </si>
  <si>
    <t>1525a Other Surveys/Assessment Refreshment &amp; Venue</t>
  </si>
  <si>
    <t>Hungry Sams 20.3.17</t>
  </si>
  <si>
    <t>1611b (ii) Stationery &amp; Office Supplies</t>
  </si>
  <si>
    <t>Comparison of Qualifications - International Individual Consultant</t>
  </si>
  <si>
    <t>Office Supplies Brokers Limited 12.1.17</t>
  </si>
  <si>
    <t>1611b(ii) Stationery &amp; office Supplies</t>
  </si>
  <si>
    <t>Ja. Printing Services 27.1.17</t>
  </si>
  <si>
    <t>Century Business machines 31.1.17</t>
  </si>
  <si>
    <t>Modern Rubber Stamp 9.3.17</t>
  </si>
  <si>
    <t>Campbells Office Supplies 14.3.17</t>
  </si>
  <si>
    <t>1611b (i) Stationery &amp; Office Supplies</t>
  </si>
  <si>
    <t>Office Supplies Brokers 17.3.17</t>
  </si>
  <si>
    <t>Camcorp Industrial  27.3.17</t>
  </si>
  <si>
    <t>Office Supplies Brokers 27.3.17</t>
  </si>
  <si>
    <t>The Stationery Centre 4.4.17</t>
  </si>
  <si>
    <t>Consumer Meat plus 4.4.17</t>
  </si>
  <si>
    <t>Camcorp Industrial 25.4.17</t>
  </si>
  <si>
    <t>1611c Furniture &amp; Office Equipment</t>
  </si>
  <si>
    <t>Century Business 23.1.17</t>
  </si>
  <si>
    <t>Singer Ja Ltd 25.1.17</t>
  </si>
  <si>
    <t>1611c Furniture &amp; Office Equipment-UPS</t>
  </si>
  <si>
    <t>One Stop 9.2.17</t>
  </si>
  <si>
    <t>Century Business Machines 15.2.17</t>
  </si>
  <si>
    <t>Appliance Traders Limited 17.2.17</t>
  </si>
  <si>
    <t>Office Supplies Brokers 21.2.17</t>
  </si>
  <si>
    <t>Appliance Traders Limited 24.2.17</t>
  </si>
  <si>
    <t>Century Business Machines 24.2.17</t>
  </si>
  <si>
    <t>Century Business Machines 3.3.17</t>
  </si>
  <si>
    <t>Campbells Office Supplies 16.3.17</t>
  </si>
  <si>
    <t>1611d IT Equipment</t>
  </si>
  <si>
    <t>Unicorp 7.2.17</t>
  </si>
  <si>
    <t>Camcorp Industrial  12.4.17</t>
  </si>
  <si>
    <t>Rapid Procurement 12.4.17</t>
  </si>
  <si>
    <t>The Electronics &amp; Computer Place 12.4.17</t>
  </si>
  <si>
    <t>Unicorp 19.4.17</t>
  </si>
  <si>
    <t>1611e IT Equipment</t>
  </si>
  <si>
    <t>Accupoer Jamaica Ltd  27.4.17</t>
  </si>
  <si>
    <t>1611y Refreshments</t>
  </si>
  <si>
    <t>Yvonne Williams 15.2.17</t>
  </si>
  <si>
    <t>Hungry Sams 17.3.17</t>
  </si>
  <si>
    <t>NON CONSULTING SERVICES</t>
  </si>
  <si>
    <t>Limited Competitive Bidding</t>
  </si>
  <si>
    <t>Estimated Amount</t>
  </si>
  <si>
    <t>Prequalification</t>
  </si>
  <si>
    <t>Bidding Documents</t>
  </si>
  <si>
    <t>Two-envelope International Competitive Bidding</t>
  </si>
  <si>
    <t>Parenting Program - Reproduction of Training Manual and Workbook</t>
  </si>
  <si>
    <t>1111a(v)</t>
  </si>
  <si>
    <t>International Competitive Bidding by Lots</t>
  </si>
  <si>
    <t>Parenting Program - Accommodation</t>
  </si>
  <si>
    <t>1111a(vi)</t>
  </si>
  <si>
    <t>Activity to be carried out on an ongoing basis across Central and Western regions</t>
  </si>
  <si>
    <t>Comparison of Qualifications - National Individual Consultant</t>
  </si>
  <si>
    <t>Parenting Program - Transportation</t>
  </si>
  <si>
    <t>MWAM - Promotions - TV Feature</t>
  </si>
  <si>
    <t>1111b(ix)</t>
  </si>
  <si>
    <t>MWAM - Development Workshops - Transportation</t>
  </si>
  <si>
    <t>111b(xvii)</t>
  </si>
  <si>
    <t>FEP - Live Outside Broadcast</t>
  </si>
  <si>
    <t>1111b(xvi)</t>
  </si>
  <si>
    <t>Psycho Ed Workshops - Transportation</t>
  </si>
  <si>
    <t>1112a(iv)</t>
  </si>
  <si>
    <t>Group Conselling - Transportation</t>
  </si>
  <si>
    <t>1112c(ii)</t>
  </si>
  <si>
    <t>Parent workshop - transportation</t>
  </si>
  <si>
    <t>1112d(iii)</t>
  </si>
  <si>
    <t>Psychometric Instruments - Customs Clearance</t>
  </si>
  <si>
    <t>1112e(ii)</t>
  </si>
  <si>
    <t>Tara Courier Service is the sole UPS agent in Jamaica and therefore is the only authorized entity to clear instruments from Customs</t>
  </si>
  <si>
    <t>Social Marketing Adverts- Engagement of Consulting Firms</t>
  </si>
  <si>
    <t>1115a(vi)</t>
  </si>
  <si>
    <t>Jamaica Information Services is agency established by the Government of Jamaica to provide communication services to all Ministries, Departments and Agencies.  All agencies of the Government are mandated by the Ministry of Finance &amp; Planning to advertise all procurements through JIS.
Activity to be carried out on an ongoing basis.</t>
  </si>
  <si>
    <t>Quality and Cost Based Selection</t>
  </si>
  <si>
    <t>Good News Campaign - Facility Branding</t>
  </si>
  <si>
    <t>1115a(vii)</t>
  </si>
  <si>
    <t>Good News Campaign -Décor</t>
  </si>
  <si>
    <t>1115a(ix)</t>
  </si>
  <si>
    <t>Community events- Partnership with CSSB</t>
  </si>
  <si>
    <t>1116b</t>
  </si>
  <si>
    <t>To improve citizen/police relationship, a partnership is to be formalized between the CSJP and the Community Safety &amp; Security Branch (CSSB) of the Jamaica Constabulary Force by way of a MOU. This is to be submitted to the Bank as soon as the details are finalized.
The CSSB was formed out of the desire to have the police and other agencies more involved in the overall development of the community, therefore being able to offer maximum safety and security. The major role of the CSSB is to provide the point of contact between the police and other external bodies which fosters community safety, security and development. It is therefore the only body through which the target of improving police/citizen relationship can be achieved.
Additionally, the CSJP2 financed the purchase and branding of a convertible stage truck as well as sound equipment for the CSSB which were integral to community engagement activities  undertaken by both the CSJP and CSSB. The CSSB was responsible for the maintenance and operation, and  provision of the requisite technical expertise needed for the community engagements. This arrangement will continue under CSJP 3.</t>
  </si>
  <si>
    <t>Capacity Building of CDCs - Transportation</t>
  </si>
  <si>
    <t>1121d</t>
  </si>
  <si>
    <t>Special Projects - Adverts</t>
  </si>
  <si>
    <t>1122c</t>
  </si>
  <si>
    <t>Advertisements</t>
  </si>
  <si>
    <t>1311(vi)</t>
  </si>
  <si>
    <t>Cultural Resocialization - Transportation</t>
  </si>
  <si>
    <t>1311c(xix)</t>
  </si>
  <si>
    <t>Cultural Resocialization - Medical Services</t>
  </si>
  <si>
    <t>1311c(xx)</t>
  </si>
  <si>
    <t>West Kingston - Cultural Resocialization - Transportation</t>
  </si>
  <si>
    <t>1311c(xxi)</t>
  </si>
  <si>
    <t>West Kingston - Cultural Resocialization - Medical Services</t>
  </si>
  <si>
    <t>1311c(xxii)</t>
  </si>
  <si>
    <t>Legal Aid Fairs - Rental of chairs, tents, portable toilets, generator</t>
  </si>
  <si>
    <t>1312d(iii)</t>
  </si>
  <si>
    <t>Legal Aid Fairs - Rental of Venue</t>
  </si>
  <si>
    <t>1312d(iv)</t>
  </si>
  <si>
    <t>Printing of JP Manuals</t>
  </si>
  <si>
    <t>1313(iii)</t>
  </si>
  <si>
    <t>1313(iv)</t>
  </si>
  <si>
    <t>Qualifying Training - Transportation</t>
  </si>
  <si>
    <t>1313b(iii)</t>
  </si>
  <si>
    <t>Qualifying Training - Hotel Accommodation</t>
  </si>
  <si>
    <t>1313b(v)</t>
  </si>
  <si>
    <t>Advanced Training - Transportation</t>
  </si>
  <si>
    <t>1313c(iii)</t>
  </si>
  <si>
    <t>Advanced Training -- Hotel Accommodation</t>
  </si>
  <si>
    <t>1313c(vi)</t>
  </si>
  <si>
    <t>Maintenance of office equipment, appliance and furniture</t>
  </si>
  <si>
    <t>1315(viii)</t>
  </si>
  <si>
    <t>1315(ix)</t>
  </si>
  <si>
    <t>1315(x)</t>
  </si>
  <si>
    <t>Refresher Workshops - Accommodation</t>
  </si>
  <si>
    <t>1315b(xii)</t>
  </si>
  <si>
    <t>Refresher Workshops - Transportation</t>
  </si>
  <si>
    <t>1315b(xiii)</t>
  </si>
  <si>
    <t>School Administration Workshops - Accommodation</t>
  </si>
  <si>
    <t>1315b(xiv)</t>
  </si>
  <si>
    <t>Training RJ Volunteers - Transportation</t>
  </si>
  <si>
    <t>1315b(xv)</t>
  </si>
  <si>
    <t>Training RJ Volunteers - Accommodation</t>
  </si>
  <si>
    <t>1315b(xvi)</t>
  </si>
  <si>
    <t>Graduation - Transportation</t>
  </si>
  <si>
    <t>1315b(xvii)</t>
  </si>
  <si>
    <t>RJ Sensitization - Rental of equipment, etc.</t>
  </si>
  <si>
    <t>1315c(iii)</t>
  </si>
  <si>
    <t>Maintenance - Office Equipment</t>
  </si>
  <si>
    <t>1316(ix)</t>
  </si>
  <si>
    <t>1316(x)</t>
  </si>
  <si>
    <t>Producing &amp; Placing Multi-Media Ads</t>
  </si>
  <si>
    <t>1316(xi)</t>
  </si>
  <si>
    <t>Component 4</t>
  </si>
  <si>
    <t>Case Management - Internet Services Tablets</t>
  </si>
  <si>
    <t>1511e</t>
  </si>
  <si>
    <t>There are only 2 service providers in Jamaica</t>
  </si>
  <si>
    <t>1513g</t>
  </si>
  <si>
    <t>1517d</t>
  </si>
  <si>
    <t>Community Survey - Gate Keepers</t>
  </si>
  <si>
    <t>1517e</t>
  </si>
  <si>
    <t>A pool of gatekeepers was approved by the Bank vide CCB/CJA/1027/2016. The intention is to engage persons from the approved list for the Community Survey activtitues.</t>
  </si>
  <si>
    <t>Other Surveys/Assessments - Transportation</t>
  </si>
  <si>
    <t>1524c</t>
  </si>
  <si>
    <t>Equipment Maintenance</t>
  </si>
  <si>
    <t>1611i</t>
  </si>
  <si>
    <t>1611j</t>
  </si>
  <si>
    <t>Includes ongoing servicing of equipment that are proprietary to companies, for example, Productive Business Solution has proprietary rights to all Xerox photocopiers .</t>
  </si>
  <si>
    <t>Repairs to Furniture</t>
  </si>
  <si>
    <t>1611k</t>
  </si>
  <si>
    <t>Activity to be carried out  on an ongoing basis</t>
  </si>
  <si>
    <t>Servicing of fire extinguishers</t>
  </si>
  <si>
    <t>1611l</t>
  </si>
  <si>
    <t>Boarding of Assets</t>
  </si>
  <si>
    <t>1611m</t>
  </si>
  <si>
    <t>Boarding of Assets - E-Waste</t>
  </si>
  <si>
    <t>1611n</t>
  </si>
  <si>
    <t>The National Solid Waste ManagementAuthority (NSWMA) is the only authorised agency to dispose of electronic waste. This is done on a periodic basis.</t>
  </si>
  <si>
    <t>Hotel Accommodation</t>
  </si>
  <si>
    <t>1611o</t>
  </si>
  <si>
    <t>1611p</t>
  </si>
  <si>
    <t>Accounting Software Maintenance &amp; Licenses</t>
  </si>
  <si>
    <t>1611q</t>
  </si>
  <si>
    <t>CER Consultants has proprietary rights to Accpac accounting software.</t>
  </si>
  <si>
    <t>Other Admin Services</t>
  </si>
  <si>
    <t>1611r</t>
  </si>
  <si>
    <t>Quality Based Selection</t>
  </si>
  <si>
    <t>1111b (xvi) FEP Live Outside Broadcast</t>
  </si>
  <si>
    <t>Power 106  24.2.17</t>
  </si>
  <si>
    <t>1112a (iv) Psycho-Ed Workshop Transportation</t>
  </si>
  <si>
    <t>Kiuki Tours &amp; Transport 13.2.17</t>
  </si>
  <si>
    <t>Kerron Green 16.2.17</t>
  </si>
  <si>
    <t>Leroy Lester 16.2.17</t>
  </si>
  <si>
    <t>Real Tours Jamaica 28.2.17</t>
  </si>
  <si>
    <t>1115a(xii) Youth Empowerment Fair</t>
  </si>
  <si>
    <t>Hitz 92 FM  25.4.17</t>
  </si>
  <si>
    <t>1115c (ii) Advertising with JIS</t>
  </si>
  <si>
    <t>JIS 10.2.17</t>
  </si>
  <si>
    <t>Ceon Howe 30.3.17</t>
  </si>
  <si>
    <t>1311c- medical Services</t>
  </si>
  <si>
    <t>Sure Time Emergency Medical Services 15.11.16</t>
  </si>
  <si>
    <t>1312 (ii) town Crier Services</t>
  </si>
  <si>
    <t>T Flex promotions 8.3.17</t>
  </si>
  <si>
    <t>Dream Lab Recordings 14.3.17</t>
  </si>
  <si>
    <t>Dream Lab Recordings 28.3.17</t>
  </si>
  <si>
    <t>Dream Lab Recordings 29.3.17</t>
  </si>
  <si>
    <t>1312d Legal Aid outside Broadcast</t>
  </si>
  <si>
    <t>IRIE FM 28.3.17</t>
  </si>
  <si>
    <t>1312d (iv) Legal Aid Fairs PA System</t>
  </si>
  <si>
    <t>Vantage One 27.3.17</t>
  </si>
  <si>
    <t>1312d (iii) Legal Aid Fairs Tables &amp; Chairs</t>
  </si>
  <si>
    <t>Central Cesspool 27.3.17</t>
  </si>
  <si>
    <t>1312d (vi) Legal Aid Fair Town Crier</t>
  </si>
  <si>
    <t>Noel Roberts 27.3.17</t>
  </si>
  <si>
    <t>1313c(i) Advance Training Refreshments &amp; Venue</t>
  </si>
  <si>
    <t>UDC 31.1.17</t>
  </si>
  <si>
    <t>Sandals Ocho Rios  2.3.17</t>
  </si>
  <si>
    <t>1315 (ix) Maintenance of Office Equipment</t>
  </si>
  <si>
    <t>PBS 30.1.17</t>
  </si>
  <si>
    <t>1315 (xii) RJ week décor</t>
  </si>
  <si>
    <t>Patricia Spence 2.2.17</t>
  </si>
  <si>
    <t>1315 (xiv) RJ week - Rental of equipment</t>
  </si>
  <si>
    <t>Strictly Events Jamaica 23.1.17</t>
  </si>
  <si>
    <t>1315 (xv) RJ Week Rental of tents &amp; tables</t>
  </si>
  <si>
    <t>Strictly Events Jamaica 1.2.17</t>
  </si>
  <si>
    <t>Vantage One 23.1.17</t>
  </si>
  <si>
    <t>1315 (xvi) RJ Week Transportation</t>
  </si>
  <si>
    <t>Everton Esmie 13.2.17</t>
  </si>
  <si>
    <t>1614n Other Administration - Bulb Replacement</t>
  </si>
  <si>
    <t>Shawn Stoddart 28.2.17</t>
  </si>
  <si>
    <t>1611i - Equipment Maintenance</t>
  </si>
  <si>
    <t>Awarded to Imaging Systems &amp; Solutions Limited on January 13, 2017</t>
  </si>
  <si>
    <t>1611 I Equipment Maintenance</t>
  </si>
  <si>
    <t>Cold Air Refrigeration 19.1.17</t>
  </si>
  <si>
    <t>1611J Equipment Maintenance</t>
  </si>
  <si>
    <t>Productive Business Solutions 20.2.17</t>
  </si>
  <si>
    <t>1611 n Boarding of Assets</t>
  </si>
  <si>
    <t>Inet Jamaica Ltd 19.4.17</t>
  </si>
  <si>
    <t>1611q Accounting Software Maintenance</t>
  </si>
  <si>
    <t>CER Consultants 10.4.17</t>
  </si>
  <si>
    <t>1611r Other Admin Services- pest control services</t>
  </si>
  <si>
    <t>Rentokil 20.2.17</t>
  </si>
  <si>
    <t>1614r Other Administration- installation of mirror</t>
  </si>
  <si>
    <t>Rapid Procurement 29.3.17</t>
  </si>
  <si>
    <t>Selection Based on the Consultants' Qualifications</t>
  </si>
  <si>
    <t>CONSULTING FIRMS</t>
  </si>
  <si>
    <t>Estimated Amount, in JA $:</t>
  </si>
  <si>
    <t>Least cost Selection</t>
  </si>
  <si>
    <t>Substance Misuse Treatment</t>
  </si>
  <si>
    <t>1112f</t>
  </si>
  <si>
    <t>National Council on Drug Abuse (NCDA)  has experience of exceptional worth. It is an agency of the Government of Jamaica, established to educate the general public about the dangers of drug use, to prevent the indiscriminate use of drugs and to treat persons affected by the misuse of drugs.
Bank's no-objection received vide CCB/CJA/634/2016.</t>
  </si>
  <si>
    <t>Conflict Resolution Intervention</t>
  </si>
  <si>
    <t>1114i</t>
  </si>
  <si>
    <t>The Dispute Resolution Foundation is the only entity authourized to conduct mediation training and certify mediators. The entity also has experience of exceptional worth with its flagship School Suspension Programme</t>
  </si>
  <si>
    <t>Good News Campaign</t>
  </si>
  <si>
    <t>1115a(x)</t>
  </si>
  <si>
    <t>JIS is an Executive Agency established by the Government of Jamaica to manage the dissemination of information and to enhance the public awareness of policies and programmes of Ministries, Departments and Agencies. CSJP, being a government initiative, is mandated to use JIS for its communication services where possible. The company also has experience of exceptional worth .</t>
  </si>
  <si>
    <t>Critical Intervention - St. James</t>
  </si>
  <si>
    <t>VPA is the only organization that prepares technology-based Asset Maps. The company also has experience of exceptional worth as it relates data collection work and coordination of activities associated with violence related injuries.</t>
  </si>
  <si>
    <t>Capacity Building Training CDCs</t>
  </si>
  <si>
    <t>1121c</t>
  </si>
  <si>
    <t>Contract with Department of Cooperatives and Friendly Societies. Single-Source Selection is being recommended on the basis that DCFS is the only agency with responsibility for regulating Community Development Committee Benevolent Societies. DCFS provided same service under CSJP II. Bank's no-objection received for existing arrangement vide CCB/CJA/1638/2014 and CCB/CJA/677/2016</t>
  </si>
  <si>
    <t>Supervision Services - Construction of Gayle Multi-Purpose Centre</t>
  </si>
  <si>
    <t>1122d</t>
  </si>
  <si>
    <t>Engagement of CDCs to Implement Community Based Interventions</t>
  </si>
  <si>
    <t>1123d</t>
  </si>
  <si>
    <t xml:space="preserve">Several CDCs that maintain registration with DCFS are to be directly engaged. This request is based on ongoing discussions between representatives of the Programme and the Bank. The agreed approach was to develop a mechanism by way of MOU to engage each benevolent and to disburse funds on deliverables in lieu of making direct transfers to the community based organizations. </t>
  </si>
  <si>
    <t>Engagement of IYF</t>
  </si>
  <si>
    <t>1212c</t>
  </si>
  <si>
    <t>IYF is the only firm qualified for carrying out the scope of services. Bank's no-objection received vide CCB/CJA/932/2016.</t>
  </si>
  <si>
    <t>RJ Multimeadia Campaign</t>
  </si>
  <si>
    <t>1315(xviii)</t>
  </si>
  <si>
    <t>Trainers Workshop - Trainer</t>
  </si>
  <si>
    <t>1315b(xxii)</t>
  </si>
  <si>
    <t xml:space="preserve">IIRP has experience of exceptional worth. RJ since its inception has been engaging the IIRP in various capacities. The IIRP is a world leader in the field of Restorative Practices and is an accredited graduate institution that is dedicated to the advanced education of professionals at the graduate level and to the conduct of research that can develop the growing field of restorative practices, with the goal of positively influencing human behavior and strengthening civil society throughout the world. </t>
  </si>
  <si>
    <t>School Administration Training - Trainer</t>
  </si>
  <si>
    <t>1315b(xxiii)</t>
  </si>
  <si>
    <t>Case Management System - Customization</t>
  </si>
  <si>
    <t>1511g</t>
  </si>
  <si>
    <t>Through efforts of the MNS, the CSJP was granted access to Fight For Peace Case Management System. There is need to customized the system which was developed by Upshot. Upshot therefore has proprietary rights to the system and will be engaged accordingly to customize system.</t>
  </si>
  <si>
    <t>Case Management Capacity Building</t>
  </si>
  <si>
    <t>1511h</t>
  </si>
  <si>
    <t>UWI has experience has exceptional worth. This activity involves the utilizing the university to enhance the theoretical knowledge of CCMOs in Case Management.</t>
  </si>
  <si>
    <t>Mid-term Evaluation</t>
  </si>
  <si>
    <t>1523b</t>
  </si>
  <si>
    <t>PMI West 29.3.17</t>
  </si>
  <si>
    <t>SDC 2.3.17</t>
  </si>
  <si>
    <t>VPA 28.2.17</t>
  </si>
  <si>
    <t>Canaan Heights CDC 10.3.17</t>
  </si>
  <si>
    <t>JFLL 30.3.17</t>
  </si>
  <si>
    <t>Dispute Resolution Foundation 20.2.17</t>
  </si>
  <si>
    <t xml:space="preserve">1611s Insurance of PEU's </t>
  </si>
  <si>
    <t>Marathon Insurance Brokers 31.3.17</t>
  </si>
  <si>
    <t>Unit Prices</t>
  </si>
  <si>
    <t>Goods</t>
  </si>
  <si>
    <t>INDIVIDUAL CONSULTANTS</t>
  </si>
  <si>
    <t>Lump-Sum</t>
  </si>
  <si>
    <t>Estimated Number of Consultants:</t>
  </si>
  <si>
    <t>Turnkey</t>
  </si>
  <si>
    <t>Works</t>
  </si>
  <si>
    <t>No Objection to TOR's</t>
  </si>
  <si>
    <t>Parenting Program -Parent Officers</t>
  </si>
  <si>
    <t>1111a(viii)</t>
  </si>
  <si>
    <t>Consultants to be engaged on an ongoing basis across KMA, Central and Western regions.</t>
  </si>
  <si>
    <t>Parenting Program - Facilitator</t>
  </si>
  <si>
    <t>Linda Craigie Brown was engaged competitively to develop Parenting curriculum and to train Parent Trainers. The inidividual is to be engaged based on continuation of services to engage the parents in monthly workshops.</t>
  </si>
  <si>
    <t>MWAM - Male Empowerment - Facilitators</t>
  </si>
  <si>
    <t>1111b(xi)</t>
  </si>
  <si>
    <t>MWAM - Personal Development Workshop - Facilitator</t>
  </si>
  <si>
    <t>1111b(xii)</t>
  </si>
  <si>
    <t>FEP - Personal Development Workshop - Facilitators</t>
  </si>
  <si>
    <t>1111b(xiii)</t>
  </si>
  <si>
    <t>Consultants to be engaged on an ongoing basis</t>
  </si>
  <si>
    <t>Capacity Building Schools - Facilitators</t>
  </si>
  <si>
    <t>1112b(iii)</t>
  </si>
  <si>
    <t>Consultants to be engaged periodically on an ongoing basis across KMA, Central and Western regions.</t>
  </si>
  <si>
    <t>Non-Consulting Services</t>
  </si>
  <si>
    <t>Individual Counselling - Referrals</t>
  </si>
  <si>
    <t>1112g(ii)</t>
  </si>
  <si>
    <t>The Bank approved a list of psychological service providers vide CCB/CJA/1308/2014. Each service provider will be selected based on location of client, availability of service provider and severity of client's needs. Updated list of service providers was approved by the Bank vide CCB/CJA/225/2016. Activity will be conducted on an ongoing basis.</t>
  </si>
  <si>
    <t>SSP - Administrators</t>
  </si>
  <si>
    <t>1114j</t>
  </si>
  <si>
    <t>SSP - Facilitators</t>
  </si>
  <si>
    <t>1114k</t>
  </si>
  <si>
    <t>SSP - Project Manager</t>
  </si>
  <si>
    <t>1114l</t>
  </si>
  <si>
    <t>CSJP Youth Ambassador - Facilitators</t>
  </si>
  <si>
    <t>1115b(v)</t>
  </si>
  <si>
    <t>VST - Facilitators (Family Engagement)</t>
  </si>
  <si>
    <t>1212e</t>
  </si>
  <si>
    <t>Single-Source Selection is deemed most appropriate given that assignments have a total expected duration of less than 6 months.
The selected persons to be engaged are the only qualified consultants for the assignments. The persons have been working with with the CSJP through their respective agencies and non-governmental organizations including Social Development Commission, Citizen Safety &amp; Security Branch of the Jamaica Constabulary Force, Heart Trust/NTA, National Centre for Youth Development, Child Development Agency and Joy Town Foundation.  Additionally, the engagement sum represents only an honorarium .</t>
  </si>
  <si>
    <t>Pre-VST - Facilitators</t>
  </si>
  <si>
    <t>1214d</t>
  </si>
  <si>
    <t>Consultant to Authenticate and Norm VSD's Missing Children Risk Assessment Tool</t>
  </si>
  <si>
    <t>1311b</t>
  </si>
  <si>
    <t>Cultural Resocialisation - Facilitators</t>
  </si>
  <si>
    <t>1311c(xxiii)</t>
  </si>
  <si>
    <t>SIP - Facilitators</t>
  </si>
  <si>
    <t>1311c(xxiv)</t>
  </si>
  <si>
    <t>Overcomers In Action - Facilitators</t>
  </si>
  <si>
    <t>1311c(xxv)</t>
  </si>
  <si>
    <t>West Kingston - Cultural Resocialisation - Facilitators</t>
  </si>
  <si>
    <t>1311c(xxvi)</t>
  </si>
  <si>
    <t>West Kingston - SIP - Facilitators</t>
  </si>
  <si>
    <t>1311c(xxvii)</t>
  </si>
  <si>
    <t>Children In Court - Play Therapy Specialist</t>
  </si>
  <si>
    <t>1311d(iii)</t>
  </si>
  <si>
    <t>Victim Services Officers</t>
  </si>
  <si>
    <t>1311g(i)</t>
  </si>
  <si>
    <t>Clinical Psychologist</t>
  </si>
  <si>
    <t>1311g(ii)</t>
  </si>
  <si>
    <t>Research Officer</t>
  </si>
  <si>
    <t>1311g(iv)</t>
  </si>
  <si>
    <t>Consultant - Develop and Produce Manual for Play Therapy Training</t>
  </si>
  <si>
    <t>1311g(v)</t>
  </si>
  <si>
    <t>Training - Facilitators</t>
  </si>
  <si>
    <t>1311h(v)</t>
  </si>
  <si>
    <t>West Kingston - Training of VSD Volunteers - Facilitators</t>
  </si>
  <si>
    <t>1311h(vi)</t>
  </si>
  <si>
    <t>1312c(iii)</t>
  </si>
  <si>
    <t>The Bank approved a list of service providers vide CCB/CJA/1353/2016. Each service provider will be selected based on location of client and  availability of service provider. Activity will be conducted on an ongoing basis.</t>
  </si>
  <si>
    <t>Mediation Consultant</t>
  </si>
  <si>
    <t>1313(v)</t>
  </si>
  <si>
    <t>Mediation Pilot Project - Mediators</t>
  </si>
  <si>
    <t>1313(vi)</t>
  </si>
  <si>
    <t>Individuals certified by the Dispute Resolution Foundation to conduct mediations  sessions.  These individuals are the only qualified persons in Jamaica to carry out scope of services. Each service provider will be selected based on location of client and  availability of service provider. Activity will be conducted on an ongoing basis.</t>
  </si>
  <si>
    <t>Consultant - Revision to training manual and training of trainers</t>
  </si>
  <si>
    <t>1313(viii)</t>
  </si>
  <si>
    <t>Data Entry Clerks</t>
  </si>
  <si>
    <t>1313a(ii)</t>
  </si>
  <si>
    <t>Qualifying Training - Facilitators</t>
  </si>
  <si>
    <t>1313b(iv)</t>
  </si>
  <si>
    <t>The Bank approved a list of service providers vide CCB/CJA/682/2016 and CCB/CJA/1291/2016. Each service provider will be selected based on location of client and  availability of service provider. Activity will be conducted on an ongoing basis.</t>
  </si>
  <si>
    <t>Advanced Training - Facilitators</t>
  </si>
  <si>
    <t>1313c(iv)</t>
  </si>
  <si>
    <t>Centre Managers and Office Attendants</t>
  </si>
  <si>
    <t>1315(xxiii)</t>
  </si>
  <si>
    <t>School Administration Workshops - Facilitators</t>
  </si>
  <si>
    <t>1315b(xix)</t>
  </si>
  <si>
    <t>The Bank approved a list of service providers vide CCB/CJA/871/2016 and CCB/CJA/531/2016. Each service provider will be selected based on location of client and  availability of service provider. Activity will be conducted on an ongoing basis.</t>
  </si>
  <si>
    <t>Training RJ Volunteers - Facilitators</t>
  </si>
  <si>
    <t>1315b(xx)</t>
  </si>
  <si>
    <t>RJ Sensitization - Facilitators</t>
  </si>
  <si>
    <t>1315c(iv)</t>
  </si>
  <si>
    <t>RJ Case Conference - Facilitators</t>
  </si>
  <si>
    <t>1315d</t>
  </si>
  <si>
    <t>National Oversight Committee - Honorarium to Committee Members</t>
  </si>
  <si>
    <t>1316(xiii)</t>
  </si>
  <si>
    <t>The formation of the National Committee will be as per approved Bill. The membership includes representatives of various stakeholder groups re Child Diversion. Activity will be conducted on an ongoing basis.</t>
  </si>
  <si>
    <t>National Oversight Committee - Facilitators</t>
  </si>
  <si>
    <t>1316(xiv)</t>
  </si>
  <si>
    <t>Experts in various fields will be called upon periodically to provide guidance to the committee through presentations.</t>
  </si>
  <si>
    <t>Administrative Assistant/Receptionist</t>
  </si>
  <si>
    <t>1316(xvii)</t>
  </si>
  <si>
    <t>Child Diversion Facilitators/Volunteers</t>
  </si>
  <si>
    <t>1316(xix)</t>
  </si>
  <si>
    <t>Experts in various fields will be called upon periodically to provide guidance to the committee through presentations. Activity will be conducted on an ongoing basis.</t>
  </si>
  <si>
    <t>Training Workshop - Facilitators</t>
  </si>
  <si>
    <t>1316(xx)</t>
  </si>
  <si>
    <t>Training Consultant</t>
  </si>
  <si>
    <t>1316(xxi)</t>
  </si>
  <si>
    <t>Assessment of CDCs</t>
  </si>
  <si>
    <t>1411a</t>
  </si>
  <si>
    <t>1411b</t>
  </si>
  <si>
    <t>Re-engagement of members of the Technical Advisory team</t>
  </si>
  <si>
    <t>1411e</t>
  </si>
  <si>
    <t>TAT</t>
  </si>
  <si>
    <t>TAT members were engaged competitively. Same individuals are to be re-engaged on the basis of continuation of services.</t>
  </si>
  <si>
    <t>Statistics Manager</t>
  </si>
  <si>
    <t>1513f</t>
  </si>
  <si>
    <t>Community Survey Consultants</t>
  </si>
  <si>
    <t>1517f</t>
  </si>
  <si>
    <t>Drs. Barnes and Seepersad were engaged using QCNI methodology to conduct baseline survey. The same individuals are to be engaged for follow up activity on the basis of continuation of services. The scope of work represents  follow up survey for comparison purposes with the baseline survey</t>
  </si>
  <si>
    <t>Community Survey - Data Collectors</t>
  </si>
  <si>
    <t>1517g</t>
  </si>
  <si>
    <t>Accounting Officer</t>
  </si>
  <si>
    <t>1611t</t>
  </si>
  <si>
    <t>Receptionists/Secretarys</t>
  </si>
  <si>
    <t>1611v</t>
  </si>
  <si>
    <t>KMA, Western, Gayle &amp; Steer Town Offices</t>
  </si>
  <si>
    <t>Consulting Firms</t>
  </si>
  <si>
    <t>Office Attendants</t>
  </si>
  <si>
    <t>1611w</t>
  </si>
  <si>
    <t>Gayle and Steer Town Offices</t>
  </si>
  <si>
    <t>Office Attendants- Temporary services</t>
  </si>
  <si>
    <t>1611x</t>
  </si>
  <si>
    <t>These individuals are to be temporarily engaged to relieve those who opt to take vacation days</t>
  </si>
  <si>
    <t>Social Workers</t>
  </si>
  <si>
    <t>1611z</t>
  </si>
  <si>
    <t>All Regions</t>
  </si>
  <si>
    <t>Community Case Management Officers</t>
  </si>
  <si>
    <t>1611aa</t>
  </si>
  <si>
    <t>Lump-Sum + Reimbursable Expenses</t>
  </si>
  <si>
    <t>Carla Baxter 31.1.17</t>
  </si>
  <si>
    <t>Deslyn Matthews 31.1.17</t>
  </si>
  <si>
    <t>TRAINING</t>
  </si>
  <si>
    <t>Time-Based</t>
  </si>
  <si>
    <t>Individual Consultants</t>
  </si>
  <si>
    <t>Annual Training Plan (ATP)</t>
  </si>
  <si>
    <t>End of Activity</t>
  </si>
  <si>
    <t>Procurement of Textbooks and Reading Materials</t>
  </si>
  <si>
    <t>Procurement of Goods</t>
  </si>
  <si>
    <t>Procurement of Health Sector Goods</t>
  </si>
  <si>
    <t>Price Comparison for Goods</t>
  </si>
  <si>
    <t>TRANSFERS</t>
  </si>
  <si>
    <t>Technical Specifications</t>
  </si>
  <si>
    <t>Transfer Purpose:</t>
  </si>
  <si>
    <t>Estimated Number of Transfers:</t>
  </si>
  <si>
    <t>Procurement of plant Design , Supply and Installation</t>
  </si>
  <si>
    <t>Transfer Date</t>
  </si>
  <si>
    <t>Procurement of IT Products and/or Services</t>
  </si>
  <si>
    <t>Price Comparison</t>
  </si>
  <si>
    <t>Exchange Rate</t>
  </si>
  <si>
    <t>Terms of Reference</t>
  </si>
  <si>
    <t>Procurement of Non-Consulting Services</t>
  </si>
  <si>
    <t>Request for Proposals and Terms of Reference</t>
  </si>
  <si>
    <t>VST - Refreshments and Venue</t>
  </si>
  <si>
    <t>1611ad</t>
  </si>
  <si>
    <t>1111a(ix)</t>
  </si>
  <si>
    <t>1111a</t>
  </si>
  <si>
    <t>1611ae</t>
  </si>
  <si>
    <t>1315(xxiv)</t>
  </si>
  <si>
    <t>Transition</t>
  </si>
  <si>
    <t>JDF Training Centre</t>
  </si>
  <si>
    <t>This request is based on standardization of pre-fabricated buildiings at the JDF. JDF has using the company over 10 years to provide pre-engineered buildings. The JDF also  has experience of exceptional worth. The activity is also associated with the LEGS initiative as partnershipment arrangement among the CSJP, Heart Trust/NTA and the JDF</t>
  </si>
  <si>
    <t>Community Survey - Refreshments and Venue</t>
  </si>
  <si>
    <t>1517a</t>
  </si>
  <si>
    <t>Community Survey - Transportation Services</t>
  </si>
  <si>
    <t>Accounts Payable Supervisor</t>
  </si>
  <si>
    <t>1611af</t>
  </si>
  <si>
    <t>Data Entry Clerk/Assistant Research Officer</t>
  </si>
  <si>
    <t>Minor Works - Gayle Office</t>
  </si>
  <si>
    <t>Legal Aid Fairs - Live Outside Broadcast</t>
  </si>
  <si>
    <t>1312d</t>
  </si>
  <si>
    <t>1411c</t>
  </si>
  <si>
    <t>Water Storage Project -Spanish Town Office</t>
  </si>
  <si>
    <t>Renovation &amp; Expansion of Gayle Multi-Purpose Centre</t>
  </si>
  <si>
    <t>Peremiter Fencing - Effortville Primary School</t>
  </si>
  <si>
    <t>Life Skills - Stationery &amp; Supplies</t>
  </si>
  <si>
    <t>Life Skills - Incentive and awards</t>
  </si>
  <si>
    <t>1112h(i)</t>
  </si>
  <si>
    <t>1112h(ii)</t>
  </si>
  <si>
    <t>Life Skills -Venue &amp; Refreshments</t>
  </si>
  <si>
    <t>1112h(iii)</t>
  </si>
  <si>
    <t>Activity to be carried out on an ongoing basis across alll 3 regions; No single engagement is to exceed US $25,000.00</t>
  </si>
  <si>
    <t>Life Skills - Transportation</t>
  </si>
  <si>
    <t>1112h(iv)</t>
  </si>
  <si>
    <t>1611ag</t>
  </si>
  <si>
    <t>1611ah</t>
  </si>
  <si>
    <t>Receptionist - Dunbar Mall Office</t>
  </si>
  <si>
    <t>1315(xxv)</t>
  </si>
  <si>
    <t>MIS Officer</t>
  </si>
  <si>
    <t>Accounts Payable Clerk</t>
  </si>
  <si>
    <t>1611ai</t>
  </si>
  <si>
    <t>1611aj</t>
  </si>
  <si>
    <t>Compliance Coordinator</t>
  </si>
  <si>
    <t>Data Analyst</t>
  </si>
  <si>
    <t>Legal Aid Fairs - Town Crier</t>
  </si>
  <si>
    <t>1312f (ii)</t>
  </si>
  <si>
    <t>Community Liaison Officers</t>
  </si>
  <si>
    <t>Accountant</t>
  </si>
  <si>
    <t>1611ak</t>
  </si>
  <si>
    <t>Business Development - Ornamental Fish Farming</t>
  </si>
  <si>
    <t>The Competitiveness Company is the only company in Jamaica operating at the community level in the area of ornamnental fish farming.</t>
  </si>
  <si>
    <t>1524e</t>
  </si>
  <si>
    <t>1524f</t>
  </si>
  <si>
    <t>Other Surveys/Assessments - Lead Researcher</t>
  </si>
  <si>
    <t>Other Surveys/Assessments - Assistant Researchers</t>
  </si>
  <si>
    <t>Componenet 5</t>
  </si>
  <si>
    <t>Transition Specialist/Adviser</t>
  </si>
  <si>
    <t>Life Skills Facilitators</t>
  </si>
  <si>
    <t>1112h(v)</t>
  </si>
  <si>
    <t>1311(x)</t>
  </si>
  <si>
    <t>1311(xi)</t>
  </si>
  <si>
    <t>Production of animation films of healing for Tivoli Incursion victims</t>
  </si>
  <si>
    <t>West Kingston - Promotional Activity - multimedia equipment</t>
  </si>
  <si>
    <t>Tyres - Programme Vehicle</t>
  </si>
  <si>
    <t>1611al</t>
  </si>
  <si>
    <t>Justice Services Coordinator</t>
  </si>
  <si>
    <t>RJ Sensitization (Judiciary) - Refreshments and venue</t>
  </si>
  <si>
    <t>1315c(v)</t>
  </si>
  <si>
    <t>Child Diversion - Hotel Accommodation</t>
  </si>
  <si>
    <t>1316(xxii)</t>
  </si>
  <si>
    <t>Legal Aid Consultant</t>
  </si>
  <si>
    <t>1312f(iii)</t>
  </si>
  <si>
    <t>1513h</t>
  </si>
  <si>
    <t>amount changed</t>
  </si>
  <si>
    <t>Civil Works</t>
  </si>
  <si>
    <t>1315 (i) Retrofitting of RJ Centres</t>
  </si>
  <si>
    <t>Impact Signs Solutions 11.7.17</t>
  </si>
  <si>
    <t>Office Retrofitting - Tivoli RJ</t>
  </si>
  <si>
    <t>Office Retrofitting - Denham Town RJ</t>
  </si>
  <si>
    <t>1316 (xxii) Office Retrofitting - Child Diversion Unit</t>
  </si>
  <si>
    <t>1316 (xxii) Retrofitting of CD Centres</t>
  </si>
  <si>
    <t>1611ab Minor Works Gayle Office</t>
  </si>
  <si>
    <t>WG Northover &amp; Associates 6.7.17</t>
  </si>
  <si>
    <t>1611ag Water Storage Project Spn Twn</t>
  </si>
  <si>
    <t>Modern Ricam 10.8.17</t>
  </si>
  <si>
    <t>Hotel Gloriana 16.6.17</t>
  </si>
  <si>
    <t>Medallion Hall Hotel 19.6.17</t>
  </si>
  <si>
    <t>Arians Restaurant 23.6.17</t>
  </si>
  <si>
    <t>Arians Restaurant 3.8.17</t>
  </si>
  <si>
    <t>Shirley Retreat 3.8.17</t>
  </si>
  <si>
    <t>component 1</t>
  </si>
  <si>
    <t>Hotel Gloriana 3.8.17</t>
  </si>
  <si>
    <t>the Stationery Centre 28.7.17</t>
  </si>
  <si>
    <t>Yvonne Williams 10.8.17</t>
  </si>
  <si>
    <t>the Stationery Centre 10.8.17</t>
  </si>
  <si>
    <t>1112h (iii) Life Skills Venue&amp; Refreshment</t>
  </si>
  <si>
    <t>Rosemarie Lyons 15.9.17</t>
  </si>
  <si>
    <t>1112h (iii) Life Skills  Refreshment</t>
  </si>
  <si>
    <t>Dappaz restaurant 12.9.17</t>
  </si>
  <si>
    <t>1112h (iii) Life Skills Refreshment</t>
  </si>
  <si>
    <t>Yvonne Williams 25.8.17</t>
  </si>
  <si>
    <t>Yvonne Williams 4.9.17</t>
  </si>
  <si>
    <t>Mobay E-Learning 12.9.17</t>
  </si>
  <si>
    <t>Mapco Printers 14.7.17</t>
  </si>
  <si>
    <t>Mapco Printers 15.9.17</t>
  </si>
  <si>
    <t>1115a (vii)  Good News Campaign Facility Branding</t>
  </si>
  <si>
    <t>Impact Signs Solutions 10.7.17</t>
  </si>
  <si>
    <t>1222b (iv) Summer Diversion Stationery</t>
  </si>
  <si>
    <t>The Stationery Centre 19.6.17</t>
  </si>
  <si>
    <t>1222b (i) Summer Employment Refreshment</t>
  </si>
  <si>
    <t>Yvonne Williams 23.6.17</t>
  </si>
  <si>
    <t>Yvette Mason 23.6.17</t>
  </si>
  <si>
    <t>Oral Farquhan 23.6.17</t>
  </si>
  <si>
    <t>Marjorie Johnson Wolfe 23.6.17</t>
  </si>
  <si>
    <t>Daphne Matthews 23.6.17</t>
  </si>
  <si>
    <t>Yvonne Williams 25.7.17</t>
  </si>
  <si>
    <t>Citas Cakes n Catering 27.7.17</t>
  </si>
  <si>
    <t>1311c (iii) Cultural Resocialisation - Therapeutic Tools</t>
  </si>
  <si>
    <t>Logo Stitch Manufacturing 18.9.17</t>
  </si>
  <si>
    <t>General Trading 15.9.17</t>
  </si>
  <si>
    <t>Media Impact 15.9.17</t>
  </si>
  <si>
    <t>Logo Stitch 15.9.17</t>
  </si>
  <si>
    <t>New Horizon 15.9.17</t>
  </si>
  <si>
    <t>component 3</t>
  </si>
  <si>
    <t>Campbells Office Supplies 14.9.17</t>
  </si>
  <si>
    <t>1311c (iv) Cultural Resocialisation -Shirts</t>
  </si>
  <si>
    <t>1311c(vii) SIP Resource Material</t>
  </si>
  <si>
    <t>Office  Supplies Brokers 11.10.17</t>
  </si>
  <si>
    <t>New Horizon 11.10.17</t>
  </si>
  <si>
    <t>1311c(ix) Overcpmers in Action</t>
  </si>
  <si>
    <t>Century Business 11.10.17</t>
  </si>
  <si>
    <t>New Horizon Pharmacy 11.10.17</t>
  </si>
  <si>
    <t>New Horizons 10.12.17</t>
  </si>
  <si>
    <t>1311 c (xvii) West Kingston SIP Therapeutic Tools</t>
  </si>
  <si>
    <t>New Horizons 18.10.17</t>
  </si>
  <si>
    <r>
      <t>c</t>
    </r>
    <r>
      <rPr>
        <sz val="11"/>
        <rFont val="Calibri"/>
        <family val="2"/>
        <scheme val="minor"/>
      </rPr>
      <t>ompleted</t>
    </r>
  </si>
  <si>
    <t>1311e(i) Public Awareness Brochures &amp; Paraphenalia</t>
  </si>
  <si>
    <t>Jemar Printery 4.9.17</t>
  </si>
  <si>
    <t>Jemar Printing 8.9.17</t>
  </si>
  <si>
    <t>Mapco Printing 8.9.17</t>
  </si>
  <si>
    <t>Hott Off The Press 18.10.17</t>
  </si>
  <si>
    <t>1311v Stakeholder Workshops- Refreshments</t>
  </si>
  <si>
    <t>Maurva Catering Service 15.9.17</t>
  </si>
  <si>
    <t>Dappaz Restau 27.9.17</t>
  </si>
  <si>
    <t>1312f(i) Legal Aid Fairs- Refreshment</t>
  </si>
  <si>
    <t>Verna's Restaurant 13.7.17</t>
  </si>
  <si>
    <t>1312f(i) Venue Community Consultation - Venue &amp; Refreshment</t>
  </si>
  <si>
    <t>Icon Importers &amp; Distributors 25.5.17</t>
  </si>
  <si>
    <t>Melody Allen 25.5.17</t>
  </si>
  <si>
    <t>1312f Resource Materials &amp; Flyers</t>
  </si>
  <si>
    <t>Mapco 13.7.17</t>
  </si>
  <si>
    <t>1313 Training - Refreshment &amp; Venue</t>
  </si>
  <si>
    <t>Hotel Tim Bamboo 2.5.17</t>
  </si>
  <si>
    <t>1313b(i) Qualifying Trainer-Refeeshment &amp; Venue</t>
  </si>
  <si>
    <t>Melody Allen 1.5.17</t>
  </si>
  <si>
    <t>Icon Importers &amp; Distributors 3.5.17</t>
  </si>
  <si>
    <t>Casa Maria Hotel 29.5.17</t>
  </si>
  <si>
    <t>Farmers Training Centre 28.8.17</t>
  </si>
  <si>
    <t>Jamaica Red Cross 28.8.17</t>
  </si>
  <si>
    <t>Golf View Hotel 15.9.17</t>
  </si>
  <si>
    <t>White Diamond Hotel 11.9.17</t>
  </si>
  <si>
    <t>1313b(ii) Qualifying Trainer-Stationery &amp; Course Materials</t>
  </si>
  <si>
    <t>Office Supplies Brokers 2.5.17</t>
  </si>
  <si>
    <t>1313b (v)  Qualifying Training Hotel Accomodation</t>
  </si>
  <si>
    <t>Hotel Commingle 2.1.17</t>
  </si>
  <si>
    <t>Casa maria Hotel 30.5.17</t>
  </si>
  <si>
    <t>Phillipop Baptist 24.5.17</t>
  </si>
  <si>
    <t>The Wexford Hotel 31.5.17</t>
  </si>
  <si>
    <t>Golf View 18.7.17</t>
  </si>
  <si>
    <t>Angela McPherson 25.7.17</t>
  </si>
  <si>
    <t>Casa Maria Hotel 15.9.17</t>
  </si>
  <si>
    <t xml:space="preserve">1313c (i) Advanced Training Refreshments </t>
  </si>
  <si>
    <t>Lorna Nembhard 18.8.17</t>
  </si>
  <si>
    <t>1313c (i) Advanced Training Venue</t>
  </si>
  <si>
    <t>St Elizabeth Technical 17.8.17</t>
  </si>
  <si>
    <t>1313c (iii) Training - Stationery</t>
  </si>
  <si>
    <t>Office Outlet 26.5.17</t>
  </si>
  <si>
    <t>Office Supplies Brokers 26.5.17</t>
  </si>
  <si>
    <t>1313c (vi) Advanced Training Hotel Accomodation</t>
  </si>
  <si>
    <t>The Wexford Hotel 25.5.17</t>
  </si>
  <si>
    <t>Office Supplies Brokers 22.5.17</t>
  </si>
  <si>
    <t>Century Business Machines 22.5.17</t>
  </si>
  <si>
    <t>One Stop Computers 25.5.17</t>
  </si>
  <si>
    <t>Worldwide 25.5.17</t>
  </si>
  <si>
    <t>Azan Super Centre 29.5.17</t>
  </si>
  <si>
    <t>1316 (ii) Furniture &amp; Equipment</t>
  </si>
  <si>
    <t>Century Business 21.9.17</t>
  </si>
  <si>
    <t>Campbell Office Supplies 11.5.17</t>
  </si>
  <si>
    <t>Sampars Cash &amp; Carry 15.5.17</t>
  </si>
  <si>
    <t>Office Supplies Brokers 14.7.17</t>
  </si>
  <si>
    <t>Campbells Supplies 14.7.17</t>
  </si>
  <si>
    <t>Sampars Cash &amp; Carry 8.9.17</t>
  </si>
  <si>
    <t>General Trading 8.9.17</t>
  </si>
  <si>
    <t>General trading 15.9.17</t>
  </si>
  <si>
    <t>Logo Stitch 11.5.17</t>
  </si>
  <si>
    <t>Logo Stitch 4.7.17</t>
  </si>
  <si>
    <t>Mapco Printers 13.7.17</t>
  </si>
  <si>
    <t>1315 (viii) Maintenance of Office Equipment</t>
  </si>
  <si>
    <t>Cold Air Refrigeration 17.5.17</t>
  </si>
  <si>
    <t>Digisoft Computer Systems 18.5.17</t>
  </si>
  <si>
    <t>1315b (i) Refreshers Workshop- Refreshments</t>
  </si>
  <si>
    <t>Yvonne Williams 20.6.17</t>
  </si>
  <si>
    <t>1315b (xi) Staff Development Stationery</t>
  </si>
  <si>
    <t>UWI Bookshop 19.6.17</t>
  </si>
  <si>
    <t>Logo Stitch Manufacturing 20.6.17</t>
  </si>
  <si>
    <t>1315b (vii) Training RJ Volunteers Stationery &amp; Course Material</t>
  </si>
  <si>
    <t>Office Supplies Brokers 6.7.17</t>
  </si>
  <si>
    <t>Media Impact 14.7.17</t>
  </si>
  <si>
    <t>Mona Visitors Lodge 2.5.17</t>
  </si>
  <si>
    <t>Yvonne Williams 24.5.17</t>
  </si>
  <si>
    <t>1315c (i) RJ Sensitization Refreshments &amp; Venue</t>
  </si>
  <si>
    <t>Nadine Simpson 10.7.17</t>
  </si>
  <si>
    <t>General Trading 24.5.17</t>
  </si>
  <si>
    <t>Sampars Cash &amp; carry 24.5.17</t>
  </si>
  <si>
    <t>Maurva Cunningham 10.5.17</t>
  </si>
  <si>
    <t>1511a Case Mgmt Tablets</t>
  </si>
  <si>
    <t>component 5</t>
  </si>
  <si>
    <t>Unicorp solution 25.7.17</t>
  </si>
  <si>
    <t>1513a (ii) M&amp;E Office Furniture</t>
  </si>
  <si>
    <t>Neveast 2.5.17</t>
  </si>
  <si>
    <t>One Stop Computers 22.6.17</t>
  </si>
  <si>
    <t>1517a Community Survey - Refreshment &amp; Venue</t>
  </si>
  <si>
    <t>The Wexford Hotel 4.7.17</t>
  </si>
  <si>
    <t>Dappaz 29.6.17</t>
  </si>
  <si>
    <t>Alhambra Inn 29.6.17</t>
  </si>
  <si>
    <t>NCU 10.7.17</t>
  </si>
  <si>
    <t>Yvonne Williams 10.7.17</t>
  </si>
  <si>
    <t>1524a Other Surveys/Assessments Refreshment &amp; Venue</t>
  </si>
  <si>
    <t>Yvonne Williams 2.5.17</t>
  </si>
  <si>
    <t>1517b Community Survey - Stationery</t>
  </si>
  <si>
    <t>The Stationery Centre 29.6.17</t>
  </si>
  <si>
    <t>Office Supplies Brokers 10.7.17</t>
  </si>
  <si>
    <t>Campbells 13.6.17</t>
  </si>
  <si>
    <t>Century Business 13.6.17</t>
  </si>
  <si>
    <t>One Stop  14.6.17</t>
  </si>
  <si>
    <t>Sampars Cash &amp; carry 20.6.17</t>
  </si>
  <si>
    <t>Rapid Procurement 5.7.17</t>
  </si>
  <si>
    <t>Sanmerna Paper Products 11.7.17</t>
  </si>
  <si>
    <t>Viomark Trading Company 3.8.17</t>
  </si>
  <si>
    <t>Campbells Office Supplies 2.8.17</t>
  </si>
  <si>
    <t>Office Supplies Brokers 15.8.17</t>
  </si>
  <si>
    <t>Jamaica Printing Services 17.8.17</t>
  </si>
  <si>
    <t>Office Supplies Brokers 8.9.17</t>
  </si>
  <si>
    <t>Rapid Procurement 12.6.17</t>
  </si>
  <si>
    <t>Century Business machines 15.6.17</t>
  </si>
  <si>
    <t>1611c (i) Furniture &amp; Office Equipment</t>
  </si>
  <si>
    <t>Campbells 2.5.17</t>
  </si>
  <si>
    <t>Nev East 2.5.17</t>
  </si>
  <si>
    <t>Century Business 2.5.17</t>
  </si>
  <si>
    <t>Rapid Procurement 7.6.17</t>
  </si>
  <si>
    <t>Rapid Procurement 23.6.17</t>
  </si>
  <si>
    <t>Copiers &amp; Consumables 24.7.17</t>
  </si>
  <si>
    <t>Camcorp Industrial 8.9.17</t>
  </si>
  <si>
    <t>The Electronics &amp; Computer Place 15.5.17</t>
  </si>
  <si>
    <t>Office Supplies Brokers Ltd 10.7.17</t>
  </si>
  <si>
    <t>Worldwide Technology 11.7.17</t>
  </si>
  <si>
    <t>Lime Ja Ltd 4.7.17</t>
  </si>
  <si>
    <t>Accupower Jamaica Ltd 2.8.17</t>
  </si>
  <si>
    <t>1611h Cheque Leaves</t>
  </si>
  <si>
    <t>Xsomo International 20.7.17</t>
  </si>
  <si>
    <t>Non Consulting Services</t>
  </si>
  <si>
    <t>1112a (iv) Psycho Ed Workshop- transportation</t>
  </si>
  <si>
    <t>Sun Island Tours 21.6.17</t>
  </si>
  <si>
    <t>Real Tours Jamaica 27.6.17</t>
  </si>
  <si>
    <t>Persan Tours 28.6.17</t>
  </si>
  <si>
    <t>Persan Tours 9.8.17</t>
  </si>
  <si>
    <t>Kiuki Tours 10.8.17</t>
  </si>
  <si>
    <t>DonovanHamilton 14.8.17</t>
  </si>
  <si>
    <t>Persan Tours 15.8.17</t>
  </si>
  <si>
    <t>1112h(i)  Life skills Stationery &amp; Supplies</t>
  </si>
  <si>
    <t>Century Business Machines 25.8.17</t>
  </si>
  <si>
    <t>1112h(iii) Life Skills Venue &amp; Refreshments</t>
  </si>
  <si>
    <t>Yvonne Williams 23.8.17</t>
  </si>
  <si>
    <t xml:space="preserve">1112h(iii) Life Skills Venue </t>
  </si>
  <si>
    <t>Institute of Higher Learning 18.10.17</t>
  </si>
  <si>
    <t>1115a(vii) Good News Campaign Facility Branding</t>
  </si>
  <si>
    <t>Impact Signs Solutions 24.7.17</t>
  </si>
  <si>
    <t>1121d Capacity Building CDC Transportation</t>
  </si>
  <si>
    <t>1212b VST  Venue</t>
  </si>
  <si>
    <t>1311(iv) Office Furniture &amp; Equipment</t>
  </si>
  <si>
    <t>Modern Refrigeration &amp; Air Conditioning 18.10.17</t>
  </si>
  <si>
    <t>1311c( Overcomers in Action Resource Material)</t>
  </si>
  <si>
    <t>Century Business 10.10.17</t>
  </si>
  <si>
    <t>1311c (xvii) West Kingston SIP Therapeutic Tools</t>
  </si>
  <si>
    <t>Emkay Sports 18.10.17</t>
  </si>
  <si>
    <t>Media Impact 18.10.17</t>
  </si>
  <si>
    <t>1311 c (xix) Cultural resocialization - Transportation</t>
  </si>
  <si>
    <t>Persan Tours 17.10.17</t>
  </si>
  <si>
    <t>IRIE FM 17.7.17</t>
  </si>
  <si>
    <t>IRIE FM 19.9.17</t>
  </si>
  <si>
    <t>1312d (i) Legal Aid Fair Venue</t>
  </si>
  <si>
    <t>greendale Citizens Association 14.7.17</t>
  </si>
  <si>
    <t>1312d (iii) Legal Aid Fair Rental of chairs, tents, portable toilets,generators</t>
  </si>
  <si>
    <t>Vantage One 13.7.17</t>
  </si>
  <si>
    <t>Ward Cesspool Services 19.9.17</t>
  </si>
  <si>
    <t>Youth Services Division/HEART TRUST NTA 20.7.17</t>
  </si>
  <si>
    <t>Almond Tree Restaurant 15.9.17</t>
  </si>
  <si>
    <t>Whispering Bamboo 12.10.17</t>
  </si>
  <si>
    <t>1313c(vi) Advance Training Hotel accommodation</t>
  </si>
  <si>
    <t>Idlers Rest Beach Hotel 18.8.17</t>
  </si>
  <si>
    <t>1315 Advertisements</t>
  </si>
  <si>
    <t>Jamaica Information Service 23.6.17</t>
  </si>
  <si>
    <t>1315 (ii) Furniture, Equipment &amp; Appliances</t>
  </si>
  <si>
    <t>The Electronics &amp; Computer Place 9.5.17</t>
  </si>
  <si>
    <t>Office Supplies Brokers 6.10.17</t>
  </si>
  <si>
    <t>Viomark Trading Co 6.10.17</t>
  </si>
  <si>
    <t>Omar Edwards 15.9.17</t>
  </si>
  <si>
    <t>1315b (iii) School Administration</t>
  </si>
  <si>
    <t>Jewel Runaway Bay 13.10.17</t>
  </si>
  <si>
    <t>1315b(x) Staff Development- Refreshments &amp; Venue</t>
  </si>
  <si>
    <t>Surrey Hotel management 21.6.17</t>
  </si>
  <si>
    <t>1315b (xvii) Graduation - Transportation</t>
  </si>
  <si>
    <t>Persan Tours 24.5.17</t>
  </si>
  <si>
    <t>Glenroy Maragh 24.5.17</t>
  </si>
  <si>
    <t>1411c Advertisements</t>
  </si>
  <si>
    <t>JIS 6.7.17</t>
  </si>
  <si>
    <t>JIS 12.9.17</t>
  </si>
  <si>
    <t>1511e Internet Subscription</t>
  </si>
  <si>
    <t>Digicel 4.9.17</t>
  </si>
  <si>
    <t>JIS 24.7.17</t>
  </si>
  <si>
    <t xml:space="preserve">1517f </t>
  </si>
  <si>
    <t>1611b(i) Stationery &amp; Office Supplies</t>
  </si>
  <si>
    <t>Consumer Meat Plus 19.9.17</t>
  </si>
  <si>
    <t>Sampars 9.10.17</t>
  </si>
  <si>
    <t>Singer 9.5.17</t>
  </si>
  <si>
    <t>Geddes Refrigeration 15.8.17</t>
  </si>
  <si>
    <t>Geddes Refrigeration 11.7.17</t>
  </si>
  <si>
    <t>1612 I Equipment Maintenance</t>
  </si>
  <si>
    <t>Geddes Refrigeration 19.9.17</t>
  </si>
  <si>
    <t>Productive Business Solutions 6.6.17</t>
  </si>
  <si>
    <t>Cable &amp; Wireless 20.6.17</t>
  </si>
  <si>
    <t>Geddes Refrigeration 13.9.17</t>
  </si>
  <si>
    <t>Gordon Laing  12.6.17</t>
  </si>
  <si>
    <t>Regency 12.6.17</t>
  </si>
  <si>
    <t>Mack Jones Ltd 23.6.17</t>
  </si>
  <si>
    <t>1611r Other Admin Services</t>
  </si>
  <si>
    <t>Comprehensive Fire Services 17.7.17</t>
  </si>
  <si>
    <t>Mack Jones Ltd 27.7.17</t>
  </si>
  <si>
    <t>Comprehensive Fire Service 4.10.17</t>
  </si>
  <si>
    <t>Target Pest Control 4.10.17</t>
  </si>
  <si>
    <t>1115k Lets Make Peace TV Series</t>
  </si>
  <si>
    <t>Television Jamaica Limited  09.10.17</t>
  </si>
  <si>
    <t>CDC MOU</t>
  </si>
  <si>
    <t>Community Profiles</t>
  </si>
  <si>
    <t>Asset Mapping</t>
  </si>
  <si>
    <t>1313c (v) Advanced Training of JPs-Mediation</t>
  </si>
  <si>
    <t>VPA Crisis Intervention - St James</t>
  </si>
  <si>
    <t>VPA 30.6.17</t>
  </si>
  <si>
    <t>Social Norms</t>
  </si>
  <si>
    <t>C2M2C2 Evaluation Consulting 21.3.17</t>
  </si>
  <si>
    <t>Violence Interruption Programme</t>
  </si>
  <si>
    <t>Pre-Vocational Skills Training</t>
  </si>
  <si>
    <t>PMI East 04.7.2017</t>
  </si>
  <si>
    <t>1523b Midterm/Process Evaluation</t>
  </si>
  <si>
    <t>Ernst &amp; Young Services Limited 13.10.17</t>
  </si>
  <si>
    <t>1112g (ii) Individual Counselling</t>
  </si>
  <si>
    <t>awarded</t>
  </si>
  <si>
    <t>Anthony Allen 11.8.17</t>
  </si>
  <si>
    <t>1122 Community Infrastructure</t>
  </si>
  <si>
    <t>1315d Case Conferences &amp; sensitization</t>
  </si>
  <si>
    <t>Deborah Folkes</t>
  </si>
  <si>
    <t>Flaveya Morgan</t>
  </si>
  <si>
    <t>Wilfred Brown</t>
  </si>
  <si>
    <t>Alicia Dixon</t>
  </si>
  <si>
    <t>Narcoil Barnett</t>
  </si>
  <si>
    <t>Carmen Wright</t>
  </si>
  <si>
    <t>Opal Cole</t>
  </si>
  <si>
    <t>1315c(iv) Case Conferences &amp; sensitization</t>
  </si>
  <si>
    <t>Joyce Brown</t>
  </si>
  <si>
    <t>Kemila Rowe</t>
  </si>
  <si>
    <t>1315(xx) Notetakers</t>
  </si>
  <si>
    <t>3 indiviudals</t>
  </si>
  <si>
    <t>1315 (xxi) Rapporteur</t>
  </si>
  <si>
    <t xml:space="preserve"> Andrene Hutchinson</t>
  </si>
  <si>
    <t xml:space="preserve">1316 (xxi) Training Consultant </t>
  </si>
  <si>
    <t>jacqueline Sealy-Burke 17.10.17</t>
  </si>
  <si>
    <t>1411a Assessment of CDCs</t>
  </si>
  <si>
    <t>Bridgette Barrett 17.10.17</t>
  </si>
  <si>
    <t>1611x Office Attendant</t>
  </si>
  <si>
    <t>pw</t>
  </si>
  <si>
    <t>1411i  SSP Project Manager</t>
  </si>
  <si>
    <t>Kerry Ann Stewart 21.7.17</t>
  </si>
  <si>
    <t>1411J  SSP Administrator</t>
  </si>
  <si>
    <t>Jennifer Lambert  29.8.17</t>
  </si>
  <si>
    <t>1411l  SSP Facilitator</t>
  </si>
  <si>
    <t>Denise Levein 31.8.17</t>
  </si>
  <si>
    <t>Patrice Dixon 31.8.17</t>
  </si>
  <si>
    <t>Yanique Bailey 6.9.17</t>
  </si>
  <si>
    <t>Alecia Spence 17.7.17</t>
  </si>
  <si>
    <t>Debbie Ade-Gold Thompson 24.7.17</t>
  </si>
  <si>
    <t>Leon Thompson 17.7.17</t>
  </si>
  <si>
    <t>Wendy Titus 17.7.17</t>
  </si>
  <si>
    <t>Joan Munroe Green 17.7.17</t>
  </si>
  <si>
    <t>Zann Locke 25.7.17</t>
  </si>
  <si>
    <t>1517f Analytical Consultant</t>
  </si>
  <si>
    <t>Randy Seepersad 29.6.17</t>
  </si>
  <si>
    <t>1517f Community Survey Consultant</t>
  </si>
  <si>
    <t>Annmarie Barnes 29.6.17</t>
  </si>
  <si>
    <t>1517g Community Survey Data Collectors</t>
  </si>
  <si>
    <t>Carla Williams 3.7.17</t>
  </si>
  <si>
    <t>Candist Francis 3.7.17</t>
  </si>
  <si>
    <t>Chris Ann Bryan 3.7.17</t>
  </si>
  <si>
    <t>Shanique Powell 3.7.17</t>
  </si>
  <si>
    <t>Tricia Livermore 3.7.17</t>
  </si>
  <si>
    <t>Toni Ann Stewart 3.7.17</t>
  </si>
  <si>
    <t>Nastassia Gappour 3.7.17</t>
  </si>
  <si>
    <t>Tonere Johnson 3.7.17</t>
  </si>
  <si>
    <t>achadae Grant 3.7.17</t>
  </si>
  <si>
    <t>Kadrean Green 3.7.17</t>
  </si>
  <si>
    <t>Alisiea Buchanan 3.7.17</t>
  </si>
  <si>
    <t>Kevon McLeish 3.7.17</t>
  </si>
  <si>
    <t>Tricia Clarke 3.7.17</t>
  </si>
  <si>
    <t>Kereen Baker 3.7.17</t>
  </si>
  <si>
    <t>Ricardo Bruff 3.7.17</t>
  </si>
  <si>
    <t>Tameka Ferguson 3.7.17</t>
  </si>
  <si>
    <t>Tamara Thomas 3.7.17</t>
  </si>
  <si>
    <t>Subrina Hall 3.7.17</t>
  </si>
  <si>
    <t>Claudette Nicholson 3.7.17</t>
  </si>
  <si>
    <t>Leaith McLeod 3.7.17</t>
  </si>
  <si>
    <t>Tanika Thompson 3.7.17</t>
  </si>
  <si>
    <t>Tanisha Reid 3.7.17</t>
  </si>
  <si>
    <t>Shellon Simpson 3.7.17</t>
  </si>
  <si>
    <t>Kerry- Ann Wright 3.7.17</t>
  </si>
  <si>
    <t>Juliet McLeod 3.7.17</t>
  </si>
  <si>
    <t>Dorsia Allen 3.7.17</t>
  </si>
  <si>
    <t>Allan Campbell 3.7.17</t>
  </si>
  <si>
    <t>Brian Kelly 3.7.17</t>
  </si>
  <si>
    <t>Casandra McKenzie 3.7.17</t>
  </si>
  <si>
    <t>Doreen Hall Millwood 3.7.17</t>
  </si>
  <si>
    <t>Janice Bent Carr 3.7.17</t>
  </si>
  <si>
    <t>Dorret Allen 3.7.17</t>
  </si>
  <si>
    <t>David McLaren 3.7.17</t>
  </si>
  <si>
    <t>Myrtle Lewis-Wright 3.7.17</t>
  </si>
  <si>
    <t>1517e Community Survey Gate Keepers</t>
  </si>
  <si>
    <t>Patricia Ferguson 6.7.17</t>
  </si>
  <si>
    <t>odene Younger 6.7.17</t>
  </si>
  <si>
    <t>Carol Peterkin 6.7.17</t>
  </si>
  <si>
    <t>Antoinette Burke 6.7.17</t>
  </si>
  <si>
    <t>Patricia Pearce 6.7.17</t>
  </si>
  <si>
    <t>Taskia Manderson 6.7.17</t>
  </si>
  <si>
    <t>Karen Lawrence 3.7.17</t>
  </si>
  <si>
    <t>Wendy Williams 3.7.17</t>
  </si>
  <si>
    <t>Lisa Cohen 3.7.17</t>
  </si>
  <si>
    <t>Ruhette Dixon 3.7.17</t>
  </si>
  <si>
    <t>Stacy Todd 3.7.17</t>
  </si>
  <si>
    <t>Sherril Gooden 3.7.17</t>
  </si>
  <si>
    <t>Mikel Allen 3.7.17</t>
  </si>
  <si>
    <t>Kerrian Allen 3.7.17</t>
  </si>
  <si>
    <t>Amunike Peddie 3.7.17</t>
  </si>
  <si>
    <t>Shakera Williams 3.7.17</t>
  </si>
  <si>
    <t>Shadine Pinnock 3.7.17</t>
  </si>
  <si>
    <t>Carlington Lawrence 3.7.17</t>
  </si>
  <si>
    <t>Wendy Titus 3.7.17</t>
  </si>
  <si>
    <t>Teneisha Cleghorn 3.7.17</t>
  </si>
  <si>
    <t>Latoya Dennis 3.7.17</t>
  </si>
  <si>
    <t>Lesrine Harvey 3.7.17</t>
  </si>
  <si>
    <t>Francesca McGhie 3.7.17</t>
  </si>
  <si>
    <t>Keisha Shettlewood 3.7.17</t>
  </si>
  <si>
    <t>Stephanie Taylor Francis 3.7.17</t>
  </si>
  <si>
    <t>Rochelle powell 3.7.17</t>
  </si>
  <si>
    <t>Chantae Smart 3.7.17</t>
  </si>
  <si>
    <t>Mellissa Orr 3.7.17</t>
  </si>
  <si>
    <t>Shurane Elliott 3.7.17</t>
  </si>
  <si>
    <t>Devon Getten 3.7.17</t>
  </si>
  <si>
    <t>Renessa Richards 3.7.17</t>
  </si>
  <si>
    <t>Aisheka King 3.7.17</t>
  </si>
  <si>
    <t>Dennisha Leslie 3.7.17</t>
  </si>
  <si>
    <t>Dian Cooke 3.7.17</t>
  </si>
  <si>
    <t>IIRP Materials</t>
  </si>
  <si>
    <t>IIRP has proprietary rights to the materials being purchased.</t>
  </si>
  <si>
    <t>1315b(xxiv)</t>
  </si>
  <si>
    <t>MWAM - Men's Day - Refreshments &amp; Venue</t>
  </si>
  <si>
    <t>1111b(xvii)</t>
  </si>
  <si>
    <t>1111b(xviii)</t>
  </si>
  <si>
    <t>MWAM- Men's Day - Games</t>
  </si>
  <si>
    <t>1111b(xix)</t>
  </si>
  <si>
    <t>1111b(xx)</t>
  </si>
  <si>
    <t>FEP IDEVAW - Refreshment &amp; venue</t>
  </si>
  <si>
    <t>MWAM -Mens Day Rental of Chairs</t>
  </si>
  <si>
    <t>1111b(xxi)</t>
  </si>
  <si>
    <t>Ex-pOST</t>
  </si>
  <si>
    <t>MWAM -Mens Day Live Outside Broadcast</t>
  </si>
  <si>
    <t>1111b(xxii)</t>
  </si>
  <si>
    <t>MWAM-Mens Day Transportation</t>
  </si>
  <si>
    <t>1111b(xxiii)</t>
  </si>
  <si>
    <t>MWAM Mens Day Honourarium</t>
  </si>
  <si>
    <t>1111b(xxiv)</t>
  </si>
  <si>
    <t>Good News Campaign - Paraphernalia</t>
  </si>
  <si>
    <t>1115a(xii)</t>
  </si>
  <si>
    <t>Good News Campaign - PIOJ - Booklets</t>
  </si>
  <si>
    <t>1115a(xiii)</t>
  </si>
  <si>
    <t>Mixer Adapter</t>
  </si>
  <si>
    <t>1115c(ii)</t>
  </si>
  <si>
    <t>CSJP Youth Ambassador - Launch - Refreshments &amp; venue</t>
  </si>
  <si>
    <t>1115b(vi)</t>
  </si>
  <si>
    <t>CSJP Youth Ambassador - Launch - Press Kits</t>
  </si>
  <si>
    <t>1115b(vii)</t>
  </si>
  <si>
    <t>1115a(xiv)</t>
  </si>
  <si>
    <t>Good News Campaign - PIOJ - Streaming</t>
  </si>
  <si>
    <t>1115a(xv)</t>
  </si>
  <si>
    <t>Good News Campaign - PIOJ - Live OB</t>
  </si>
  <si>
    <t>1115b(viii)</t>
  </si>
  <si>
    <t>CSJP Youth Ambassador - Launch - Décor</t>
  </si>
  <si>
    <t>Activity to be carried out in KMA and Western regions</t>
  </si>
  <si>
    <t>CSJP Youth Ambassador - Launch - Entertainment</t>
  </si>
  <si>
    <t>1115b(ix)</t>
  </si>
  <si>
    <t>Procurement Clerk</t>
  </si>
  <si>
    <t>1611am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</si>
</sst>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0_-;\-* #,##0.00_-;_-* &quot;-&quot;??_-;_-@_-"/>
  </numFmts>
  <fonts count="17" x14ac:knownFonts="1">
    <font>
      <sz val="11"/>
      <color theme="1"/>
      <name val="Calibri"/>
      <family val="2"/>
      <scheme val="minor"/>
    </font>
    <font>
      <sz val="11"/>
      <color theme="1"/>
      <name val="Calibri"/>
      <family val="2"/>
      <scheme val="minor"/>
    </font>
    <font>
      <sz val="10"/>
      <name val="Arial"/>
      <family val="2"/>
    </font>
    <font>
      <b/>
      <sz val="12"/>
      <name val="Calibri"/>
      <family val="2"/>
      <scheme val="minor"/>
    </font>
    <font>
      <b/>
      <sz val="12"/>
      <color indexed="9"/>
      <name val="Calibri"/>
      <family val="2"/>
      <scheme val="minor"/>
    </font>
    <font>
      <sz val="10"/>
      <color indexed="9"/>
      <name val="Calibri"/>
      <family val="2"/>
      <scheme val="minor"/>
    </font>
    <font>
      <sz val="10"/>
      <name val="Calibri"/>
      <family val="2"/>
      <scheme val="minor"/>
    </font>
    <font>
      <b/>
      <sz val="10"/>
      <name val="Calibri"/>
      <family val="2"/>
      <scheme val="minor"/>
    </font>
    <font>
      <sz val="10"/>
      <name val="Times New Roman"/>
      <family val="1"/>
    </font>
    <font>
      <sz val="10"/>
      <color theme="1"/>
      <name val="Times New Roman"/>
      <family val="1"/>
    </font>
    <font>
      <sz val="11"/>
      <name val="Calibri"/>
      <family val="2"/>
      <scheme val="minor"/>
    </font>
    <font>
      <b/>
      <sz val="11"/>
      <color indexed="81"/>
      <name val="Tahoma"/>
      <family val="2"/>
    </font>
    <font>
      <sz val="11"/>
      <color indexed="81"/>
      <name val="Tahoma"/>
      <family val="2"/>
    </font>
    <font>
      <b/>
      <sz val="9"/>
      <color indexed="81"/>
      <name val="Tahoma"/>
      <family val="2"/>
    </font>
    <font>
      <sz val="9"/>
      <color indexed="81"/>
      <name val="Tahoma"/>
      <family val="2"/>
    </font>
    <font>
      <sz val="11"/>
      <color rgb="FFFF0000"/>
      <name val="Calibri"/>
      <family val="2"/>
      <scheme val="minor"/>
    </font>
    <font>
      <b/>
      <sz val="11"/>
      <color theme="1"/>
      <name val="Calibri"/>
      <family val="2"/>
      <scheme val="minor"/>
    </font>
  </fonts>
  <fills count="5">
    <fill>
      <patternFill patternType="none"/>
    </fill>
    <fill>
      <patternFill patternType="gray125"/>
    </fill>
    <fill>
      <patternFill patternType="solid">
        <fgColor indexed="48"/>
        <bgColor indexed="64"/>
      </patternFill>
    </fill>
    <fill>
      <patternFill patternType="solid">
        <fgColor rgb="FFFFFF00"/>
        <bgColor indexed="64"/>
      </patternFill>
    </fill>
    <fill>
      <patternFill patternType="solid">
        <fgColor theme="8" tint="0.59999389629810485"/>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2" fillId="0" borderId="0"/>
    <xf numFmtId="165" fontId="1" fillId="0" borderId="0" applyFont="0" applyFill="0" applyBorder="0" applyAlignment="0" applyProtection="0"/>
  </cellStyleXfs>
  <cellXfs count="104">
    <xf numFmtId="0" fontId="0" fillId="0" borderId="0" xfId="0"/>
    <xf numFmtId="0" fontId="5" fillId="2" borderId="4" xfId="3" applyFont="1" applyFill="1" applyBorder="1" applyAlignment="1">
      <alignment horizontal="center" vertical="center" wrapText="1"/>
    </xf>
    <xf numFmtId="0" fontId="2" fillId="0" borderId="0" xfId="3"/>
    <xf numFmtId="0" fontId="6" fillId="0" borderId="0" xfId="2" applyFont="1" applyBorder="1"/>
    <xf numFmtId="0" fontId="6" fillId="0" borderId="0" xfId="2" applyFont="1" applyFill="1" applyBorder="1" applyAlignment="1">
      <alignment vertical="center" wrapText="1"/>
    </xf>
    <xf numFmtId="0" fontId="2" fillId="0" borderId="0" xfId="3" applyFont="1"/>
    <xf numFmtId="0" fontId="6" fillId="0" borderId="4" xfId="3" applyFont="1" applyFill="1" applyBorder="1" applyAlignment="1">
      <alignment vertical="center" wrapText="1"/>
    </xf>
    <xf numFmtId="0" fontId="6" fillId="0" borderId="4" xfId="3" applyFont="1" applyFill="1" applyBorder="1" applyAlignment="1">
      <alignment horizontal="left" vertical="center" wrapText="1"/>
    </xf>
    <xf numFmtId="164" fontId="6" fillId="0" borderId="4" xfId="1" applyNumberFormat="1" applyFont="1" applyFill="1" applyBorder="1" applyAlignment="1">
      <alignment vertical="center" wrapText="1"/>
    </xf>
    <xf numFmtId="164" fontId="6" fillId="0" borderId="4" xfId="3" applyNumberFormat="1" applyFont="1" applyFill="1" applyBorder="1" applyAlignment="1">
      <alignment vertical="center" wrapText="1"/>
    </xf>
    <xf numFmtId="17" fontId="6" fillId="0" borderId="4" xfId="3" applyNumberFormat="1" applyFont="1" applyFill="1" applyBorder="1" applyAlignment="1">
      <alignment vertical="center" wrapText="1"/>
    </xf>
    <xf numFmtId="0" fontId="2" fillId="0" borderId="4" xfId="3" applyFill="1" applyBorder="1" applyAlignment="1">
      <alignment vertical="center" wrapText="1"/>
    </xf>
    <xf numFmtId="0" fontId="2" fillId="0" borderId="0" xfId="3" applyFill="1" applyAlignment="1">
      <alignment vertical="center"/>
    </xf>
    <xf numFmtId="0" fontId="0" fillId="0" borderId="0" xfId="0" applyFill="1" applyAlignment="1">
      <alignment vertical="center"/>
    </xf>
    <xf numFmtId="0" fontId="2" fillId="0" borderId="0" xfId="3" applyFont="1" applyFill="1" applyAlignment="1">
      <alignment vertical="center"/>
    </xf>
    <xf numFmtId="0" fontId="2" fillId="0" borderId="4" xfId="3" applyFill="1" applyBorder="1" applyAlignment="1">
      <alignment vertical="center"/>
    </xf>
    <xf numFmtId="0" fontId="6" fillId="0" borderId="0" xfId="3" applyFont="1" applyFill="1" applyBorder="1" applyAlignment="1">
      <alignment vertical="center" wrapText="1"/>
    </xf>
    <xf numFmtId="0" fontId="7" fillId="0" borderId="0" xfId="3" applyFont="1" applyFill="1" applyBorder="1" applyAlignment="1">
      <alignment vertical="center" wrapText="1"/>
    </xf>
    <xf numFmtId="0" fontId="6" fillId="0" borderId="0" xfId="3" applyFont="1" applyFill="1" applyBorder="1" applyAlignment="1">
      <alignment horizontal="left" vertical="center" wrapText="1"/>
    </xf>
    <xf numFmtId="164" fontId="6" fillId="0" borderId="0" xfId="1" applyNumberFormat="1" applyFont="1" applyFill="1" applyBorder="1" applyAlignment="1">
      <alignment vertical="center" wrapText="1"/>
    </xf>
    <xf numFmtId="164" fontId="6" fillId="0" borderId="0" xfId="3" applyNumberFormat="1" applyFont="1" applyFill="1" applyBorder="1" applyAlignment="1">
      <alignment vertical="center" wrapText="1"/>
    </xf>
    <xf numFmtId="17" fontId="6" fillId="0" borderId="0" xfId="3" applyNumberFormat="1" applyFont="1" applyFill="1" applyBorder="1" applyAlignment="1">
      <alignment vertical="center" wrapText="1"/>
    </xf>
    <xf numFmtId="0" fontId="2" fillId="0" borderId="0" xfId="3" applyFill="1" applyBorder="1" applyAlignment="1">
      <alignment vertical="center"/>
    </xf>
    <xf numFmtId="0" fontId="0" fillId="0" borderId="0" xfId="0" applyFill="1" applyBorder="1"/>
    <xf numFmtId="0" fontId="2" fillId="0" borderId="0" xfId="3" applyFont="1" applyFill="1" applyBorder="1" applyAlignment="1">
      <alignment vertical="center"/>
    </xf>
    <xf numFmtId="0" fontId="0" fillId="0" borderId="0" xfId="0" applyFill="1" applyBorder="1" applyAlignment="1">
      <alignment vertical="center"/>
    </xf>
    <xf numFmtId="0" fontId="0" fillId="0" borderId="5" xfId="0" applyBorder="1"/>
    <xf numFmtId="0" fontId="2" fillId="0" borderId="0" xfId="3" applyFont="1" applyFill="1"/>
    <xf numFmtId="0" fontId="2" fillId="0" borderId="0" xfId="3" applyFill="1"/>
    <xf numFmtId="0" fontId="6" fillId="0" borderId="0" xfId="2" applyFont="1" applyFill="1" applyBorder="1"/>
    <xf numFmtId="0" fontId="0" fillId="0" borderId="0" xfId="0" applyFill="1"/>
    <xf numFmtId="0" fontId="2" fillId="0" borderId="4" xfId="3" applyFill="1" applyBorder="1"/>
    <xf numFmtId="0" fontId="2" fillId="0" borderId="4" xfId="3" applyFont="1" applyFill="1" applyBorder="1" applyAlignment="1">
      <alignment vertical="center" wrapText="1"/>
    </xf>
    <xf numFmtId="0" fontId="8" fillId="0" borderId="4" xfId="0" applyFont="1" applyFill="1" applyBorder="1" applyAlignment="1">
      <alignment vertical="center" wrapText="1"/>
    </xf>
    <xf numFmtId="0" fontId="9" fillId="0" borderId="4" xfId="0" applyFont="1" applyFill="1" applyBorder="1" applyAlignment="1">
      <alignment vertical="center" wrapText="1"/>
    </xf>
    <xf numFmtId="0" fontId="9" fillId="0" borderId="4" xfId="0" applyFont="1" applyFill="1" applyBorder="1" applyAlignment="1">
      <alignment horizontal="left" vertical="center" wrapText="1"/>
    </xf>
    <xf numFmtId="0" fontId="2" fillId="0" borderId="4" xfId="3" applyBorder="1"/>
    <xf numFmtId="0" fontId="2" fillId="0" borderId="0" xfId="3" applyBorder="1"/>
    <xf numFmtId="43" fontId="0" fillId="0" borderId="0" xfId="1" applyFont="1"/>
    <xf numFmtId="0" fontId="0" fillId="0" borderId="0" xfId="0" applyBorder="1"/>
    <xf numFmtId="0" fontId="0" fillId="0" borderId="0" xfId="0" applyAlignment="1">
      <alignment wrapText="1"/>
    </xf>
    <xf numFmtId="43" fontId="0" fillId="0" borderId="0" xfId="1" applyFont="1" applyFill="1"/>
    <xf numFmtId="0" fontId="0" fillId="0" borderId="0" xfId="0" applyFill="1" applyAlignment="1">
      <alignment wrapText="1"/>
    </xf>
    <xf numFmtId="0" fontId="10" fillId="0" borderId="0" xfId="0" applyFont="1"/>
    <xf numFmtId="0" fontId="10" fillId="0" borderId="0" xfId="0" applyFont="1" applyAlignment="1">
      <alignment wrapText="1"/>
    </xf>
    <xf numFmtId="0" fontId="6" fillId="0" borderId="4" xfId="2" applyFont="1" applyFill="1" applyBorder="1" applyAlignment="1">
      <alignment vertical="center" wrapText="1"/>
    </xf>
    <xf numFmtId="0" fontId="2" fillId="0" borderId="0" xfId="2"/>
    <xf numFmtId="0" fontId="0" fillId="0" borderId="4" xfId="0" applyBorder="1"/>
    <xf numFmtId="0" fontId="6" fillId="3" borderId="4" xfId="3" applyFont="1" applyFill="1" applyBorder="1" applyAlignment="1">
      <alignment vertical="center" wrapText="1"/>
    </xf>
    <xf numFmtId="164" fontId="6" fillId="3" borderId="4" xfId="1" applyNumberFormat="1" applyFont="1" applyFill="1" applyBorder="1" applyAlignment="1">
      <alignment vertical="center" wrapText="1"/>
    </xf>
    <xf numFmtId="164" fontId="6" fillId="3" borderId="4" xfId="3" applyNumberFormat="1" applyFont="1" applyFill="1" applyBorder="1" applyAlignment="1">
      <alignment vertical="center" wrapText="1"/>
    </xf>
    <xf numFmtId="17" fontId="6" fillId="3" borderId="4" xfId="3" applyNumberFormat="1" applyFont="1" applyFill="1" applyBorder="1" applyAlignment="1">
      <alignment vertical="center" wrapText="1"/>
    </xf>
    <xf numFmtId="0" fontId="2" fillId="3" borderId="4" xfId="3" applyFill="1" applyBorder="1" applyAlignment="1">
      <alignment vertical="center" wrapText="1"/>
    </xf>
    <xf numFmtId="0" fontId="0" fillId="3" borderId="0" xfId="0" applyFill="1"/>
    <xf numFmtId="0" fontId="6" fillId="3" borderId="0" xfId="2" applyFont="1" applyFill="1" applyBorder="1"/>
    <xf numFmtId="0" fontId="2" fillId="0" borderId="0" xfId="2" applyFill="1"/>
    <xf numFmtId="43" fontId="10" fillId="0" borderId="0" xfId="1" applyFont="1"/>
    <xf numFmtId="0" fontId="10" fillId="0" borderId="0" xfId="0" applyFont="1" applyFill="1"/>
    <xf numFmtId="43" fontId="10" fillId="0" borderId="0" xfId="1" applyFont="1" applyFill="1"/>
    <xf numFmtId="0" fontId="10" fillId="0" borderId="0" xfId="0" applyFont="1" applyFill="1" applyAlignment="1">
      <alignment wrapText="1"/>
    </xf>
    <xf numFmtId="0" fontId="4" fillId="2" borderId="4" xfId="3" applyFont="1" applyFill="1" applyBorder="1" applyAlignment="1">
      <alignment horizontal="left" vertical="center" wrapText="1"/>
    </xf>
    <xf numFmtId="0" fontId="5" fillId="0" borderId="0" xfId="3" applyFont="1" applyFill="1" applyBorder="1" applyAlignment="1">
      <alignment horizontal="center" vertical="center" wrapText="1"/>
    </xf>
    <xf numFmtId="0" fontId="9" fillId="0" borderId="4" xfId="0" applyFont="1" applyFill="1" applyBorder="1" applyAlignment="1">
      <alignment vertical="top" wrapText="1"/>
    </xf>
    <xf numFmtId="0" fontId="0" fillId="0" borderId="4" xfId="0" applyFill="1" applyBorder="1"/>
    <xf numFmtId="0" fontId="6" fillId="0" borderId="0" xfId="2" applyFont="1" applyFill="1" applyBorder="1" applyAlignment="1">
      <alignment horizontal="left" vertical="center" wrapText="1"/>
    </xf>
    <xf numFmtId="0" fontId="6" fillId="0" borderId="6" xfId="2" applyFont="1" applyFill="1" applyBorder="1" applyAlignment="1">
      <alignment horizontal="left" vertical="center" wrapText="1"/>
    </xf>
    <xf numFmtId="0" fontId="9" fillId="0" borderId="0" xfId="0" applyFont="1" applyFill="1" applyBorder="1" applyAlignment="1">
      <alignment vertical="center" wrapText="1"/>
    </xf>
    <xf numFmtId="0" fontId="9" fillId="0" borderId="4" xfId="0" applyFont="1" applyFill="1" applyBorder="1" applyAlignment="1">
      <alignment horizontal="justify" vertical="center" wrapText="1"/>
    </xf>
    <xf numFmtId="0" fontId="0" fillId="0" borderId="0" xfId="0" applyAlignment="1">
      <alignment horizontal="center"/>
    </xf>
    <xf numFmtId="0" fontId="1" fillId="0" borderId="0" xfId="0" applyFont="1" applyBorder="1"/>
    <xf numFmtId="0" fontId="6" fillId="4" borderId="4" xfId="3" applyFont="1" applyFill="1" applyBorder="1" applyAlignment="1">
      <alignment vertical="center" wrapText="1"/>
    </xf>
    <xf numFmtId="0" fontId="6" fillId="4" borderId="4" xfId="3" applyFont="1" applyFill="1" applyBorder="1" applyAlignment="1">
      <alignment horizontal="left" vertical="center" wrapText="1"/>
    </xf>
    <xf numFmtId="164" fontId="6" fillId="4" borderId="4" xfId="1" applyNumberFormat="1" applyFont="1" applyFill="1" applyBorder="1" applyAlignment="1">
      <alignment vertical="center" wrapText="1"/>
    </xf>
    <xf numFmtId="164" fontId="6" fillId="4" borderId="4" xfId="3" applyNumberFormat="1" applyFont="1" applyFill="1" applyBorder="1" applyAlignment="1">
      <alignment vertical="center" wrapText="1"/>
    </xf>
    <xf numFmtId="17" fontId="6" fillId="4" borderId="4" xfId="3" applyNumberFormat="1" applyFont="1" applyFill="1" applyBorder="1" applyAlignment="1">
      <alignment vertical="center" wrapText="1"/>
    </xf>
    <xf numFmtId="0" fontId="6" fillId="4" borderId="0" xfId="2" applyFont="1" applyFill="1" applyBorder="1" applyAlignment="1">
      <alignment vertical="center" wrapText="1"/>
    </xf>
    <xf numFmtId="0" fontId="0" fillId="4" borderId="0" xfId="0" applyFill="1"/>
    <xf numFmtId="0" fontId="9" fillId="4" borderId="4" xfId="0" applyFont="1" applyFill="1" applyBorder="1" applyAlignment="1">
      <alignment vertical="center" wrapText="1"/>
    </xf>
    <xf numFmtId="0" fontId="0" fillId="4" borderId="0" xfId="0" applyFill="1" applyBorder="1"/>
    <xf numFmtId="0" fontId="2" fillId="4" borderId="0" xfId="2" applyFill="1"/>
    <xf numFmtId="0" fontId="2" fillId="4" borderId="4" xfId="3" applyFill="1" applyBorder="1" applyAlignment="1">
      <alignment vertical="center" wrapText="1"/>
    </xf>
    <xf numFmtId="0" fontId="2" fillId="4" borderId="0" xfId="3" applyFill="1"/>
    <xf numFmtId="0" fontId="9" fillId="4" borderId="4" xfId="0" applyFont="1" applyFill="1" applyBorder="1" applyAlignment="1">
      <alignment horizontal="justify" vertical="center" wrapText="1"/>
    </xf>
    <xf numFmtId="0" fontId="6" fillId="4" borderId="0" xfId="2" applyFont="1" applyFill="1" applyBorder="1" applyAlignment="1">
      <alignment horizontal="left" vertical="center" wrapText="1"/>
    </xf>
    <xf numFmtId="0" fontId="6" fillId="4" borderId="6" xfId="2" applyFont="1" applyFill="1" applyBorder="1" applyAlignment="1">
      <alignment horizontal="left" vertical="center" wrapText="1"/>
    </xf>
    <xf numFmtId="0" fontId="2" fillId="4" borderId="0" xfId="3" applyFont="1" applyFill="1"/>
    <xf numFmtId="0" fontId="8" fillId="4" borderId="4" xfId="0" applyFont="1" applyFill="1" applyBorder="1" applyAlignment="1">
      <alignment vertical="center" wrapText="1"/>
    </xf>
    <xf numFmtId="0" fontId="0" fillId="4" borderId="0" xfId="0" applyFill="1" applyAlignment="1">
      <alignment vertical="center"/>
    </xf>
    <xf numFmtId="0" fontId="9" fillId="4" borderId="4" xfId="0" applyFont="1" applyFill="1" applyBorder="1" applyAlignment="1">
      <alignment vertical="top" wrapText="1"/>
    </xf>
    <xf numFmtId="0" fontId="16" fillId="0" borderId="0" xfId="0" applyFont="1"/>
    <xf numFmtId="0" fontId="15" fillId="0" borderId="0" xfId="0" applyFont="1"/>
    <xf numFmtId="0" fontId="0" fillId="0" borderId="0" xfId="0" applyFont="1"/>
    <xf numFmtId="4" fontId="0" fillId="0" borderId="0" xfId="4" applyNumberFormat="1" applyFont="1" applyFill="1" applyBorder="1" applyAlignment="1">
      <alignment vertical="center" shrinkToFit="1"/>
    </xf>
    <xf numFmtId="43" fontId="0" fillId="0" borderId="0" xfId="0" applyNumberFormat="1" applyFill="1"/>
    <xf numFmtId="17" fontId="6" fillId="4" borderId="0" xfId="3" applyNumberFormat="1" applyFont="1" applyFill="1" applyBorder="1" applyAlignment="1">
      <alignment vertical="center" wrapText="1"/>
    </xf>
    <xf numFmtId="0" fontId="6" fillId="4" borderId="0" xfId="2" applyFont="1" applyFill="1" applyBorder="1"/>
    <xf numFmtId="0" fontId="0" fillId="4" borderId="4" xfId="0" applyFill="1" applyBorder="1"/>
    <xf numFmtId="0" fontId="5" fillId="2" borderId="4" xfId="3" applyFont="1" applyFill="1" applyBorder="1" applyAlignment="1">
      <alignment horizontal="center" vertical="center" wrapText="1"/>
    </xf>
    <xf numFmtId="0" fontId="4" fillId="2" borderId="4" xfId="3" applyFont="1" applyFill="1" applyBorder="1" applyAlignment="1">
      <alignment horizontal="left" vertical="center" wrapText="1"/>
    </xf>
    <xf numFmtId="0" fontId="5" fillId="2" borderId="4" xfId="3" applyFont="1" applyFill="1" applyBorder="1" applyAlignment="1">
      <alignment horizontal="center" vertical="center"/>
    </xf>
    <xf numFmtId="0" fontId="5" fillId="0" borderId="0" xfId="3" applyFont="1" applyFill="1" applyBorder="1" applyAlignment="1">
      <alignment horizontal="center" vertical="center" wrapText="1"/>
    </xf>
    <xf numFmtId="0" fontId="3" fillId="0" borderId="1" xfId="2" applyFont="1" applyFill="1" applyBorder="1" applyAlignment="1">
      <alignment horizontal="left" vertical="center" wrapText="1"/>
    </xf>
    <xf numFmtId="0" fontId="3" fillId="0" borderId="2" xfId="2" applyFont="1" applyFill="1" applyBorder="1" applyAlignment="1">
      <alignment horizontal="left" vertical="center" wrapText="1"/>
    </xf>
    <xf numFmtId="0" fontId="3" fillId="0" borderId="3" xfId="2" applyFont="1" applyFill="1" applyBorder="1" applyAlignment="1">
      <alignment horizontal="left" vertical="center" wrapText="1"/>
    </xf>
  </cellXfs>
  <cellStyles count="5">
    <cellStyle name="Comma" xfId="1" builtinId="3"/>
    <cellStyle name="Comma 2" xfId="4" xr:uid="{00000000-0005-0000-0000-000001000000}"/>
    <cellStyle name="Normal" xfId="0" builtinId="0"/>
    <cellStyle name="Normal 2" xfId="3" xr:uid="{00000000-0005-0000-0000-000003000000}"/>
    <cellStyle name="Normal 3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99"/>
  <sheetViews>
    <sheetView tabSelected="1" topLeftCell="A210" zoomScale="70" zoomScaleNormal="70" workbookViewId="0">
      <selection activeCell="Q137" sqref="Q137"/>
    </sheetView>
  </sheetViews>
  <sheetFormatPr defaultRowHeight="14.4" x14ac:dyDescent="0.3"/>
  <cols>
    <col min="1" max="1" width="5.44140625" customWidth="1"/>
    <col min="2" max="2" width="36.88671875" customWidth="1"/>
    <col min="3" max="3" width="5.88671875" customWidth="1"/>
    <col min="4" max="4" width="14.44140625" customWidth="1"/>
    <col min="5" max="5" width="9" customWidth="1"/>
    <col min="6" max="6" width="18.88671875" customWidth="1"/>
    <col min="7" max="7" width="17.33203125" customWidth="1"/>
    <col min="8" max="8" width="10.33203125" customWidth="1"/>
    <col min="9" max="9" width="9.88671875" customWidth="1"/>
    <col min="10" max="10" width="6.88671875" customWidth="1"/>
    <col min="11" max="11" width="14" customWidth="1"/>
    <col min="12" max="12" width="9.6640625" customWidth="1"/>
    <col min="13" max="13" width="8.5546875" customWidth="1"/>
    <col min="14" max="14" width="9.33203125" customWidth="1"/>
    <col min="15" max="15" width="8.5546875" customWidth="1"/>
    <col min="16" max="16" width="32.6640625" customWidth="1"/>
    <col min="17" max="17" width="12.33203125" customWidth="1"/>
    <col min="18" max="18" width="28.109375" customWidth="1"/>
    <col min="19" max="19" width="36.5546875" customWidth="1"/>
    <col min="20" max="20" width="18.88671875" customWidth="1"/>
  </cols>
  <sheetData>
    <row r="1" spans="1:38" ht="16.5" customHeight="1" x14ac:dyDescent="0.3">
      <c r="A1" s="101" t="s">
        <v>0</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3"/>
    </row>
    <row r="2" spans="1:38" ht="15.6" x14ac:dyDescent="0.3">
      <c r="A2" s="98" t="s">
        <v>1</v>
      </c>
      <c r="B2" s="98"/>
      <c r="C2" s="98"/>
      <c r="D2" s="98"/>
      <c r="E2" s="98"/>
      <c r="F2" s="98"/>
      <c r="G2" s="98"/>
      <c r="H2" s="98"/>
      <c r="I2" s="98"/>
      <c r="J2" s="98"/>
      <c r="K2" s="98"/>
      <c r="L2" s="98"/>
      <c r="M2" s="98"/>
      <c r="N2" s="98"/>
      <c r="O2" s="98"/>
      <c r="P2" s="1"/>
      <c r="Q2" s="2"/>
      <c r="R2" s="2"/>
      <c r="S2" s="3" t="s">
        <v>2</v>
      </c>
      <c r="T2" s="2"/>
      <c r="U2" s="2"/>
      <c r="V2" s="2"/>
    </row>
    <row r="3" spans="1:38" ht="15" customHeight="1" x14ac:dyDescent="0.3">
      <c r="A3" s="97" t="s">
        <v>3</v>
      </c>
      <c r="B3" s="97" t="s">
        <v>4</v>
      </c>
      <c r="C3" s="97" t="s">
        <v>5</v>
      </c>
      <c r="D3" s="97" t="s">
        <v>6</v>
      </c>
      <c r="E3" s="97" t="s">
        <v>7</v>
      </c>
      <c r="F3" s="97" t="s">
        <v>8</v>
      </c>
      <c r="G3" s="97" t="s">
        <v>9</v>
      </c>
      <c r="H3" s="97" t="s">
        <v>10</v>
      </c>
      <c r="I3" s="99"/>
      <c r="J3" s="99"/>
      <c r="K3" s="97" t="s">
        <v>11</v>
      </c>
      <c r="L3" s="97" t="s">
        <v>12</v>
      </c>
      <c r="M3" s="97" t="s">
        <v>13</v>
      </c>
      <c r="N3" s="97"/>
      <c r="O3" s="97" t="s">
        <v>14</v>
      </c>
      <c r="P3" s="97" t="s">
        <v>15</v>
      </c>
      <c r="Q3" s="2"/>
      <c r="R3" s="2"/>
      <c r="S3" s="4" t="s">
        <v>16</v>
      </c>
      <c r="T3" s="2"/>
      <c r="U3" s="2"/>
      <c r="V3" s="2"/>
    </row>
    <row r="4" spans="1:38" ht="58.5" customHeight="1" x14ac:dyDescent="0.3">
      <c r="A4" s="97"/>
      <c r="B4" s="97"/>
      <c r="C4" s="97"/>
      <c r="D4" s="97"/>
      <c r="E4" s="97"/>
      <c r="F4" s="97"/>
      <c r="G4" s="97"/>
      <c r="H4" s="1" t="s">
        <v>17</v>
      </c>
      <c r="I4" s="1" t="s">
        <v>18</v>
      </c>
      <c r="J4" s="1" t="s">
        <v>19</v>
      </c>
      <c r="K4" s="97"/>
      <c r="L4" s="97"/>
      <c r="M4" s="1" t="s">
        <v>20</v>
      </c>
      <c r="N4" s="1" t="s">
        <v>21</v>
      </c>
      <c r="O4" s="97"/>
      <c r="P4" s="97"/>
      <c r="Q4" s="2"/>
      <c r="R4" s="5" t="s">
        <v>22</v>
      </c>
      <c r="S4" s="4" t="s">
        <v>23</v>
      </c>
      <c r="T4" s="2"/>
      <c r="U4" s="2"/>
      <c r="V4" s="2"/>
    </row>
    <row r="5" spans="1:38" s="13" customFormat="1" ht="42.75" customHeight="1" x14ac:dyDescent="0.3">
      <c r="A5" s="6" t="s">
        <v>24</v>
      </c>
      <c r="B5" s="6" t="s">
        <v>948</v>
      </c>
      <c r="C5" s="6"/>
      <c r="D5" s="6" t="s">
        <v>25</v>
      </c>
      <c r="E5" s="6"/>
      <c r="F5" s="7" t="s">
        <v>26</v>
      </c>
      <c r="G5" s="8">
        <v>58300000</v>
      </c>
      <c r="H5" s="9">
        <f t="shared" ref="H5:H15" si="0">G5/$B$361</f>
        <v>451937.98449612403</v>
      </c>
      <c r="I5" s="6">
        <v>100</v>
      </c>
      <c r="J5" s="6"/>
      <c r="K5" s="6" t="s">
        <v>27</v>
      </c>
      <c r="L5" s="6" t="s">
        <v>23</v>
      </c>
      <c r="M5" s="10">
        <v>42948</v>
      </c>
      <c r="N5" s="10">
        <v>43009</v>
      </c>
      <c r="O5" s="6"/>
      <c r="P5" s="11"/>
      <c r="Q5" s="12"/>
      <c r="R5" s="12"/>
      <c r="S5" s="4" t="s">
        <v>28</v>
      </c>
      <c r="T5" s="12"/>
      <c r="U5" s="12"/>
      <c r="V5" s="12"/>
    </row>
    <row r="6" spans="1:38" s="13" customFormat="1" ht="28.5" customHeight="1" x14ac:dyDescent="0.3">
      <c r="A6" s="6" t="s">
        <v>24</v>
      </c>
      <c r="B6" s="6" t="s">
        <v>29</v>
      </c>
      <c r="C6" s="6"/>
      <c r="D6" s="6" t="s">
        <v>30</v>
      </c>
      <c r="E6" s="6"/>
      <c r="F6" s="7" t="s">
        <v>31</v>
      </c>
      <c r="G6" s="8">
        <v>415776</v>
      </c>
      <c r="H6" s="9">
        <f t="shared" si="0"/>
        <v>3223.0697674418607</v>
      </c>
      <c r="I6" s="6">
        <v>100</v>
      </c>
      <c r="J6" s="6"/>
      <c r="K6" s="6" t="s">
        <v>27</v>
      </c>
      <c r="L6" s="6" t="s">
        <v>16</v>
      </c>
      <c r="M6" s="10">
        <v>42767</v>
      </c>
      <c r="N6" s="10">
        <v>42795</v>
      </c>
      <c r="O6" s="6"/>
      <c r="P6" s="11"/>
      <c r="Q6" s="14"/>
      <c r="R6" s="12"/>
      <c r="S6" s="4"/>
      <c r="T6" s="12"/>
      <c r="U6" s="12"/>
      <c r="V6" s="12"/>
    </row>
    <row r="7" spans="1:38" s="13" customFormat="1" ht="45.75" customHeight="1" x14ac:dyDescent="0.3">
      <c r="A7" s="6" t="s">
        <v>24</v>
      </c>
      <c r="B7" s="6" t="s">
        <v>32</v>
      </c>
      <c r="C7" s="6"/>
      <c r="D7" s="6" t="s">
        <v>30</v>
      </c>
      <c r="E7" s="6"/>
      <c r="F7" s="7" t="s">
        <v>33</v>
      </c>
      <c r="G7" s="8">
        <v>1309283</v>
      </c>
      <c r="H7" s="9">
        <f t="shared" si="0"/>
        <v>10149.480620155038</v>
      </c>
      <c r="I7" s="6">
        <v>100</v>
      </c>
      <c r="J7" s="6"/>
      <c r="K7" s="6" t="s">
        <v>34</v>
      </c>
      <c r="L7" s="6" t="s">
        <v>16</v>
      </c>
      <c r="M7" s="10">
        <v>42887</v>
      </c>
      <c r="N7" s="10">
        <v>42887</v>
      </c>
      <c r="O7" s="6"/>
      <c r="P7" s="11" t="s">
        <v>35</v>
      </c>
      <c r="Q7" s="14"/>
      <c r="R7" s="12"/>
      <c r="S7" s="4" t="s">
        <v>36</v>
      </c>
      <c r="T7" s="12"/>
      <c r="U7" s="12"/>
      <c r="V7" s="12"/>
    </row>
    <row r="8" spans="1:38" s="13" customFormat="1" x14ac:dyDescent="0.3">
      <c r="A8" s="6" t="s">
        <v>24</v>
      </c>
      <c r="B8" s="6" t="s">
        <v>37</v>
      </c>
      <c r="C8" s="6"/>
      <c r="D8" s="6" t="s">
        <v>30</v>
      </c>
      <c r="E8" s="6"/>
      <c r="F8" s="7" t="s">
        <v>38</v>
      </c>
      <c r="G8" s="8">
        <v>4000000</v>
      </c>
      <c r="H8" s="9">
        <f t="shared" si="0"/>
        <v>31007.751937984496</v>
      </c>
      <c r="I8" s="6">
        <v>100</v>
      </c>
      <c r="J8" s="6"/>
      <c r="K8" s="6" t="s">
        <v>34</v>
      </c>
      <c r="L8" s="6" t="s">
        <v>16</v>
      </c>
      <c r="M8" s="10">
        <v>42826</v>
      </c>
      <c r="N8" s="10">
        <v>42826</v>
      </c>
      <c r="O8" s="6"/>
      <c r="P8" s="15"/>
      <c r="Q8" s="14"/>
      <c r="R8" s="12"/>
      <c r="S8" s="4" t="s">
        <v>39</v>
      </c>
      <c r="T8" s="12"/>
      <c r="U8" s="12"/>
      <c r="V8" s="12"/>
    </row>
    <row r="9" spans="1:38" s="13" customFormat="1" ht="33" customHeight="1" x14ac:dyDescent="0.3">
      <c r="A9" s="6" t="s">
        <v>24</v>
      </c>
      <c r="B9" s="6" t="s">
        <v>40</v>
      </c>
      <c r="C9" s="6"/>
      <c r="D9" s="6" t="s">
        <v>30</v>
      </c>
      <c r="E9" s="6"/>
      <c r="F9" s="7" t="s">
        <v>41</v>
      </c>
      <c r="G9" s="8">
        <v>5607413</v>
      </c>
      <c r="H9" s="9">
        <f t="shared" si="0"/>
        <v>43468.317829457366</v>
      </c>
      <c r="I9" s="6">
        <v>100</v>
      </c>
      <c r="J9" s="6"/>
      <c r="K9" s="6" t="s">
        <v>34</v>
      </c>
      <c r="L9" s="6" t="s">
        <v>16</v>
      </c>
      <c r="M9" s="10">
        <v>42826</v>
      </c>
      <c r="N9" s="10">
        <v>42826</v>
      </c>
      <c r="O9" s="6"/>
      <c r="P9" s="11" t="s">
        <v>35</v>
      </c>
      <c r="Q9" s="12"/>
      <c r="R9" s="12"/>
      <c r="S9" s="4"/>
      <c r="T9" s="12"/>
      <c r="U9" s="12"/>
      <c r="V9" s="12"/>
    </row>
    <row r="10" spans="1:38" s="13" customFormat="1" ht="150.75" customHeight="1" x14ac:dyDescent="0.3">
      <c r="A10" s="6" t="s">
        <v>24</v>
      </c>
      <c r="B10" s="6" t="s">
        <v>935</v>
      </c>
      <c r="C10" s="6"/>
      <c r="D10" s="6" t="s">
        <v>105</v>
      </c>
      <c r="E10" s="6"/>
      <c r="F10" s="7">
        <v>1411</v>
      </c>
      <c r="G10" s="8">
        <v>45628000</v>
      </c>
      <c r="H10" s="9">
        <f t="shared" si="0"/>
        <v>353705.42635658913</v>
      </c>
      <c r="I10" s="6">
        <v>100</v>
      </c>
      <c r="J10" s="6"/>
      <c r="K10" s="6" t="s">
        <v>934</v>
      </c>
      <c r="L10" s="6" t="s">
        <v>23</v>
      </c>
      <c r="M10" s="10">
        <v>42917</v>
      </c>
      <c r="N10" s="10">
        <v>42948</v>
      </c>
      <c r="O10" s="6"/>
      <c r="P10" s="11" t="s">
        <v>936</v>
      </c>
      <c r="Q10" s="12"/>
      <c r="R10" s="12"/>
      <c r="S10" s="4"/>
      <c r="T10" s="12"/>
      <c r="U10" s="12"/>
      <c r="V10" s="12"/>
    </row>
    <row r="11" spans="1:38" s="13" customFormat="1" ht="30.75" customHeight="1" x14ac:dyDescent="0.3">
      <c r="A11" s="6" t="s">
        <v>24</v>
      </c>
      <c r="B11" s="6" t="s">
        <v>42</v>
      </c>
      <c r="C11" s="6"/>
      <c r="D11" s="6" t="s">
        <v>30</v>
      </c>
      <c r="E11" s="6"/>
      <c r="F11" s="7" t="s">
        <v>43</v>
      </c>
      <c r="G11" s="8">
        <v>350000</v>
      </c>
      <c r="H11" s="9">
        <f t="shared" si="0"/>
        <v>2713.1782945736436</v>
      </c>
      <c r="I11" s="6">
        <v>100</v>
      </c>
      <c r="J11" s="6"/>
      <c r="K11" s="6" t="s">
        <v>44</v>
      </c>
      <c r="L11" s="6" t="s">
        <v>16</v>
      </c>
      <c r="M11" s="10">
        <v>42736</v>
      </c>
      <c r="N11" s="10">
        <v>42736</v>
      </c>
      <c r="O11" s="6"/>
      <c r="P11" s="15"/>
      <c r="R11" s="12"/>
      <c r="S11" s="4" t="s">
        <v>45</v>
      </c>
      <c r="T11" s="12"/>
      <c r="U11" s="12"/>
      <c r="V11" s="12"/>
    </row>
    <row r="12" spans="1:38" s="13" customFormat="1" ht="30.75" customHeight="1" x14ac:dyDescent="0.3">
      <c r="A12" s="6" t="s">
        <v>24</v>
      </c>
      <c r="B12" s="6" t="s">
        <v>46</v>
      </c>
      <c r="C12" s="6"/>
      <c r="D12" s="6" t="s">
        <v>30</v>
      </c>
      <c r="E12" s="6"/>
      <c r="F12" s="7" t="s">
        <v>47</v>
      </c>
      <c r="G12" s="8">
        <v>223000</v>
      </c>
      <c r="H12" s="9">
        <f t="shared" si="0"/>
        <v>1728.6821705426357</v>
      </c>
      <c r="I12" s="6">
        <v>100</v>
      </c>
      <c r="J12" s="6"/>
      <c r="K12" s="6" t="s">
        <v>44</v>
      </c>
      <c r="L12" s="6" t="s">
        <v>16</v>
      </c>
      <c r="M12" s="10">
        <v>42795</v>
      </c>
      <c r="N12" s="10">
        <v>42795</v>
      </c>
      <c r="O12" s="6"/>
      <c r="P12" s="15"/>
      <c r="Q12" s="14"/>
      <c r="R12" s="12"/>
      <c r="S12" s="4" t="s">
        <v>45</v>
      </c>
      <c r="T12" s="12"/>
      <c r="U12" s="12"/>
      <c r="V12" s="12"/>
    </row>
    <row r="13" spans="1:38" s="13" customFormat="1" ht="30.75" customHeight="1" x14ac:dyDescent="0.3">
      <c r="A13" s="6" t="s">
        <v>24</v>
      </c>
      <c r="B13" s="6" t="s">
        <v>943</v>
      </c>
      <c r="C13" s="6"/>
      <c r="D13" s="6" t="s">
        <v>30</v>
      </c>
      <c r="E13" s="6"/>
      <c r="F13" s="7" t="s">
        <v>929</v>
      </c>
      <c r="G13" s="8">
        <v>265400</v>
      </c>
      <c r="H13" s="9">
        <f t="shared" si="0"/>
        <v>2057.3643410852715</v>
      </c>
      <c r="I13" s="6">
        <v>100</v>
      </c>
      <c r="J13" s="6"/>
      <c r="K13" s="6" t="s">
        <v>44</v>
      </c>
      <c r="L13" s="6" t="s">
        <v>16</v>
      </c>
      <c r="M13" s="10">
        <v>42887</v>
      </c>
      <c r="N13" s="10">
        <v>42887</v>
      </c>
      <c r="O13" s="6"/>
      <c r="P13" s="15"/>
      <c r="Q13" s="14"/>
      <c r="R13" s="12"/>
      <c r="S13" s="4"/>
      <c r="T13" s="12"/>
      <c r="U13" s="12"/>
      <c r="V13" s="12"/>
    </row>
    <row r="14" spans="1:38" s="13" customFormat="1" ht="30.75" customHeight="1" x14ac:dyDescent="0.3">
      <c r="A14" s="6" t="s">
        <v>24</v>
      </c>
      <c r="B14" s="6" t="s">
        <v>947</v>
      </c>
      <c r="C14" s="6"/>
      <c r="D14" s="6" t="s">
        <v>30</v>
      </c>
      <c r="E14" s="6"/>
      <c r="F14" s="7" t="s">
        <v>959</v>
      </c>
      <c r="G14" s="8">
        <v>1004350</v>
      </c>
      <c r="H14" s="9">
        <f t="shared" si="0"/>
        <v>7785.6589147286822</v>
      </c>
      <c r="I14" s="6">
        <v>100</v>
      </c>
      <c r="J14" s="6"/>
      <c r="K14" s="6" t="s">
        <v>44</v>
      </c>
      <c r="L14" s="6" t="s">
        <v>16</v>
      </c>
      <c r="M14" s="10">
        <v>42917</v>
      </c>
      <c r="N14" s="10">
        <v>42917</v>
      </c>
      <c r="O14" s="6"/>
      <c r="P14" s="15"/>
      <c r="Q14" s="14"/>
      <c r="R14" s="12"/>
      <c r="S14" s="4"/>
      <c r="T14" s="12"/>
      <c r="U14" s="12"/>
      <c r="V14" s="12"/>
    </row>
    <row r="15" spans="1:38" s="13" customFormat="1" ht="30.75" customHeight="1" x14ac:dyDescent="0.3">
      <c r="A15" s="6" t="s">
        <v>24</v>
      </c>
      <c r="B15" s="6" t="s">
        <v>949</v>
      </c>
      <c r="C15" s="6"/>
      <c r="D15" s="6" t="s">
        <v>30</v>
      </c>
      <c r="E15" s="6"/>
      <c r="F15" s="7" t="s">
        <v>960</v>
      </c>
      <c r="G15" s="8">
        <v>5974300</v>
      </c>
      <c r="H15" s="9">
        <f t="shared" si="0"/>
        <v>46312.403100775191</v>
      </c>
      <c r="I15" s="6">
        <v>100</v>
      </c>
      <c r="J15" s="6"/>
      <c r="K15" s="6" t="s">
        <v>27</v>
      </c>
      <c r="L15" s="6" t="s">
        <v>16</v>
      </c>
      <c r="M15" s="10">
        <v>42948</v>
      </c>
      <c r="N15" s="10">
        <v>42948</v>
      </c>
      <c r="O15" s="6"/>
      <c r="P15" s="15"/>
      <c r="Q15" s="14"/>
      <c r="R15" s="12"/>
      <c r="S15" s="4"/>
      <c r="T15" s="12"/>
      <c r="U15" s="12"/>
      <c r="V15" s="12"/>
    </row>
    <row r="16" spans="1:38" s="25" customFormat="1" ht="30.75" customHeight="1" x14ac:dyDescent="0.3">
      <c r="A16" s="16"/>
      <c r="B16" s="16"/>
      <c r="C16" s="16"/>
      <c r="D16" s="16"/>
      <c r="E16" s="16"/>
      <c r="F16" s="18"/>
      <c r="G16" s="19"/>
      <c r="H16" s="20"/>
      <c r="I16" s="16"/>
      <c r="J16" s="16"/>
      <c r="K16" s="16"/>
      <c r="L16" s="16"/>
      <c r="M16" s="21"/>
      <c r="N16" s="21"/>
      <c r="O16" s="16"/>
      <c r="P16" s="22"/>
      <c r="Q16" s="24"/>
      <c r="R16" s="22"/>
      <c r="S16" s="4"/>
      <c r="T16" s="22"/>
      <c r="U16" s="22"/>
      <c r="V16" s="22"/>
    </row>
    <row r="17" spans="1:22" x14ac:dyDescent="0.3">
      <c r="A17" s="26"/>
      <c r="B17" s="26"/>
      <c r="C17" s="26"/>
      <c r="D17" s="26"/>
      <c r="E17" s="26"/>
      <c r="F17" s="26"/>
      <c r="G17" s="26"/>
      <c r="H17" s="26"/>
      <c r="I17" s="26"/>
      <c r="J17" s="26"/>
      <c r="K17" s="26"/>
      <c r="L17" s="26"/>
      <c r="M17" s="26"/>
      <c r="N17" s="26"/>
      <c r="O17" s="26"/>
      <c r="P17" s="26"/>
      <c r="S17" s="4" t="s">
        <v>62</v>
      </c>
    </row>
    <row r="18" spans="1:22" ht="15.6" x14ac:dyDescent="0.3">
      <c r="A18" s="98" t="s">
        <v>63</v>
      </c>
      <c r="B18" s="98"/>
      <c r="C18" s="98"/>
      <c r="D18" s="98"/>
      <c r="E18" s="98"/>
      <c r="F18" s="98"/>
      <c r="G18" s="98"/>
      <c r="H18" s="98"/>
      <c r="I18" s="98"/>
      <c r="J18" s="98"/>
      <c r="K18" s="98"/>
      <c r="L18" s="98"/>
      <c r="M18" s="98"/>
      <c r="N18" s="98"/>
      <c r="O18" s="98"/>
      <c r="P18" s="1"/>
      <c r="Q18" s="2"/>
      <c r="R18" s="2"/>
      <c r="S18" s="4" t="s">
        <v>64</v>
      </c>
      <c r="T18" s="2"/>
      <c r="U18" s="2"/>
      <c r="V18" s="2"/>
    </row>
    <row r="19" spans="1:22" ht="15" customHeight="1" x14ac:dyDescent="0.3">
      <c r="A19" s="97" t="s">
        <v>3</v>
      </c>
      <c r="B19" s="97" t="s">
        <v>4</v>
      </c>
      <c r="C19" s="97" t="s">
        <v>5</v>
      </c>
      <c r="D19" s="97" t="s">
        <v>6</v>
      </c>
      <c r="E19" s="97" t="s">
        <v>7</v>
      </c>
      <c r="F19" s="97" t="s">
        <v>8</v>
      </c>
      <c r="G19" s="97" t="s">
        <v>9</v>
      </c>
      <c r="H19" s="97" t="s">
        <v>10</v>
      </c>
      <c r="I19" s="99"/>
      <c r="J19" s="99"/>
      <c r="K19" s="97" t="s">
        <v>11</v>
      </c>
      <c r="L19" s="97" t="s">
        <v>12</v>
      </c>
      <c r="M19" s="97" t="s">
        <v>13</v>
      </c>
      <c r="N19" s="97"/>
      <c r="O19" s="97" t="s">
        <v>14</v>
      </c>
      <c r="P19" s="97" t="s">
        <v>15</v>
      </c>
      <c r="Q19" s="2"/>
      <c r="R19" s="2"/>
      <c r="S19" s="4" t="s">
        <v>65</v>
      </c>
      <c r="T19" s="2"/>
      <c r="U19" s="2"/>
      <c r="V19" s="2"/>
    </row>
    <row r="20" spans="1:22" ht="96.6" x14ac:dyDescent="0.3">
      <c r="A20" s="97"/>
      <c r="B20" s="97"/>
      <c r="C20" s="97"/>
      <c r="D20" s="97"/>
      <c r="E20" s="97"/>
      <c r="F20" s="97"/>
      <c r="G20" s="97"/>
      <c r="H20" s="1" t="s">
        <v>17</v>
      </c>
      <c r="I20" s="1" t="s">
        <v>18</v>
      </c>
      <c r="J20" s="1" t="s">
        <v>19</v>
      </c>
      <c r="K20" s="97"/>
      <c r="L20" s="97"/>
      <c r="M20" s="1" t="s">
        <v>20</v>
      </c>
      <c r="N20" s="1" t="s">
        <v>21</v>
      </c>
      <c r="O20" s="97"/>
      <c r="P20" s="97"/>
      <c r="Q20" s="2"/>
      <c r="R20" s="2"/>
      <c r="S20" s="4" t="s">
        <v>66</v>
      </c>
      <c r="T20" s="2"/>
      <c r="U20" s="2"/>
      <c r="V20" s="2"/>
    </row>
    <row r="21" spans="1:22" s="30" customFormat="1" ht="50.25" customHeight="1" x14ac:dyDescent="0.3">
      <c r="A21" s="6" t="s">
        <v>24</v>
      </c>
      <c r="B21" s="6" t="s">
        <v>67</v>
      </c>
      <c r="C21" s="6"/>
      <c r="D21" s="6" t="s">
        <v>30</v>
      </c>
      <c r="E21" s="6"/>
      <c r="F21" s="6" t="s">
        <v>68</v>
      </c>
      <c r="G21" s="8">
        <v>9816000</v>
      </c>
      <c r="H21" s="9">
        <f t="shared" ref="H21:H52" si="1">G21/$B$361</f>
        <v>76093.023255813954</v>
      </c>
      <c r="I21" s="6">
        <v>100</v>
      </c>
      <c r="J21" s="6"/>
      <c r="K21" s="6" t="s">
        <v>27</v>
      </c>
      <c r="L21" s="6" t="s">
        <v>16</v>
      </c>
      <c r="M21" s="10">
        <v>42856</v>
      </c>
      <c r="N21" s="10">
        <v>42856</v>
      </c>
      <c r="O21" s="6"/>
      <c r="P21" s="11" t="s">
        <v>69</v>
      </c>
      <c r="Q21" s="27"/>
      <c r="R21" s="28"/>
      <c r="S21" s="29"/>
      <c r="T21" s="28"/>
      <c r="U21" s="28"/>
      <c r="V21" s="28"/>
    </row>
    <row r="22" spans="1:22" s="30" customFormat="1" ht="39.75" customHeight="1" x14ac:dyDescent="0.3">
      <c r="A22" s="6" t="s">
        <v>24</v>
      </c>
      <c r="B22" s="6" t="s">
        <v>70</v>
      </c>
      <c r="C22" s="6"/>
      <c r="D22" s="6" t="s">
        <v>30</v>
      </c>
      <c r="E22" s="6"/>
      <c r="F22" s="6" t="s">
        <v>71</v>
      </c>
      <c r="G22" s="8">
        <v>466072</v>
      </c>
      <c r="H22" s="9">
        <f t="shared" si="1"/>
        <v>3612.9612403100773</v>
      </c>
      <c r="I22" s="6">
        <v>100</v>
      </c>
      <c r="J22" s="6"/>
      <c r="K22" s="6" t="s">
        <v>27</v>
      </c>
      <c r="L22" s="6" t="s">
        <v>16</v>
      </c>
      <c r="M22" s="10">
        <v>42856</v>
      </c>
      <c r="N22" s="10">
        <v>42856</v>
      </c>
      <c r="O22" s="6"/>
      <c r="P22" s="11" t="s">
        <v>72</v>
      </c>
      <c r="Q22" s="27"/>
      <c r="R22" s="28"/>
      <c r="S22" s="4" t="s">
        <v>73</v>
      </c>
      <c r="T22" s="28"/>
      <c r="U22" s="28"/>
      <c r="V22" s="28"/>
    </row>
    <row r="23" spans="1:22" s="30" customFormat="1" x14ac:dyDescent="0.3">
      <c r="A23" s="6" t="s">
        <v>24</v>
      </c>
      <c r="B23" s="6" t="s">
        <v>74</v>
      </c>
      <c r="C23" s="6"/>
      <c r="D23" s="6" t="s">
        <v>30</v>
      </c>
      <c r="E23" s="6"/>
      <c r="F23" s="6" t="s">
        <v>75</v>
      </c>
      <c r="G23" s="8">
        <v>102500</v>
      </c>
      <c r="H23" s="9">
        <f t="shared" si="1"/>
        <v>794.5736434108527</v>
      </c>
      <c r="I23" s="6">
        <v>100</v>
      </c>
      <c r="J23" s="6"/>
      <c r="K23" s="6" t="s">
        <v>27</v>
      </c>
      <c r="L23" s="6" t="s">
        <v>16</v>
      </c>
      <c r="M23" s="10">
        <v>42856</v>
      </c>
      <c r="N23" s="10">
        <v>42856</v>
      </c>
      <c r="O23" s="6"/>
      <c r="P23" s="31"/>
      <c r="Q23" s="27"/>
      <c r="R23" s="28"/>
      <c r="S23" s="4" t="s">
        <v>25</v>
      </c>
      <c r="T23" s="28"/>
      <c r="U23" s="28"/>
      <c r="V23" s="28"/>
    </row>
    <row r="24" spans="1:22" s="30" customFormat="1" ht="27.6" x14ac:dyDescent="0.3">
      <c r="A24" s="6" t="s">
        <v>24</v>
      </c>
      <c r="B24" s="6" t="s">
        <v>76</v>
      </c>
      <c r="C24" s="6"/>
      <c r="D24" s="6" t="s">
        <v>30</v>
      </c>
      <c r="E24" s="6"/>
      <c r="F24" s="6" t="s">
        <v>77</v>
      </c>
      <c r="G24" s="8">
        <v>350000</v>
      </c>
      <c r="H24" s="9">
        <f t="shared" si="1"/>
        <v>2713.1782945736436</v>
      </c>
      <c r="I24" s="6">
        <v>100</v>
      </c>
      <c r="J24" s="6"/>
      <c r="K24" s="6" t="s">
        <v>27</v>
      </c>
      <c r="L24" s="6" t="s">
        <v>16</v>
      </c>
      <c r="M24" s="10">
        <v>42856</v>
      </c>
      <c r="N24" s="10">
        <v>42856</v>
      </c>
      <c r="O24" s="6"/>
      <c r="P24" s="31"/>
      <c r="Q24" s="27"/>
      <c r="R24" s="28"/>
      <c r="S24" s="4" t="s">
        <v>30</v>
      </c>
      <c r="T24" s="28"/>
      <c r="U24" s="28"/>
      <c r="V24" s="28"/>
    </row>
    <row r="25" spans="1:22" s="30" customFormat="1" ht="26.4" x14ac:dyDescent="0.3">
      <c r="A25" s="6" t="s">
        <v>24</v>
      </c>
      <c r="B25" s="6" t="s">
        <v>78</v>
      </c>
      <c r="C25" s="6"/>
      <c r="D25" s="6" t="s">
        <v>30</v>
      </c>
      <c r="E25" s="6"/>
      <c r="F25" s="7" t="s">
        <v>79</v>
      </c>
      <c r="G25" s="8">
        <f>196875+68009.5</f>
        <v>264884.5</v>
      </c>
      <c r="H25" s="8">
        <f t="shared" si="1"/>
        <v>2053.3682170542634</v>
      </c>
      <c r="I25" s="6">
        <v>100</v>
      </c>
      <c r="J25" s="6"/>
      <c r="K25" s="6" t="s">
        <v>27</v>
      </c>
      <c r="L25" s="6" t="s">
        <v>16</v>
      </c>
      <c r="M25" s="10">
        <v>42917</v>
      </c>
      <c r="N25" s="10">
        <v>42917</v>
      </c>
      <c r="O25" s="6"/>
      <c r="P25" s="11" t="s">
        <v>35</v>
      </c>
      <c r="Q25" s="27"/>
      <c r="R25" s="21"/>
      <c r="S25" s="4"/>
      <c r="T25" s="28"/>
      <c r="U25" s="28"/>
      <c r="V25" s="28"/>
    </row>
    <row r="26" spans="1:22" s="30" customFormat="1" ht="27.6" x14ac:dyDescent="0.3">
      <c r="A26" s="6" t="s">
        <v>24</v>
      </c>
      <c r="B26" s="6" t="s">
        <v>80</v>
      </c>
      <c r="C26" s="6"/>
      <c r="D26" s="6" t="s">
        <v>30</v>
      </c>
      <c r="E26" s="6"/>
      <c r="F26" s="7" t="s">
        <v>81</v>
      </c>
      <c r="G26" s="8">
        <v>130500</v>
      </c>
      <c r="H26" s="8">
        <f t="shared" si="1"/>
        <v>1011.6279069767442</v>
      </c>
      <c r="I26" s="6">
        <v>100</v>
      </c>
      <c r="J26" s="6"/>
      <c r="K26" s="6" t="s">
        <v>27</v>
      </c>
      <c r="L26" s="6" t="s">
        <v>16</v>
      </c>
      <c r="M26" s="10">
        <v>42948</v>
      </c>
      <c r="N26" s="10">
        <v>42948</v>
      </c>
      <c r="O26" s="6"/>
      <c r="P26" s="11" t="s">
        <v>35</v>
      </c>
      <c r="Q26" s="27"/>
      <c r="R26" s="21"/>
      <c r="S26" s="4"/>
      <c r="T26" s="28"/>
      <c r="U26" s="28"/>
      <c r="V26" s="28"/>
    </row>
    <row r="27" spans="1:22" s="30" customFormat="1" ht="34.5" customHeight="1" x14ac:dyDescent="0.3">
      <c r="A27" s="6" t="s">
        <v>24</v>
      </c>
      <c r="B27" s="6" t="s">
        <v>82</v>
      </c>
      <c r="C27" s="6"/>
      <c r="D27" s="6" t="s">
        <v>30</v>
      </c>
      <c r="E27" s="6"/>
      <c r="F27" s="7" t="s">
        <v>83</v>
      </c>
      <c r="G27" s="8">
        <v>625000</v>
      </c>
      <c r="H27" s="8">
        <f t="shared" si="1"/>
        <v>4844.9612403100773</v>
      </c>
      <c r="I27" s="6">
        <v>100</v>
      </c>
      <c r="J27" s="6"/>
      <c r="K27" s="6" t="s">
        <v>27</v>
      </c>
      <c r="L27" s="6" t="s">
        <v>16</v>
      </c>
      <c r="M27" s="10">
        <v>42933</v>
      </c>
      <c r="N27" s="10">
        <v>42933</v>
      </c>
      <c r="O27" s="6"/>
      <c r="P27" s="11"/>
      <c r="Q27" s="21"/>
      <c r="R27" s="21"/>
      <c r="S27" s="4"/>
      <c r="T27" s="28"/>
      <c r="U27" s="28"/>
      <c r="V27" s="28"/>
    </row>
    <row r="28" spans="1:22" s="76" customFormat="1" ht="34.5" customHeight="1" x14ac:dyDescent="0.3">
      <c r="A28" s="70" t="s">
        <v>24</v>
      </c>
      <c r="B28" s="70" t="s">
        <v>1396</v>
      </c>
      <c r="C28" s="70"/>
      <c r="D28" s="70" t="s">
        <v>30</v>
      </c>
      <c r="E28" s="70"/>
      <c r="F28" s="71" t="s">
        <v>1397</v>
      </c>
      <c r="G28" s="72">
        <v>300000</v>
      </c>
      <c r="H28" s="72">
        <f t="shared" si="1"/>
        <v>2325.5813953488373</v>
      </c>
      <c r="I28" s="70">
        <v>100</v>
      </c>
      <c r="J28" s="70"/>
      <c r="K28" s="70" t="s">
        <v>27</v>
      </c>
      <c r="L28" s="70" t="s">
        <v>16</v>
      </c>
      <c r="M28" s="74">
        <v>43040</v>
      </c>
      <c r="N28" s="74">
        <v>43040</v>
      </c>
      <c r="O28" s="70"/>
      <c r="P28" s="80"/>
      <c r="Q28" s="94" t="s">
        <v>161</v>
      </c>
      <c r="R28" s="94"/>
      <c r="S28" s="75"/>
      <c r="T28" s="81"/>
      <c r="U28" s="81"/>
      <c r="V28" s="81"/>
    </row>
    <row r="29" spans="1:22" s="76" customFormat="1" ht="34.5" customHeight="1" x14ac:dyDescent="0.3">
      <c r="A29" s="70" t="s">
        <v>24</v>
      </c>
      <c r="B29" s="70" t="s">
        <v>1396</v>
      </c>
      <c r="C29" s="70"/>
      <c r="D29" s="70" t="s">
        <v>30</v>
      </c>
      <c r="E29" s="70"/>
      <c r="F29" s="71" t="s">
        <v>1398</v>
      </c>
      <c r="G29" s="72">
        <v>50000</v>
      </c>
      <c r="H29" s="72">
        <f t="shared" si="1"/>
        <v>387.59689922480618</v>
      </c>
      <c r="I29" s="70">
        <v>100</v>
      </c>
      <c r="J29" s="70"/>
      <c r="K29" s="70" t="s">
        <v>27</v>
      </c>
      <c r="L29" s="70" t="s">
        <v>16</v>
      </c>
      <c r="M29" s="74">
        <v>43040</v>
      </c>
      <c r="N29" s="74">
        <v>43040</v>
      </c>
      <c r="O29" s="70"/>
      <c r="P29" s="80"/>
      <c r="Q29" s="94" t="s">
        <v>161</v>
      </c>
      <c r="R29" s="94"/>
      <c r="S29" s="75"/>
      <c r="T29" s="81"/>
      <c r="U29" s="81"/>
      <c r="V29" s="81"/>
    </row>
    <row r="30" spans="1:22" s="76" customFormat="1" ht="34.5" customHeight="1" x14ac:dyDescent="0.3">
      <c r="A30" s="70" t="s">
        <v>24</v>
      </c>
      <c r="B30" s="70" t="s">
        <v>1399</v>
      </c>
      <c r="C30" s="70"/>
      <c r="D30" s="70" t="s">
        <v>30</v>
      </c>
      <c r="E30" s="70"/>
      <c r="F30" s="71" t="s">
        <v>1400</v>
      </c>
      <c r="G30" s="72">
        <v>15000</v>
      </c>
      <c r="H30" s="72">
        <f t="shared" si="1"/>
        <v>116.27906976744185</v>
      </c>
      <c r="I30" s="70">
        <v>100</v>
      </c>
      <c r="J30" s="70"/>
      <c r="K30" s="70" t="s">
        <v>27</v>
      </c>
      <c r="L30" s="70" t="s">
        <v>16</v>
      </c>
      <c r="M30" s="74">
        <v>43040</v>
      </c>
      <c r="N30" s="74">
        <v>43040</v>
      </c>
      <c r="O30" s="70"/>
      <c r="P30" s="80"/>
      <c r="Q30" s="94" t="s">
        <v>161</v>
      </c>
      <c r="R30" s="94"/>
      <c r="S30" s="75"/>
      <c r="T30" s="81"/>
      <c r="U30" s="81"/>
      <c r="V30" s="81"/>
    </row>
    <row r="31" spans="1:22" s="30" customFormat="1" ht="55.5" customHeight="1" x14ac:dyDescent="0.3">
      <c r="A31" s="6" t="s">
        <v>24</v>
      </c>
      <c r="B31" s="6" t="s">
        <v>84</v>
      </c>
      <c r="C31" s="6"/>
      <c r="D31" s="6" t="s">
        <v>30</v>
      </c>
      <c r="E31" s="6"/>
      <c r="F31" s="7" t="s">
        <v>85</v>
      </c>
      <c r="G31" s="8">
        <v>250679</v>
      </c>
      <c r="H31" s="8">
        <f t="shared" si="1"/>
        <v>1943.2480620155038</v>
      </c>
      <c r="I31" s="6">
        <v>100</v>
      </c>
      <c r="J31" s="6"/>
      <c r="K31" s="6" t="s">
        <v>27</v>
      </c>
      <c r="L31" s="6" t="s">
        <v>16</v>
      </c>
      <c r="M31" s="10">
        <v>42795</v>
      </c>
      <c r="N31" s="10">
        <v>42795</v>
      </c>
      <c r="O31" s="6"/>
      <c r="P31" s="11" t="s">
        <v>35</v>
      </c>
      <c r="Q31" s="27"/>
      <c r="R31" s="21"/>
      <c r="S31" s="4"/>
      <c r="T31" s="28"/>
      <c r="U31" s="28"/>
      <c r="V31" s="28"/>
    </row>
    <row r="32" spans="1:22" s="30" customFormat="1" ht="53.25" customHeight="1" x14ac:dyDescent="0.3">
      <c r="A32" s="6" t="s">
        <v>24</v>
      </c>
      <c r="B32" s="6" t="s">
        <v>86</v>
      </c>
      <c r="C32" s="6"/>
      <c r="D32" s="6" t="s">
        <v>30</v>
      </c>
      <c r="E32" s="6"/>
      <c r="F32" s="7" t="s">
        <v>87</v>
      </c>
      <c r="G32" s="8">
        <v>30000</v>
      </c>
      <c r="H32" s="8">
        <f t="shared" si="1"/>
        <v>232.55813953488371</v>
      </c>
      <c r="I32" s="6">
        <v>100</v>
      </c>
      <c r="J32" s="6"/>
      <c r="K32" s="6" t="s">
        <v>27</v>
      </c>
      <c r="L32" s="6" t="s">
        <v>16</v>
      </c>
      <c r="M32" s="10">
        <v>42917</v>
      </c>
      <c r="N32" s="10">
        <v>42917</v>
      </c>
      <c r="O32" s="6"/>
      <c r="P32" s="11"/>
      <c r="Q32" s="21"/>
      <c r="R32" s="21"/>
      <c r="S32" s="4"/>
      <c r="T32" s="28"/>
      <c r="U32" s="28"/>
      <c r="V32" s="28"/>
    </row>
    <row r="33" spans="1:22" s="30" customFormat="1" ht="42.75" customHeight="1" x14ac:dyDescent="0.3">
      <c r="A33" s="6" t="s">
        <v>24</v>
      </c>
      <c r="B33" s="6" t="s">
        <v>88</v>
      </c>
      <c r="C33" s="6"/>
      <c r="D33" s="6" t="s">
        <v>30</v>
      </c>
      <c r="E33" s="6"/>
      <c r="F33" s="7" t="s">
        <v>89</v>
      </c>
      <c r="G33" s="8">
        <v>80000</v>
      </c>
      <c r="H33" s="8">
        <f t="shared" si="1"/>
        <v>620.15503875968989</v>
      </c>
      <c r="I33" s="6">
        <v>100</v>
      </c>
      <c r="J33" s="6"/>
      <c r="K33" s="6" t="s">
        <v>27</v>
      </c>
      <c r="L33" s="6" t="s">
        <v>16</v>
      </c>
      <c r="M33" s="10">
        <v>42917</v>
      </c>
      <c r="N33" s="10">
        <v>42917</v>
      </c>
      <c r="O33" s="6"/>
      <c r="P33" s="11"/>
      <c r="Q33" s="21"/>
      <c r="R33" s="21"/>
      <c r="S33" s="4"/>
      <c r="T33" s="28"/>
      <c r="U33" s="28"/>
      <c r="V33" s="28"/>
    </row>
    <row r="34" spans="1:22" s="30" customFormat="1" ht="27.75" customHeight="1" x14ac:dyDescent="0.3">
      <c r="A34" s="6" t="s">
        <v>24</v>
      </c>
      <c r="B34" s="6" t="s">
        <v>90</v>
      </c>
      <c r="C34" s="6"/>
      <c r="D34" s="6" t="s">
        <v>30</v>
      </c>
      <c r="E34" s="6"/>
      <c r="F34" s="7" t="s">
        <v>91</v>
      </c>
      <c r="G34" s="8">
        <v>625000</v>
      </c>
      <c r="H34" s="8">
        <f t="shared" si="1"/>
        <v>4844.9612403100773</v>
      </c>
      <c r="I34" s="6">
        <v>100</v>
      </c>
      <c r="J34" s="6"/>
      <c r="K34" s="6" t="s">
        <v>27</v>
      </c>
      <c r="L34" s="6" t="s">
        <v>16</v>
      </c>
      <c r="M34" s="10">
        <v>42903</v>
      </c>
      <c r="N34" s="10">
        <v>42903</v>
      </c>
      <c r="O34" s="6"/>
      <c r="P34" s="11"/>
      <c r="Q34" s="21"/>
      <c r="R34" s="21"/>
      <c r="S34" s="4"/>
      <c r="T34" s="28"/>
      <c r="U34" s="28"/>
      <c r="V34" s="28"/>
    </row>
    <row r="35" spans="1:22" s="76" customFormat="1" ht="27.75" customHeight="1" x14ac:dyDescent="0.3">
      <c r="A35" s="70" t="s">
        <v>24</v>
      </c>
      <c r="B35" s="70" t="s">
        <v>1402</v>
      </c>
      <c r="C35" s="70"/>
      <c r="D35" s="70" t="s">
        <v>30</v>
      </c>
      <c r="E35" s="70"/>
      <c r="F35" s="71" t="s">
        <v>1401</v>
      </c>
      <c r="G35" s="72">
        <v>162000</v>
      </c>
      <c r="H35" s="72">
        <f t="shared" si="1"/>
        <v>1255.8139534883721</v>
      </c>
      <c r="I35" s="70">
        <v>100</v>
      </c>
      <c r="J35" s="70"/>
      <c r="K35" s="70" t="s">
        <v>27</v>
      </c>
      <c r="L35" s="70" t="s">
        <v>16</v>
      </c>
      <c r="M35" s="74">
        <v>43032</v>
      </c>
      <c r="N35" s="74">
        <v>43032</v>
      </c>
      <c r="O35" s="70"/>
      <c r="P35" s="80"/>
      <c r="Q35" s="94" t="s">
        <v>161</v>
      </c>
      <c r="R35" s="94"/>
      <c r="S35" s="75"/>
      <c r="T35" s="81"/>
      <c r="U35" s="81"/>
      <c r="V35" s="81"/>
    </row>
    <row r="36" spans="1:22" s="30" customFormat="1" ht="27.6" x14ac:dyDescent="0.3">
      <c r="A36" s="6" t="s">
        <v>24</v>
      </c>
      <c r="B36" s="6" t="s">
        <v>92</v>
      </c>
      <c r="C36" s="6"/>
      <c r="D36" s="6" t="s">
        <v>30</v>
      </c>
      <c r="E36" s="6"/>
      <c r="F36" s="7" t="s">
        <v>93</v>
      </c>
      <c r="G36" s="8">
        <f>1080000+402377+288000</f>
        <v>1770377</v>
      </c>
      <c r="H36" s="8">
        <f t="shared" si="1"/>
        <v>13723.852713178294</v>
      </c>
      <c r="I36" s="6">
        <v>100</v>
      </c>
      <c r="J36" s="6"/>
      <c r="K36" s="6" t="s">
        <v>27</v>
      </c>
      <c r="L36" s="6" t="s">
        <v>16</v>
      </c>
      <c r="M36" s="10">
        <v>42752</v>
      </c>
      <c r="N36" s="10">
        <v>42752</v>
      </c>
      <c r="O36" s="6"/>
      <c r="P36" s="11" t="s">
        <v>72</v>
      </c>
      <c r="Q36" s="27"/>
      <c r="R36" s="28"/>
      <c r="S36" s="4"/>
      <c r="T36" s="28"/>
      <c r="U36" s="28"/>
      <c r="V36" s="28"/>
    </row>
    <row r="37" spans="1:22" s="30" customFormat="1" ht="26.4" x14ac:dyDescent="0.3">
      <c r="A37" s="6" t="s">
        <v>24</v>
      </c>
      <c r="B37" s="6" t="s">
        <v>94</v>
      </c>
      <c r="C37" s="6"/>
      <c r="D37" s="6" t="s">
        <v>30</v>
      </c>
      <c r="E37" s="6"/>
      <c r="F37" s="7" t="s">
        <v>95</v>
      </c>
      <c r="G37" s="8">
        <v>300000</v>
      </c>
      <c r="H37" s="8">
        <f t="shared" si="1"/>
        <v>2325.5813953488373</v>
      </c>
      <c r="I37" s="6">
        <v>100</v>
      </c>
      <c r="J37" s="6"/>
      <c r="K37" s="6" t="s">
        <v>27</v>
      </c>
      <c r="L37" s="6" t="s">
        <v>16</v>
      </c>
      <c r="M37" s="10">
        <v>42752</v>
      </c>
      <c r="N37" s="10">
        <v>42752</v>
      </c>
      <c r="O37" s="6"/>
      <c r="P37" s="11" t="s">
        <v>72</v>
      </c>
      <c r="Q37" s="27"/>
      <c r="R37" s="28"/>
      <c r="S37" s="4"/>
      <c r="T37" s="28"/>
      <c r="U37" s="28"/>
      <c r="V37" s="28"/>
    </row>
    <row r="38" spans="1:22" s="30" customFormat="1" ht="27.6" x14ac:dyDescent="0.3">
      <c r="A38" s="6" t="s">
        <v>24</v>
      </c>
      <c r="B38" s="6" t="s">
        <v>96</v>
      </c>
      <c r="C38" s="6"/>
      <c r="D38" s="6" t="s">
        <v>30</v>
      </c>
      <c r="E38" s="6"/>
      <c r="F38" s="7" t="s">
        <v>97</v>
      </c>
      <c r="G38" s="8">
        <v>804762</v>
      </c>
      <c r="H38" s="8">
        <f t="shared" si="1"/>
        <v>6238.4651162790697</v>
      </c>
      <c r="I38" s="6">
        <v>100</v>
      </c>
      <c r="J38" s="6"/>
      <c r="K38" s="6" t="s">
        <v>27</v>
      </c>
      <c r="L38" s="6" t="s">
        <v>16</v>
      </c>
      <c r="M38" s="10">
        <v>42933</v>
      </c>
      <c r="N38" s="10">
        <v>42933</v>
      </c>
      <c r="O38" s="6"/>
      <c r="P38" s="11" t="s">
        <v>72</v>
      </c>
      <c r="Q38" s="27"/>
      <c r="R38" s="28"/>
      <c r="S38" s="4"/>
      <c r="T38" s="28"/>
      <c r="U38" s="28"/>
      <c r="V38" s="28"/>
    </row>
    <row r="39" spans="1:22" s="30" customFormat="1" ht="26.4" x14ac:dyDescent="0.3">
      <c r="A39" s="6" t="s">
        <v>24</v>
      </c>
      <c r="B39" s="6" t="s">
        <v>98</v>
      </c>
      <c r="C39" s="6"/>
      <c r="D39" s="6" t="s">
        <v>30</v>
      </c>
      <c r="E39" s="6"/>
      <c r="F39" s="7" t="s">
        <v>99</v>
      </c>
      <c r="G39" s="8">
        <v>288000</v>
      </c>
      <c r="H39" s="8">
        <f t="shared" si="1"/>
        <v>2232.5581395348836</v>
      </c>
      <c r="I39" s="6">
        <v>100</v>
      </c>
      <c r="J39" s="6"/>
      <c r="K39" s="6" t="s">
        <v>27</v>
      </c>
      <c r="L39" s="6" t="s">
        <v>16</v>
      </c>
      <c r="M39" s="10">
        <v>42842</v>
      </c>
      <c r="N39" s="10">
        <v>42842</v>
      </c>
      <c r="O39" s="6"/>
      <c r="P39" s="11" t="s">
        <v>72</v>
      </c>
      <c r="Q39" s="28"/>
      <c r="R39" s="28"/>
      <c r="S39" s="4"/>
      <c r="T39" s="28"/>
      <c r="U39" s="28"/>
      <c r="V39" s="28"/>
    </row>
    <row r="40" spans="1:22" s="30" customFormat="1" ht="42.75" customHeight="1" x14ac:dyDescent="0.3">
      <c r="A40" s="6" t="s">
        <v>24</v>
      </c>
      <c r="B40" s="6" t="s">
        <v>100</v>
      </c>
      <c r="C40" s="6"/>
      <c r="D40" s="6" t="s">
        <v>30</v>
      </c>
      <c r="E40" s="6"/>
      <c r="F40" s="7" t="s">
        <v>101</v>
      </c>
      <c r="G40" s="8">
        <v>192000</v>
      </c>
      <c r="H40" s="8">
        <f t="shared" si="1"/>
        <v>1488.3720930232557</v>
      </c>
      <c r="I40" s="6">
        <v>100</v>
      </c>
      <c r="J40" s="6"/>
      <c r="K40" s="6" t="s">
        <v>27</v>
      </c>
      <c r="L40" s="6" t="s">
        <v>16</v>
      </c>
      <c r="M40" s="10">
        <v>42842</v>
      </c>
      <c r="N40" s="10">
        <v>42842</v>
      </c>
      <c r="O40" s="6"/>
      <c r="P40" s="11" t="s">
        <v>72</v>
      </c>
      <c r="Q40" s="28"/>
      <c r="R40" s="28"/>
      <c r="S40" s="4"/>
      <c r="T40" s="28"/>
      <c r="U40" s="28"/>
      <c r="V40" s="28"/>
    </row>
    <row r="41" spans="1:22" s="30" customFormat="1" ht="40.5" customHeight="1" x14ac:dyDescent="0.3">
      <c r="A41" s="6" t="s">
        <v>24</v>
      </c>
      <c r="B41" s="6" t="s">
        <v>102</v>
      </c>
      <c r="C41" s="6"/>
      <c r="D41" s="6" t="s">
        <v>30</v>
      </c>
      <c r="E41" s="6"/>
      <c r="F41" s="7" t="s">
        <v>103</v>
      </c>
      <c r="G41" s="8">
        <v>96000</v>
      </c>
      <c r="H41" s="8">
        <f t="shared" si="1"/>
        <v>744.18604651162786</v>
      </c>
      <c r="I41" s="6">
        <v>100</v>
      </c>
      <c r="J41" s="6"/>
      <c r="K41" s="6" t="s">
        <v>27</v>
      </c>
      <c r="L41" s="6" t="s">
        <v>16</v>
      </c>
      <c r="M41" s="10">
        <v>42842</v>
      </c>
      <c r="N41" s="10">
        <v>42842</v>
      </c>
      <c r="O41" s="6"/>
      <c r="P41" s="11" t="s">
        <v>72</v>
      </c>
      <c r="Q41" s="28"/>
      <c r="R41" s="28"/>
      <c r="S41" s="4"/>
      <c r="T41" s="28"/>
      <c r="U41" s="28"/>
      <c r="V41" s="28"/>
    </row>
    <row r="42" spans="1:22" s="30" customFormat="1" ht="105.75" customHeight="1" x14ac:dyDescent="0.3">
      <c r="A42" s="6" t="s">
        <v>24</v>
      </c>
      <c r="B42" s="6" t="s">
        <v>104</v>
      </c>
      <c r="C42" s="6"/>
      <c r="D42" s="6" t="s">
        <v>105</v>
      </c>
      <c r="E42" s="6"/>
      <c r="F42" s="7" t="s">
        <v>106</v>
      </c>
      <c r="G42" s="8">
        <v>531000</v>
      </c>
      <c r="H42" s="8">
        <f t="shared" si="1"/>
        <v>4116.2790697674418</v>
      </c>
      <c r="I42" s="6">
        <v>100</v>
      </c>
      <c r="J42" s="6"/>
      <c r="K42" s="6" t="s">
        <v>27</v>
      </c>
      <c r="L42" s="6" t="s">
        <v>16</v>
      </c>
      <c r="M42" s="10">
        <v>42811</v>
      </c>
      <c r="N42" s="10">
        <v>42842</v>
      </c>
      <c r="O42" s="6"/>
      <c r="P42" s="11" t="s">
        <v>107</v>
      </c>
      <c r="Q42" s="28"/>
      <c r="R42" s="28"/>
      <c r="S42" s="4"/>
      <c r="T42" s="28"/>
      <c r="U42" s="28"/>
      <c r="V42" s="28"/>
    </row>
    <row r="43" spans="1:22" s="30" customFormat="1" ht="37.5" customHeight="1" x14ac:dyDescent="0.3">
      <c r="A43" s="6" t="s">
        <v>24</v>
      </c>
      <c r="B43" s="6" t="s">
        <v>950</v>
      </c>
      <c r="C43" s="6"/>
      <c r="D43" s="6" t="s">
        <v>30</v>
      </c>
      <c r="E43" s="6"/>
      <c r="F43" s="7" t="s">
        <v>952</v>
      </c>
      <c r="G43" s="8">
        <v>810000</v>
      </c>
      <c r="H43" s="8">
        <f t="shared" si="1"/>
        <v>6279.0697674418607</v>
      </c>
      <c r="I43" s="6">
        <v>100</v>
      </c>
      <c r="J43" s="6"/>
      <c r="K43" s="6" t="s">
        <v>27</v>
      </c>
      <c r="L43" s="6" t="s">
        <v>16</v>
      </c>
      <c r="M43" s="10">
        <v>42948</v>
      </c>
      <c r="N43" s="10">
        <v>42948</v>
      </c>
      <c r="O43" s="6"/>
      <c r="P43" s="6" t="s">
        <v>72</v>
      </c>
      <c r="Q43" s="28"/>
      <c r="R43" s="28"/>
      <c r="S43" s="4"/>
      <c r="T43" s="28"/>
      <c r="U43" s="28"/>
      <c r="V43" s="28"/>
    </row>
    <row r="44" spans="1:22" s="30" customFormat="1" ht="35.25" customHeight="1" x14ac:dyDescent="0.3">
      <c r="A44" s="6" t="s">
        <v>24</v>
      </c>
      <c r="B44" s="6" t="s">
        <v>951</v>
      </c>
      <c r="C44" s="6"/>
      <c r="D44" s="6" t="s">
        <v>30</v>
      </c>
      <c r="E44" s="6"/>
      <c r="F44" s="7" t="s">
        <v>953</v>
      </c>
      <c r="G44" s="8">
        <v>222500</v>
      </c>
      <c r="H44" s="8">
        <f t="shared" si="1"/>
        <v>1724.8062015503876</v>
      </c>
      <c r="I44" s="6">
        <v>100</v>
      </c>
      <c r="J44" s="6"/>
      <c r="K44" s="6" t="s">
        <v>27</v>
      </c>
      <c r="L44" s="6" t="s">
        <v>16</v>
      </c>
      <c r="M44" s="10">
        <v>42948</v>
      </c>
      <c r="N44" s="10">
        <v>42948</v>
      </c>
      <c r="O44" s="6"/>
      <c r="P44" s="6" t="s">
        <v>72</v>
      </c>
      <c r="Q44" s="28"/>
      <c r="R44" s="28"/>
      <c r="S44" s="4"/>
      <c r="T44" s="28"/>
      <c r="U44" s="28"/>
      <c r="V44" s="28"/>
    </row>
    <row r="45" spans="1:22" s="30" customFormat="1" ht="63" customHeight="1" x14ac:dyDescent="0.3">
      <c r="A45" s="6" t="s">
        <v>24</v>
      </c>
      <c r="B45" s="6" t="s">
        <v>954</v>
      </c>
      <c r="C45" s="6"/>
      <c r="D45" s="6" t="s">
        <v>30</v>
      </c>
      <c r="E45" s="6"/>
      <c r="F45" s="7" t="s">
        <v>955</v>
      </c>
      <c r="G45" s="8">
        <v>36765000</v>
      </c>
      <c r="H45" s="8">
        <f t="shared" si="1"/>
        <v>285000</v>
      </c>
      <c r="I45" s="6">
        <v>100</v>
      </c>
      <c r="J45" s="6"/>
      <c r="K45" s="6" t="s">
        <v>27</v>
      </c>
      <c r="L45" s="6" t="s">
        <v>16</v>
      </c>
      <c r="M45" s="10">
        <v>42948</v>
      </c>
      <c r="N45" s="10">
        <v>42948</v>
      </c>
      <c r="O45" s="6"/>
      <c r="P45" s="6" t="s">
        <v>956</v>
      </c>
      <c r="Q45" s="28"/>
      <c r="R45" s="28"/>
      <c r="S45" s="4"/>
      <c r="T45" s="28"/>
      <c r="U45" s="28"/>
      <c r="V45" s="28"/>
    </row>
    <row r="46" spans="1:22" s="30" customFormat="1" x14ac:dyDescent="0.3">
      <c r="A46" s="6" t="s">
        <v>24</v>
      </c>
      <c r="B46" s="6" t="s">
        <v>108</v>
      </c>
      <c r="C46" s="6"/>
      <c r="D46" s="6" t="s">
        <v>30</v>
      </c>
      <c r="E46" s="6"/>
      <c r="F46" s="7" t="s">
        <v>109</v>
      </c>
      <c r="G46" s="8">
        <v>600000</v>
      </c>
      <c r="H46" s="8">
        <f t="shared" si="1"/>
        <v>4651.1627906976746</v>
      </c>
      <c r="I46" s="6">
        <v>100</v>
      </c>
      <c r="J46" s="6"/>
      <c r="K46" s="6" t="s">
        <v>27</v>
      </c>
      <c r="L46" s="6" t="s">
        <v>16</v>
      </c>
      <c r="M46" s="10">
        <v>42811</v>
      </c>
      <c r="N46" s="10">
        <v>42811</v>
      </c>
      <c r="O46" s="6"/>
      <c r="P46" s="11"/>
      <c r="Q46" s="27"/>
      <c r="R46" s="28"/>
      <c r="S46" s="4"/>
      <c r="T46" s="28"/>
      <c r="U46" s="28"/>
      <c r="V46" s="28"/>
    </row>
    <row r="47" spans="1:22" s="30" customFormat="1" ht="27.6" x14ac:dyDescent="0.3">
      <c r="A47" s="6" t="s">
        <v>24</v>
      </c>
      <c r="B47" s="6" t="s">
        <v>110</v>
      </c>
      <c r="C47" s="6"/>
      <c r="D47" s="6" t="s">
        <v>30</v>
      </c>
      <c r="E47" s="6"/>
      <c r="F47" s="7" t="s">
        <v>111</v>
      </c>
      <c r="G47" s="8">
        <v>524000</v>
      </c>
      <c r="H47" s="8">
        <f t="shared" si="1"/>
        <v>4062.015503875969</v>
      </c>
      <c r="I47" s="6">
        <v>100</v>
      </c>
      <c r="J47" s="6"/>
      <c r="K47" s="6" t="s">
        <v>27</v>
      </c>
      <c r="L47" s="6" t="s">
        <v>16</v>
      </c>
      <c r="M47" s="10">
        <v>42856</v>
      </c>
      <c r="N47" s="10">
        <v>42856</v>
      </c>
      <c r="O47" s="6"/>
      <c r="P47" s="11" t="s">
        <v>112</v>
      </c>
      <c r="Q47" s="27"/>
      <c r="R47" s="28"/>
      <c r="S47" s="4"/>
      <c r="T47" s="28"/>
      <c r="U47" s="28"/>
      <c r="V47" s="28"/>
    </row>
    <row r="48" spans="1:22" s="76" customFormat="1" x14ac:dyDescent="0.3">
      <c r="A48" s="70" t="s">
        <v>24</v>
      </c>
      <c r="B48" s="70" t="s">
        <v>1412</v>
      </c>
      <c r="C48" s="70"/>
      <c r="D48" s="70" t="s">
        <v>30</v>
      </c>
      <c r="E48" s="70"/>
      <c r="F48" s="71" t="s">
        <v>1413</v>
      </c>
      <c r="G48" s="72">
        <v>600000</v>
      </c>
      <c r="H48" s="72">
        <f t="shared" si="1"/>
        <v>4651.1627906976746</v>
      </c>
      <c r="I48" s="70">
        <v>100</v>
      </c>
      <c r="J48" s="70"/>
      <c r="K48" s="70" t="s">
        <v>27</v>
      </c>
      <c r="L48" s="70" t="s">
        <v>16</v>
      </c>
      <c r="M48" s="74">
        <v>43040</v>
      </c>
      <c r="N48" s="74">
        <v>43040</v>
      </c>
      <c r="O48" s="70"/>
      <c r="P48" s="80"/>
      <c r="Q48" s="85" t="s">
        <v>161</v>
      </c>
      <c r="R48" s="81"/>
      <c r="S48" s="75"/>
      <c r="T48" s="81"/>
      <c r="U48" s="81"/>
      <c r="V48" s="81"/>
    </row>
    <row r="49" spans="1:22" s="76" customFormat="1" x14ac:dyDescent="0.3">
      <c r="A49" s="70" t="s">
        <v>24</v>
      </c>
      <c r="B49" s="70" t="s">
        <v>1414</v>
      </c>
      <c r="C49" s="70"/>
      <c r="D49" s="70" t="s">
        <v>30</v>
      </c>
      <c r="E49" s="70"/>
      <c r="F49" s="71" t="s">
        <v>1415</v>
      </c>
      <c r="G49" s="72">
        <v>100000</v>
      </c>
      <c r="H49" s="72">
        <f t="shared" si="1"/>
        <v>775.19379844961236</v>
      </c>
      <c r="I49" s="70">
        <v>100</v>
      </c>
      <c r="J49" s="70"/>
      <c r="K49" s="70" t="s">
        <v>27</v>
      </c>
      <c r="L49" s="70" t="s">
        <v>16</v>
      </c>
      <c r="M49" s="74">
        <v>43040</v>
      </c>
      <c r="N49" s="74">
        <v>43040</v>
      </c>
      <c r="O49" s="70"/>
      <c r="P49" s="80"/>
      <c r="Q49" s="85" t="s">
        <v>161</v>
      </c>
      <c r="R49" s="81"/>
      <c r="S49" s="75"/>
      <c r="T49" s="81"/>
      <c r="U49" s="81"/>
      <c r="V49" s="81"/>
    </row>
    <row r="50" spans="1:22" s="30" customFormat="1" ht="27.6" x14ac:dyDescent="0.3">
      <c r="A50" s="6" t="s">
        <v>24</v>
      </c>
      <c r="B50" s="6" t="s">
        <v>113</v>
      </c>
      <c r="C50" s="6"/>
      <c r="D50" s="6" t="s">
        <v>30</v>
      </c>
      <c r="E50" s="6"/>
      <c r="F50" s="7" t="s">
        <v>114</v>
      </c>
      <c r="G50" s="8">
        <v>56000</v>
      </c>
      <c r="H50" s="8">
        <f t="shared" si="1"/>
        <v>434.10852713178292</v>
      </c>
      <c r="I50" s="6">
        <v>100</v>
      </c>
      <c r="J50" s="6"/>
      <c r="K50" s="6" t="s">
        <v>27</v>
      </c>
      <c r="L50" s="6" t="s">
        <v>16</v>
      </c>
      <c r="M50" s="10">
        <v>42917</v>
      </c>
      <c r="N50" s="10">
        <v>42917</v>
      </c>
      <c r="O50" s="6"/>
      <c r="P50" s="11"/>
      <c r="Q50" s="27"/>
      <c r="R50" s="28"/>
      <c r="S50" s="4"/>
      <c r="T50" s="28"/>
      <c r="U50" s="28"/>
      <c r="V50" s="28"/>
    </row>
    <row r="51" spans="1:22" s="30" customFormat="1" x14ac:dyDescent="0.3">
      <c r="A51" s="6" t="s">
        <v>24</v>
      </c>
      <c r="B51" s="6" t="s">
        <v>115</v>
      </c>
      <c r="C51" s="6"/>
      <c r="D51" s="6" t="s">
        <v>30</v>
      </c>
      <c r="E51" s="6"/>
      <c r="F51" s="7" t="s">
        <v>116</v>
      </c>
      <c r="G51" s="8">
        <v>20000</v>
      </c>
      <c r="H51" s="8">
        <f t="shared" si="1"/>
        <v>155.03875968992247</v>
      </c>
      <c r="I51" s="6">
        <v>100</v>
      </c>
      <c r="J51" s="6"/>
      <c r="K51" s="6" t="s">
        <v>27</v>
      </c>
      <c r="L51" s="6" t="s">
        <v>16</v>
      </c>
      <c r="M51" s="10">
        <v>42917</v>
      </c>
      <c r="N51" s="10">
        <v>42917</v>
      </c>
      <c r="O51" s="6"/>
      <c r="P51" s="11"/>
      <c r="Q51" s="27"/>
      <c r="R51" s="28"/>
      <c r="S51" s="4"/>
      <c r="T51" s="28"/>
      <c r="U51" s="28"/>
      <c r="V51" s="28"/>
    </row>
    <row r="52" spans="1:22" s="30" customFormat="1" ht="54" customHeight="1" x14ac:dyDescent="0.3">
      <c r="A52" s="6" t="s">
        <v>24</v>
      </c>
      <c r="B52" s="6" t="s">
        <v>117</v>
      </c>
      <c r="C52" s="6"/>
      <c r="D52" s="6" t="s">
        <v>30</v>
      </c>
      <c r="E52" s="6"/>
      <c r="F52" s="7" t="s">
        <v>118</v>
      </c>
      <c r="G52" s="8">
        <v>80000</v>
      </c>
      <c r="H52" s="8">
        <f t="shared" si="1"/>
        <v>620.15503875968989</v>
      </c>
      <c r="I52" s="6">
        <v>100</v>
      </c>
      <c r="J52" s="6"/>
      <c r="K52" s="6" t="s">
        <v>27</v>
      </c>
      <c r="L52" s="6" t="s">
        <v>16</v>
      </c>
      <c r="M52" s="10">
        <v>42979</v>
      </c>
      <c r="N52" s="10">
        <v>42979</v>
      </c>
      <c r="O52" s="6"/>
      <c r="P52" s="11"/>
      <c r="Q52" s="27"/>
      <c r="R52" s="28"/>
      <c r="S52" s="4"/>
      <c r="T52" s="28"/>
      <c r="U52" s="28"/>
      <c r="V52" s="28"/>
    </row>
    <row r="53" spans="1:22" s="76" customFormat="1" ht="54" customHeight="1" x14ac:dyDescent="0.3">
      <c r="A53" s="70" t="s">
        <v>24</v>
      </c>
      <c r="B53" s="70" t="s">
        <v>1418</v>
      </c>
      <c r="C53" s="70"/>
      <c r="D53" s="70" t="s">
        <v>30</v>
      </c>
      <c r="E53" s="70"/>
      <c r="F53" s="71" t="s">
        <v>1419</v>
      </c>
      <c r="G53" s="72">
        <v>160000</v>
      </c>
      <c r="H53" s="72">
        <f t="shared" ref="H53:H84" si="2">G53/$B$361</f>
        <v>1240.3100775193798</v>
      </c>
      <c r="I53" s="70">
        <v>100</v>
      </c>
      <c r="J53" s="70"/>
      <c r="K53" s="70" t="s">
        <v>27</v>
      </c>
      <c r="L53" s="70" t="s">
        <v>16</v>
      </c>
      <c r="M53" s="74">
        <v>43040</v>
      </c>
      <c r="N53" s="74">
        <v>43040</v>
      </c>
      <c r="O53" s="70"/>
      <c r="P53" s="80"/>
      <c r="Q53" s="85" t="s">
        <v>161</v>
      </c>
      <c r="R53" s="81"/>
      <c r="S53" s="75"/>
      <c r="T53" s="81"/>
      <c r="U53" s="81"/>
      <c r="V53" s="81"/>
    </row>
    <row r="54" spans="1:22" s="76" customFormat="1" ht="54" customHeight="1" x14ac:dyDescent="0.3">
      <c r="A54" s="70" t="s">
        <v>24</v>
      </c>
      <c r="B54" s="70" t="s">
        <v>1420</v>
      </c>
      <c r="C54" s="70"/>
      <c r="D54" s="70" t="s">
        <v>30</v>
      </c>
      <c r="E54" s="70"/>
      <c r="F54" s="71" t="s">
        <v>1421</v>
      </c>
      <c r="G54" s="72">
        <v>160000</v>
      </c>
      <c r="H54" s="72">
        <f t="shared" si="2"/>
        <v>1240.3100775193798</v>
      </c>
      <c r="I54" s="70">
        <v>100</v>
      </c>
      <c r="J54" s="70"/>
      <c r="K54" s="70" t="s">
        <v>27</v>
      </c>
      <c r="L54" s="70" t="s">
        <v>16</v>
      </c>
      <c r="M54" s="74">
        <v>43040</v>
      </c>
      <c r="N54" s="74">
        <v>43040</v>
      </c>
      <c r="O54" s="70"/>
      <c r="P54" s="80"/>
      <c r="Q54" s="85" t="s">
        <v>161</v>
      </c>
      <c r="R54" s="81"/>
      <c r="S54" s="75"/>
      <c r="T54" s="81"/>
      <c r="U54" s="81"/>
      <c r="V54" s="81"/>
    </row>
    <row r="55" spans="1:22" s="76" customFormat="1" ht="54" customHeight="1" x14ac:dyDescent="0.3">
      <c r="A55" s="70" t="s">
        <v>24</v>
      </c>
      <c r="B55" s="70" t="s">
        <v>119</v>
      </c>
      <c r="C55" s="70"/>
      <c r="D55" s="70" t="s">
        <v>30</v>
      </c>
      <c r="E55" s="70"/>
      <c r="F55" s="71" t="s">
        <v>120</v>
      </c>
      <c r="G55" s="72">
        <v>550000</v>
      </c>
      <c r="H55" s="72">
        <f t="shared" si="2"/>
        <v>4263.5658914728683</v>
      </c>
      <c r="I55" s="70">
        <v>100</v>
      </c>
      <c r="J55" s="70"/>
      <c r="K55" s="70" t="s">
        <v>27</v>
      </c>
      <c r="L55" s="70" t="s">
        <v>16</v>
      </c>
      <c r="M55" s="74">
        <v>42826</v>
      </c>
      <c r="N55" s="74">
        <v>42856</v>
      </c>
      <c r="O55" s="70"/>
      <c r="P55" s="80"/>
      <c r="Q55" s="81" t="s">
        <v>998</v>
      </c>
      <c r="R55" s="81"/>
      <c r="S55" s="75"/>
      <c r="T55" s="81"/>
      <c r="U55" s="81"/>
      <c r="V55" s="81"/>
    </row>
    <row r="56" spans="1:22" s="76" customFormat="1" ht="33.75" customHeight="1" x14ac:dyDescent="0.3">
      <c r="A56" s="70" t="s">
        <v>24</v>
      </c>
      <c r="B56" s="70" t="s">
        <v>1416</v>
      </c>
      <c r="C56" s="70"/>
      <c r="D56" s="70" t="s">
        <v>30</v>
      </c>
      <c r="E56" s="70"/>
      <c r="F56" s="71" t="s">
        <v>1417</v>
      </c>
      <c r="G56" s="72">
        <v>10000</v>
      </c>
      <c r="H56" s="72">
        <f t="shared" si="2"/>
        <v>77.519379844961236</v>
      </c>
      <c r="I56" s="70">
        <v>100</v>
      </c>
      <c r="J56" s="70"/>
      <c r="K56" s="70" t="s">
        <v>27</v>
      </c>
      <c r="L56" s="70" t="s">
        <v>16</v>
      </c>
      <c r="M56" s="74">
        <v>43040</v>
      </c>
      <c r="N56" s="74">
        <v>43040</v>
      </c>
      <c r="O56" s="70"/>
      <c r="P56" s="80"/>
      <c r="Q56" s="85" t="s">
        <v>161</v>
      </c>
      <c r="R56" s="81"/>
      <c r="S56" s="75"/>
      <c r="T56" s="81"/>
      <c r="U56" s="81"/>
      <c r="V56" s="81"/>
    </row>
    <row r="57" spans="1:22" s="30" customFormat="1" ht="54.75" customHeight="1" x14ac:dyDescent="0.3">
      <c r="A57" s="6" t="s">
        <v>24</v>
      </c>
      <c r="B57" s="6" t="s">
        <v>121</v>
      </c>
      <c r="C57" s="6"/>
      <c r="D57" s="6" t="s">
        <v>30</v>
      </c>
      <c r="E57" s="6"/>
      <c r="F57" s="7" t="s">
        <v>122</v>
      </c>
      <c r="G57" s="8">
        <v>491760</v>
      </c>
      <c r="H57" s="8">
        <f t="shared" si="2"/>
        <v>3812.0930232558139</v>
      </c>
      <c r="I57" s="6">
        <v>100</v>
      </c>
      <c r="J57" s="6"/>
      <c r="K57" s="6" t="s">
        <v>27</v>
      </c>
      <c r="L57" s="6" t="s">
        <v>16</v>
      </c>
      <c r="M57" s="10">
        <v>42752</v>
      </c>
      <c r="N57" s="10">
        <v>42752</v>
      </c>
      <c r="O57" s="6"/>
      <c r="P57" s="11" t="s">
        <v>72</v>
      </c>
      <c r="Q57" s="27"/>
      <c r="R57" s="28"/>
      <c r="S57" s="4"/>
      <c r="T57" s="28"/>
      <c r="U57" s="28"/>
      <c r="V57" s="28"/>
    </row>
    <row r="58" spans="1:22" s="30" customFormat="1" ht="26.4" x14ac:dyDescent="0.3">
      <c r="A58" s="6" t="s">
        <v>24</v>
      </c>
      <c r="B58" s="6" t="s">
        <v>123</v>
      </c>
      <c r="C58" s="6"/>
      <c r="D58" s="6" t="s">
        <v>30</v>
      </c>
      <c r="E58" s="6"/>
      <c r="F58" s="7" t="s">
        <v>124</v>
      </c>
      <c r="G58" s="8">
        <v>200000</v>
      </c>
      <c r="H58" s="8">
        <f t="shared" si="2"/>
        <v>1550.3875968992247</v>
      </c>
      <c r="I58" s="6">
        <v>100</v>
      </c>
      <c r="J58" s="6"/>
      <c r="K58" s="6" t="s">
        <v>27</v>
      </c>
      <c r="L58" s="6" t="s">
        <v>16</v>
      </c>
      <c r="M58" s="10">
        <v>42752</v>
      </c>
      <c r="N58" s="10">
        <v>42752</v>
      </c>
      <c r="O58" s="6"/>
      <c r="P58" s="11" t="s">
        <v>72</v>
      </c>
      <c r="Q58" s="28"/>
      <c r="R58" s="28"/>
      <c r="S58" s="4"/>
      <c r="T58" s="28"/>
      <c r="U58" s="28"/>
      <c r="V58" s="28"/>
    </row>
    <row r="59" spans="1:22" s="30" customFormat="1" ht="41.25" customHeight="1" x14ac:dyDescent="0.3">
      <c r="A59" s="6" t="s">
        <v>24</v>
      </c>
      <c r="B59" s="6" t="s">
        <v>125</v>
      </c>
      <c r="C59" s="6"/>
      <c r="D59" s="6" t="s">
        <v>30</v>
      </c>
      <c r="E59" s="6"/>
      <c r="F59" s="7" t="s">
        <v>126</v>
      </c>
      <c r="G59" s="8">
        <v>100000</v>
      </c>
      <c r="H59" s="8">
        <f t="shared" si="2"/>
        <v>775.19379844961236</v>
      </c>
      <c r="I59" s="6">
        <v>100</v>
      </c>
      <c r="J59" s="6"/>
      <c r="K59" s="6" t="s">
        <v>127</v>
      </c>
      <c r="L59" s="6" t="s">
        <v>16</v>
      </c>
      <c r="M59" s="10">
        <v>42752</v>
      </c>
      <c r="N59" s="10">
        <v>42752</v>
      </c>
      <c r="O59" s="6"/>
      <c r="P59" s="11" t="s">
        <v>72</v>
      </c>
      <c r="Q59" s="28"/>
      <c r="R59" s="28"/>
      <c r="S59" s="4"/>
      <c r="T59" s="28"/>
      <c r="U59" s="28"/>
      <c r="V59" s="28"/>
    </row>
    <row r="60" spans="1:22" s="30" customFormat="1" ht="102.75" customHeight="1" x14ac:dyDescent="0.3">
      <c r="A60" s="6" t="s">
        <v>24</v>
      </c>
      <c r="B60" s="6" t="s">
        <v>125</v>
      </c>
      <c r="C60" s="6"/>
      <c r="D60" s="6" t="s">
        <v>105</v>
      </c>
      <c r="E60" s="6"/>
      <c r="F60" s="7" t="s">
        <v>128</v>
      </c>
      <c r="G60" s="8">
        <v>50000</v>
      </c>
      <c r="H60" s="8">
        <f t="shared" si="2"/>
        <v>387.59689922480618</v>
      </c>
      <c r="I60" s="6">
        <v>100</v>
      </c>
      <c r="J60" s="6"/>
      <c r="K60" s="6" t="s">
        <v>127</v>
      </c>
      <c r="L60" s="6" t="s">
        <v>16</v>
      </c>
      <c r="M60" s="10">
        <v>42752</v>
      </c>
      <c r="N60" s="10">
        <v>42752</v>
      </c>
      <c r="O60" s="6"/>
      <c r="P60" s="6" t="s">
        <v>129</v>
      </c>
      <c r="Q60" s="27"/>
      <c r="R60" s="28"/>
      <c r="S60" s="4"/>
      <c r="T60" s="28"/>
      <c r="U60" s="28"/>
      <c r="V60" s="28"/>
    </row>
    <row r="61" spans="1:22" s="30" customFormat="1" ht="42.75" hidden="1" customHeight="1" x14ac:dyDescent="0.3">
      <c r="A61" s="6" t="s">
        <v>24</v>
      </c>
      <c r="B61" s="6" t="s">
        <v>130</v>
      </c>
      <c r="C61" s="6"/>
      <c r="D61" s="6" t="s">
        <v>30</v>
      </c>
      <c r="E61" s="6"/>
      <c r="F61" s="7" t="s">
        <v>131</v>
      </c>
      <c r="G61" s="8">
        <v>4290000</v>
      </c>
      <c r="H61" s="8">
        <f t="shared" si="2"/>
        <v>33255.813953488374</v>
      </c>
      <c r="I61" s="6">
        <v>100</v>
      </c>
      <c r="J61" s="6"/>
      <c r="K61" s="6" t="s">
        <v>127</v>
      </c>
      <c r="L61" s="6" t="s">
        <v>16</v>
      </c>
      <c r="M61" s="10">
        <v>42752</v>
      </c>
      <c r="N61" s="10">
        <v>42752</v>
      </c>
      <c r="O61" s="6"/>
      <c r="P61" s="11" t="s">
        <v>72</v>
      </c>
      <c r="Q61" s="28"/>
      <c r="R61" s="28"/>
      <c r="S61" s="4"/>
      <c r="T61" s="28"/>
      <c r="U61" s="28"/>
      <c r="V61" s="28"/>
    </row>
    <row r="62" spans="1:22" s="30" customFormat="1" ht="41.25" hidden="1" customHeight="1" x14ac:dyDescent="0.3">
      <c r="A62" s="6" t="s">
        <v>24</v>
      </c>
      <c r="B62" s="6" t="s">
        <v>132</v>
      </c>
      <c r="C62" s="6"/>
      <c r="D62" s="6" t="s">
        <v>30</v>
      </c>
      <c r="E62" s="6"/>
      <c r="F62" s="7" t="s">
        <v>133</v>
      </c>
      <c r="G62" s="8">
        <v>350000</v>
      </c>
      <c r="H62" s="8">
        <f t="shared" si="2"/>
        <v>2713.1782945736436</v>
      </c>
      <c r="I62" s="6">
        <v>100</v>
      </c>
      <c r="J62" s="6"/>
      <c r="K62" s="6" t="s">
        <v>127</v>
      </c>
      <c r="L62" s="6" t="s">
        <v>16</v>
      </c>
      <c r="M62" s="10">
        <v>42752</v>
      </c>
      <c r="N62" s="10">
        <v>42752</v>
      </c>
      <c r="O62" s="6"/>
      <c r="P62" s="11" t="s">
        <v>72</v>
      </c>
      <c r="Q62" s="28"/>
      <c r="R62" s="28"/>
      <c r="S62" s="4"/>
      <c r="T62" s="28"/>
      <c r="U62" s="28"/>
      <c r="V62" s="28"/>
    </row>
    <row r="63" spans="1:22" s="30" customFormat="1" ht="41.25" hidden="1" customHeight="1" x14ac:dyDescent="0.3">
      <c r="A63" s="6" t="s">
        <v>24</v>
      </c>
      <c r="B63" s="6" t="s">
        <v>134</v>
      </c>
      <c r="C63" s="6"/>
      <c r="D63" s="6" t="s">
        <v>30</v>
      </c>
      <c r="E63" s="6"/>
      <c r="F63" s="7" t="s">
        <v>135</v>
      </c>
      <c r="G63" s="8">
        <v>4020000</v>
      </c>
      <c r="H63" s="8">
        <f t="shared" si="2"/>
        <v>31162.79069767442</v>
      </c>
      <c r="I63" s="6">
        <v>100</v>
      </c>
      <c r="J63" s="6"/>
      <c r="K63" s="6" t="s">
        <v>127</v>
      </c>
      <c r="L63" s="6" t="s">
        <v>16</v>
      </c>
      <c r="M63" s="10">
        <v>42752</v>
      </c>
      <c r="N63" s="10">
        <v>42752</v>
      </c>
      <c r="O63" s="6"/>
      <c r="P63" s="11" t="s">
        <v>72</v>
      </c>
      <c r="Q63" s="28"/>
      <c r="R63" s="28"/>
      <c r="S63" s="4"/>
      <c r="T63" s="28"/>
      <c r="U63" s="28"/>
      <c r="V63" s="28"/>
    </row>
    <row r="64" spans="1:22" s="30" customFormat="1" ht="42.75" hidden="1" customHeight="1" x14ac:dyDescent="0.3">
      <c r="A64" s="6" t="s">
        <v>24</v>
      </c>
      <c r="B64" s="6" t="s">
        <v>136</v>
      </c>
      <c r="C64" s="6"/>
      <c r="D64" s="6" t="s">
        <v>30</v>
      </c>
      <c r="E64" s="6"/>
      <c r="F64" s="7" t="s">
        <v>137</v>
      </c>
      <c r="G64" s="8">
        <v>13000</v>
      </c>
      <c r="H64" s="8">
        <f t="shared" si="2"/>
        <v>100.77519379844961</v>
      </c>
      <c r="I64" s="6">
        <v>100</v>
      </c>
      <c r="J64" s="6"/>
      <c r="K64" s="6" t="s">
        <v>127</v>
      </c>
      <c r="L64" s="6" t="s">
        <v>16</v>
      </c>
      <c r="M64" s="10">
        <v>42752</v>
      </c>
      <c r="N64" s="10">
        <v>42752</v>
      </c>
      <c r="O64" s="6"/>
      <c r="P64" s="11" t="s">
        <v>72</v>
      </c>
      <c r="Q64" s="28"/>
      <c r="R64" s="28"/>
      <c r="S64" s="4"/>
      <c r="T64" s="28"/>
      <c r="U64" s="28"/>
      <c r="V64" s="28"/>
    </row>
    <row r="65" spans="1:22" s="30" customFormat="1" ht="42.75" hidden="1" customHeight="1" x14ac:dyDescent="0.3">
      <c r="A65" s="6" t="s">
        <v>24</v>
      </c>
      <c r="B65" s="6" t="s">
        <v>138</v>
      </c>
      <c r="C65" s="6"/>
      <c r="D65" s="6" t="s">
        <v>30</v>
      </c>
      <c r="E65" s="6"/>
      <c r="F65" s="7" t="s">
        <v>139</v>
      </c>
      <c r="G65" s="8">
        <v>9725000</v>
      </c>
      <c r="H65" s="8">
        <f t="shared" si="2"/>
        <v>75387.596899224809</v>
      </c>
      <c r="I65" s="6">
        <v>100</v>
      </c>
      <c r="J65" s="6"/>
      <c r="K65" s="6" t="s">
        <v>127</v>
      </c>
      <c r="L65" s="6" t="s">
        <v>16</v>
      </c>
      <c r="M65" s="10">
        <v>42826</v>
      </c>
      <c r="N65" s="10">
        <v>42826</v>
      </c>
      <c r="O65" s="6"/>
      <c r="P65" s="11" t="s">
        <v>140</v>
      </c>
      <c r="Q65" s="28"/>
      <c r="R65" s="28"/>
      <c r="S65" s="4"/>
      <c r="T65" s="28"/>
      <c r="U65" s="28"/>
      <c r="V65" s="28"/>
    </row>
    <row r="66" spans="1:22" s="30" customFormat="1" ht="42.75" hidden="1" customHeight="1" x14ac:dyDescent="0.3">
      <c r="A66" s="6" t="s">
        <v>24</v>
      </c>
      <c r="B66" s="6" t="s">
        <v>141</v>
      </c>
      <c r="C66" s="6"/>
      <c r="D66" s="6" t="s">
        <v>30</v>
      </c>
      <c r="E66" s="6"/>
      <c r="F66" s="7" t="s">
        <v>142</v>
      </c>
      <c r="G66" s="8">
        <v>100000</v>
      </c>
      <c r="H66" s="8">
        <f t="shared" si="2"/>
        <v>775.19379844961236</v>
      </c>
      <c r="I66" s="6">
        <v>100</v>
      </c>
      <c r="J66" s="6"/>
      <c r="K66" s="6" t="s">
        <v>127</v>
      </c>
      <c r="L66" s="6" t="s">
        <v>16</v>
      </c>
      <c r="M66" s="10">
        <v>42826</v>
      </c>
      <c r="N66" s="10">
        <v>42826</v>
      </c>
      <c r="O66" s="6"/>
      <c r="P66" s="11"/>
      <c r="Q66" s="28"/>
      <c r="R66" s="28"/>
      <c r="S66" s="4"/>
      <c r="T66" s="28"/>
      <c r="U66" s="28"/>
      <c r="V66" s="28"/>
    </row>
    <row r="67" spans="1:22" s="30" customFormat="1" ht="42.75" hidden="1" customHeight="1" x14ac:dyDescent="0.3">
      <c r="A67" s="6" t="s">
        <v>24</v>
      </c>
      <c r="B67" s="6" t="s">
        <v>143</v>
      </c>
      <c r="C67" s="6"/>
      <c r="D67" s="6" t="s">
        <v>30</v>
      </c>
      <c r="E67" s="6"/>
      <c r="F67" s="7" t="s">
        <v>144</v>
      </c>
      <c r="G67" s="8">
        <v>100000</v>
      </c>
      <c r="H67" s="8">
        <f t="shared" si="2"/>
        <v>775.19379844961236</v>
      </c>
      <c r="I67" s="6">
        <v>100</v>
      </c>
      <c r="J67" s="6"/>
      <c r="K67" s="6" t="s">
        <v>127</v>
      </c>
      <c r="L67" s="6" t="s">
        <v>16</v>
      </c>
      <c r="M67" s="10">
        <v>42826</v>
      </c>
      <c r="N67" s="10">
        <v>42826</v>
      </c>
      <c r="O67" s="6"/>
      <c r="P67" s="11"/>
      <c r="Q67" s="28"/>
      <c r="R67" s="28"/>
      <c r="S67" s="4"/>
      <c r="T67" s="28"/>
      <c r="U67" s="28"/>
      <c r="V67" s="28"/>
    </row>
    <row r="68" spans="1:22" s="30" customFormat="1" ht="42.75" hidden="1" customHeight="1" x14ac:dyDescent="0.3">
      <c r="A68" s="6" t="s">
        <v>24</v>
      </c>
      <c r="B68" s="6" t="s">
        <v>145</v>
      </c>
      <c r="C68" s="6"/>
      <c r="D68" s="6" t="s">
        <v>30</v>
      </c>
      <c r="E68" s="6"/>
      <c r="F68" s="7" t="s">
        <v>146</v>
      </c>
      <c r="G68" s="8">
        <v>100000</v>
      </c>
      <c r="H68" s="8">
        <f t="shared" si="2"/>
        <v>775.19379844961236</v>
      </c>
      <c r="I68" s="6">
        <v>100</v>
      </c>
      <c r="J68" s="6"/>
      <c r="K68" s="6" t="s">
        <v>127</v>
      </c>
      <c r="L68" s="6" t="s">
        <v>16</v>
      </c>
      <c r="M68" s="10">
        <v>42826</v>
      </c>
      <c r="N68" s="10">
        <v>42826</v>
      </c>
      <c r="O68" s="6"/>
      <c r="P68" s="11"/>
      <c r="Q68" s="28"/>
      <c r="R68" s="28"/>
      <c r="S68" s="4"/>
      <c r="T68" s="28"/>
      <c r="U68" s="28"/>
      <c r="V68" s="28"/>
    </row>
    <row r="69" spans="1:22" s="30" customFormat="1" ht="42.75" hidden="1" customHeight="1" x14ac:dyDescent="0.3">
      <c r="A69" s="6" t="s">
        <v>24</v>
      </c>
      <c r="B69" s="6" t="s">
        <v>147</v>
      </c>
      <c r="C69" s="6"/>
      <c r="D69" s="6" t="s">
        <v>30</v>
      </c>
      <c r="E69" s="6"/>
      <c r="F69" s="7" t="s">
        <v>148</v>
      </c>
      <c r="G69" s="8">
        <v>300000</v>
      </c>
      <c r="H69" s="8">
        <f t="shared" si="2"/>
        <v>2325.5813953488373</v>
      </c>
      <c r="I69" s="6">
        <v>100</v>
      </c>
      <c r="J69" s="6"/>
      <c r="K69" s="6" t="s">
        <v>127</v>
      </c>
      <c r="L69" s="6" t="s">
        <v>16</v>
      </c>
      <c r="M69" s="10">
        <v>42826</v>
      </c>
      <c r="N69" s="10">
        <v>42826</v>
      </c>
      <c r="O69" s="6"/>
      <c r="P69" s="11"/>
      <c r="Q69" s="28"/>
      <c r="R69" s="28"/>
      <c r="S69" s="4"/>
      <c r="T69" s="28"/>
      <c r="U69" s="28"/>
      <c r="V69" s="28"/>
    </row>
    <row r="70" spans="1:22" s="30" customFormat="1" ht="42.75" hidden="1" customHeight="1" x14ac:dyDescent="0.3">
      <c r="A70" s="6" t="s">
        <v>24</v>
      </c>
      <c r="B70" s="6" t="s">
        <v>149</v>
      </c>
      <c r="C70" s="6"/>
      <c r="D70" s="6" t="s">
        <v>30</v>
      </c>
      <c r="E70" s="6"/>
      <c r="F70" s="7" t="s">
        <v>150</v>
      </c>
      <c r="G70" s="8">
        <v>400000</v>
      </c>
      <c r="H70" s="8">
        <f t="shared" si="2"/>
        <v>3100.7751937984494</v>
      </c>
      <c r="I70" s="6">
        <v>100</v>
      </c>
      <c r="J70" s="6"/>
      <c r="K70" s="6" t="s">
        <v>127</v>
      </c>
      <c r="L70" s="6" t="s">
        <v>16</v>
      </c>
      <c r="M70" s="10">
        <v>42933</v>
      </c>
      <c r="N70" s="10">
        <v>42933</v>
      </c>
      <c r="O70" s="6"/>
      <c r="P70" s="11" t="s">
        <v>140</v>
      </c>
      <c r="Q70" s="28"/>
      <c r="R70" s="28"/>
      <c r="S70" s="4"/>
      <c r="T70" s="28"/>
      <c r="U70" s="28"/>
      <c r="V70" s="28"/>
    </row>
    <row r="71" spans="1:22" s="30" customFormat="1" ht="42.75" hidden="1" customHeight="1" x14ac:dyDescent="0.3">
      <c r="A71" s="6" t="s">
        <v>24</v>
      </c>
      <c r="B71" s="6" t="s">
        <v>151</v>
      </c>
      <c r="C71" s="6"/>
      <c r="D71" s="6" t="s">
        <v>30</v>
      </c>
      <c r="E71" s="6"/>
      <c r="F71" s="7" t="s">
        <v>152</v>
      </c>
      <c r="G71" s="8">
        <v>40000</v>
      </c>
      <c r="H71" s="8">
        <f t="shared" si="2"/>
        <v>310.07751937984494</v>
      </c>
      <c r="I71" s="6">
        <v>100</v>
      </c>
      <c r="J71" s="6"/>
      <c r="K71" s="6" t="s">
        <v>127</v>
      </c>
      <c r="L71" s="6" t="s">
        <v>16</v>
      </c>
      <c r="M71" s="10">
        <v>42933</v>
      </c>
      <c r="N71" s="10">
        <v>42933</v>
      </c>
      <c r="O71" s="6"/>
      <c r="P71" s="11"/>
      <c r="Q71" s="28"/>
      <c r="R71" s="28"/>
      <c r="S71" s="4"/>
      <c r="T71" s="28"/>
      <c r="U71" s="28"/>
      <c r="V71" s="28"/>
    </row>
    <row r="72" spans="1:22" s="30" customFormat="1" ht="35.25" customHeight="1" x14ac:dyDescent="0.3">
      <c r="A72" s="6" t="s">
        <v>24</v>
      </c>
      <c r="B72" s="6" t="s">
        <v>928</v>
      </c>
      <c r="C72" s="6"/>
      <c r="D72" s="6" t="s">
        <v>30</v>
      </c>
      <c r="E72" s="6"/>
      <c r="F72" s="7" t="s">
        <v>131</v>
      </c>
      <c r="G72" s="8">
        <v>1000000</v>
      </c>
      <c r="H72" s="8">
        <f t="shared" si="2"/>
        <v>7751.937984496124</v>
      </c>
      <c r="I72" s="6">
        <v>100</v>
      </c>
      <c r="J72" s="6"/>
      <c r="K72" s="6" t="s">
        <v>127</v>
      </c>
      <c r="L72" s="6" t="s">
        <v>16</v>
      </c>
      <c r="M72" s="10">
        <v>42856</v>
      </c>
      <c r="N72" s="10">
        <v>42856</v>
      </c>
      <c r="O72" s="6"/>
      <c r="P72" s="11"/>
      <c r="Q72" s="27"/>
      <c r="R72" s="28"/>
      <c r="S72" s="4"/>
      <c r="T72" s="28"/>
      <c r="U72" s="28"/>
      <c r="V72" s="28"/>
    </row>
    <row r="73" spans="1:22" s="30" customFormat="1" ht="31.5" customHeight="1" x14ac:dyDescent="0.3">
      <c r="A73" s="6" t="s">
        <v>24</v>
      </c>
      <c r="B73" s="6" t="s">
        <v>134</v>
      </c>
      <c r="C73" s="6"/>
      <c r="D73" s="6" t="s">
        <v>30</v>
      </c>
      <c r="E73" s="6"/>
      <c r="F73" s="7" t="s">
        <v>135</v>
      </c>
      <c r="G73" s="8">
        <v>11649000</v>
      </c>
      <c r="H73" s="8">
        <f t="shared" si="2"/>
        <v>90302.325581395344</v>
      </c>
      <c r="I73" s="6">
        <v>100</v>
      </c>
      <c r="J73" s="6"/>
      <c r="K73" s="6" t="s">
        <v>127</v>
      </c>
      <c r="L73" s="6" t="s">
        <v>16</v>
      </c>
      <c r="M73" s="10">
        <v>42856</v>
      </c>
      <c r="N73" s="10">
        <v>42856</v>
      </c>
      <c r="O73" s="6"/>
      <c r="P73" s="11" t="s">
        <v>72</v>
      </c>
      <c r="Q73" s="27"/>
      <c r="R73" s="28"/>
      <c r="S73" s="4"/>
      <c r="T73" s="28"/>
      <c r="U73" s="28"/>
      <c r="V73" s="28"/>
    </row>
    <row r="74" spans="1:22" s="30" customFormat="1" ht="32.25" customHeight="1" x14ac:dyDescent="0.3">
      <c r="A74" s="6" t="s">
        <v>24</v>
      </c>
      <c r="B74" s="6" t="s">
        <v>153</v>
      </c>
      <c r="C74" s="6"/>
      <c r="D74" s="6" t="s">
        <v>30</v>
      </c>
      <c r="E74" s="6"/>
      <c r="F74" s="7" t="s">
        <v>154</v>
      </c>
      <c r="G74" s="8">
        <v>371000</v>
      </c>
      <c r="H74" s="8">
        <f t="shared" si="2"/>
        <v>2875.968992248062</v>
      </c>
      <c r="I74" s="6">
        <v>100</v>
      </c>
      <c r="J74" s="6"/>
      <c r="K74" s="6" t="s">
        <v>127</v>
      </c>
      <c r="L74" s="6" t="s">
        <v>16</v>
      </c>
      <c r="M74" s="10">
        <v>42933</v>
      </c>
      <c r="N74" s="10">
        <v>42933</v>
      </c>
      <c r="O74" s="6"/>
      <c r="P74" s="11" t="s">
        <v>140</v>
      </c>
      <c r="Q74" s="28"/>
      <c r="R74" s="28"/>
      <c r="S74" s="4"/>
      <c r="T74" s="28"/>
      <c r="U74" s="28"/>
      <c r="V74" s="28"/>
    </row>
    <row r="75" spans="1:22" s="30" customFormat="1" ht="33" customHeight="1" x14ac:dyDescent="0.3">
      <c r="A75" s="6" t="s">
        <v>24</v>
      </c>
      <c r="B75" s="6" t="s">
        <v>155</v>
      </c>
      <c r="C75" s="6"/>
      <c r="D75" s="6" t="s">
        <v>30</v>
      </c>
      <c r="E75" s="6"/>
      <c r="F75" s="7" t="s">
        <v>156</v>
      </c>
      <c r="G75" s="8">
        <v>40000</v>
      </c>
      <c r="H75" s="8">
        <f t="shared" si="2"/>
        <v>310.07751937984494</v>
      </c>
      <c r="I75" s="6">
        <v>100</v>
      </c>
      <c r="J75" s="6"/>
      <c r="K75" s="6" t="s">
        <v>127</v>
      </c>
      <c r="L75" s="6" t="s">
        <v>16</v>
      </c>
      <c r="M75" s="10">
        <v>42933</v>
      </c>
      <c r="N75" s="10">
        <v>42933</v>
      </c>
      <c r="O75" s="6"/>
      <c r="P75" s="11" t="s">
        <v>140</v>
      </c>
      <c r="Q75" s="28"/>
      <c r="R75" s="28"/>
      <c r="S75" s="4"/>
      <c r="T75" s="28"/>
      <c r="U75" s="28"/>
      <c r="V75" s="28"/>
    </row>
    <row r="76" spans="1:22" s="30" customFormat="1" ht="42.75" customHeight="1" x14ac:dyDescent="0.3">
      <c r="A76" s="6" t="s">
        <v>24</v>
      </c>
      <c r="B76" s="6" t="s">
        <v>157</v>
      </c>
      <c r="C76" s="6"/>
      <c r="D76" s="6" t="s">
        <v>30</v>
      </c>
      <c r="E76" s="6"/>
      <c r="F76" s="7" t="s">
        <v>158</v>
      </c>
      <c r="G76" s="8">
        <v>510000</v>
      </c>
      <c r="H76" s="8">
        <f t="shared" si="2"/>
        <v>3953.4883720930234</v>
      </c>
      <c r="I76" s="6">
        <v>100</v>
      </c>
      <c r="J76" s="6"/>
      <c r="K76" s="6" t="s">
        <v>34</v>
      </c>
      <c r="L76" s="6" t="s">
        <v>16</v>
      </c>
      <c r="M76" s="10">
        <v>42856</v>
      </c>
      <c r="N76" s="10">
        <v>42856</v>
      </c>
      <c r="O76" s="6"/>
      <c r="P76" s="11"/>
      <c r="Q76" s="28"/>
      <c r="R76" s="28"/>
      <c r="S76" s="4"/>
      <c r="T76" s="28"/>
      <c r="U76" s="28"/>
      <c r="V76" s="28"/>
    </row>
    <row r="77" spans="1:22" s="30" customFormat="1" ht="42.75" customHeight="1" x14ac:dyDescent="0.3">
      <c r="A77" s="6" t="s">
        <v>24</v>
      </c>
      <c r="B77" s="6" t="s">
        <v>159</v>
      </c>
      <c r="C77" s="6"/>
      <c r="D77" s="6" t="s">
        <v>30</v>
      </c>
      <c r="E77" s="6"/>
      <c r="F77" s="7" t="s">
        <v>160</v>
      </c>
      <c r="G77" s="8">
        <v>779364</v>
      </c>
      <c r="H77" s="8">
        <f t="shared" si="2"/>
        <v>6041.5813953488368</v>
      </c>
      <c r="I77" s="6">
        <v>100</v>
      </c>
      <c r="J77" s="6"/>
      <c r="K77" s="6" t="s">
        <v>34</v>
      </c>
      <c r="L77" s="6" t="s">
        <v>16</v>
      </c>
      <c r="M77" s="10">
        <v>42856</v>
      </c>
      <c r="N77" s="10">
        <v>42856</v>
      </c>
      <c r="O77" s="6"/>
      <c r="P77" s="11" t="s">
        <v>35</v>
      </c>
      <c r="Q77" s="27"/>
      <c r="R77" s="28"/>
      <c r="S77" s="4"/>
      <c r="T77" s="28"/>
      <c r="U77" s="28"/>
      <c r="V77" s="28"/>
    </row>
    <row r="78" spans="1:22" s="30" customFormat="1" ht="42.75" customHeight="1" x14ac:dyDescent="0.3">
      <c r="A78" s="6" t="s">
        <v>24</v>
      </c>
      <c r="B78" s="6" t="s">
        <v>162</v>
      </c>
      <c r="C78" s="6"/>
      <c r="D78" s="6" t="s">
        <v>30</v>
      </c>
      <c r="E78" s="6"/>
      <c r="F78" s="7" t="s">
        <v>163</v>
      </c>
      <c r="G78" s="8">
        <v>1000000</v>
      </c>
      <c r="H78" s="8">
        <f t="shared" si="2"/>
        <v>7751.937984496124</v>
      </c>
      <c r="I78" s="6">
        <v>100</v>
      </c>
      <c r="J78" s="6"/>
      <c r="K78" s="6" t="s">
        <v>34</v>
      </c>
      <c r="L78" s="6" t="s">
        <v>16</v>
      </c>
      <c r="M78" s="10">
        <v>42856</v>
      </c>
      <c r="N78" s="10">
        <v>42856</v>
      </c>
      <c r="O78" s="6"/>
      <c r="P78" s="11" t="s">
        <v>35</v>
      </c>
      <c r="Q78" s="27"/>
      <c r="R78" s="28"/>
      <c r="S78" s="4"/>
      <c r="T78" s="28"/>
      <c r="U78" s="28"/>
      <c r="V78" s="28"/>
    </row>
    <row r="79" spans="1:22" s="30" customFormat="1" ht="42.75" customHeight="1" x14ac:dyDescent="0.3">
      <c r="A79" s="6" t="s">
        <v>24</v>
      </c>
      <c r="B79" s="6" t="s">
        <v>164</v>
      </c>
      <c r="C79" s="6"/>
      <c r="D79" s="6" t="s">
        <v>30</v>
      </c>
      <c r="E79" s="6"/>
      <c r="F79" s="7" t="s">
        <v>165</v>
      </c>
      <c r="G79" s="8">
        <v>180000</v>
      </c>
      <c r="H79" s="8">
        <f t="shared" si="2"/>
        <v>1395.3488372093022</v>
      </c>
      <c r="I79" s="6">
        <v>100</v>
      </c>
      <c r="J79" s="6"/>
      <c r="K79" s="6" t="s">
        <v>34</v>
      </c>
      <c r="L79" s="6" t="s">
        <v>16</v>
      </c>
      <c r="M79" s="10">
        <v>42856</v>
      </c>
      <c r="N79" s="10">
        <v>42856</v>
      </c>
      <c r="O79" s="6"/>
      <c r="P79" s="11" t="s">
        <v>35</v>
      </c>
      <c r="Q79" s="28"/>
      <c r="R79" s="28"/>
      <c r="S79" s="4"/>
      <c r="T79" s="28"/>
      <c r="U79" s="28"/>
      <c r="V79" s="28"/>
    </row>
    <row r="80" spans="1:22" s="76" customFormat="1" ht="42.75" customHeight="1" x14ac:dyDescent="0.3">
      <c r="A80" s="70" t="s">
        <v>24</v>
      </c>
      <c r="B80" s="70" t="s">
        <v>987</v>
      </c>
      <c r="C80" s="70"/>
      <c r="D80" s="70" t="s">
        <v>30</v>
      </c>
      <c r="E80" s="70"/>
      <c r="F80" s="71" t="s">
        <v>984</v>
      </c>
      <c r="G80" s="72">
        <v>336938</v>
      </c>
      <c r="H80" s="72">
        <f t="shared" si="2"/>
        <v>2611.9224806201551</v>
      </c>
      <c r="I80" s="70">
        <v>100</v>
      </c>
      <c r="J80" s="70"/>
      <c r="K80" s="70" t="s">
        <v>34</v>
      </c>
      <c r="L80" s="70" t="s">
        <v>16</v>
      </c>
      <c r="M80" s="74">
        <v>42979</v>
      </c>
      <c r="N80" s="74">
        <v>43009</v>
      </c>
      <c r="O80" s="70"/>
      <c r="P80" s="80"/>
      <c r="Q80" s="81" t="s">
        <v>161</v>
      </c>
      <c r="R80" s="81"/>
      <c r="S80" s="75"/>
      <c r="T80" s="81"/>
      <c r="U80" s="81"/>
      <c r="V80" s="81"/>
    </row>
    <row r="81" spans="1:22" s="30" customFormat="1" ht="44.25" customHeight="1" x14ac:dyDescent="0.3">
      <c r="A81" s="6" t="s">
        <v>24</v>
      </c>
      <c r="B81" s="6" t="s">
        <v>166</v>
      </c>
      <c r="C81" s="6"/>
      <c r="D81" s="6" t="s">
        <v>30</v>
      </c>
      <c r="E81" s="6"/>
      <c r="F81" s="7" t="s">
        <v>167</v>
      </c>
      <c r="G81" s="8">
        <v>488187</v>
      </c>
      <c r="H81" s="8">
        <f t="shared" si="2"/>
        <v>3784.3953488372094</v>
      </c>
      <c r="I81" s="6">
        <v>100</v>
      </c>
      <c r="J81" s="6"/>
      <c r="K81" s="6" t="s">
        <v>34</v>
      </c>
      <c r="L81" s="6" t="s">
        <v>16</v>
      </c>
      <c r="M81" s="10">
        <v>43040</v>
      </c>
      <c r="N81" s="10">
        <v>43040</v>
      </c>
      <c r="O81" s="6"/>
      <c r="P81" s="11"/>
      <c r="Q81" s="27"/>
      <c r="R81" s="28"/>
      <c r="S81" s="4"/>
      <c r="T81" s="28"/>
      <c r="U81" s="28"/>
      <c r="V81" s="28"/>
    </row>
    <row r="82" spans="1:22" s="30" customFormat="1" ht="37.5" customHeight="1" x14ac:dyDescent="0.3">
      <c r="A82" s="6" t="s">
        <v>24</v>
      </c>
      <c r="B82" s="6" t="s">
        <v>168</v>
      </c>
      <c r="C82" s="6"/>
      <c r="D82" s="6" t="s">
        <v>30</v>
      </c>
      <c r="E82" s="6"/>
      <c r="F82" s="7" t="s">
        <v>169</v>
      </c>
      <c r="G82" s="8">
        <v>420000</v>
      </c>
      <c r="H82" s="8">
        <f t="shared" si="2"/>
        <v>3255.8139534883721</v>
      </c>
      <c r="I82" s="6">
        <v>100</v>
      </c>
      <c r="J82" s="6"/>
      <c r="K82" s="6" t="s">
        <v>34</v>
      </c>
      <c r="L82" s="6" t="s">
        <v>16</v>
      </c>
      <c r="M82" s="10">
        <v>43040</v>
      </c>
      <c r="N82" s="10">
        <v>43040</v>
      </c>
      <c r="O82" s="6"/>
      <c r="P82" s="11"/>
      <c r="Q82" s="27"/>
      <c r="R82" s="28"/>
      <c r="S82" s="4"/>
      <c r="T82" s="28"/>
      <c r="U82" s="28"/>
      <c r="V82" s="28"/>
    </row>
    <row r="83" spans="1:22" s="30" customFormat="1" ht="34.5" customHeight="1" x14ac:dyDescent="0.3">
      <c r="A83" s="6" t="s">
        <v>24</v>
      </c>
      <c r="B83" s="6" t="s">
        <v>170</v>
      </c>
      <c r="C83" s="6"/>
      <c r="D83" s="6" t="s">
        <v>30</v>
      </c>
      <c r="E83" s="6"/>
      <c r="F83" s="7" t="s">
        <v>171</v>
      </c>
      <c r="G83" s="8">
        <v>180000</v>
      </c>
      <c r="H83" s="8">
        <f t="shared" si="2"/>
        <v>1395.3488372093022</v>
      </c>
      <c r="I83" s="6">
        <v>100</v>
      </c>
      <c r="J83" s="6"/>
      <c r="K83" s="6" t="s">
        <v>34</v>
      </c>
      <c r="L83" s="6" t="s">
        <v>16</v>
      </c>
      <c r="M83" s="10">
        <v>43040</v>
      </c>
      <c r="N83" s="10">
        <v>43040</v>
      </c>
      <c r="O83" s="6"/>
      <c r="P83" s="11"/>
      <c r="Q83" s="27"/>
      <c r="R83" s="28"/>
      <c r="S83" s="4"/>
      <c r="T83" s="28"/>
      <c r="U83" s="28"/>
      <c r="V83" s="28"/>
    </row>
    <row r="84" spans="1:22" s="30" customFormat="1" ht="39" customHeight="1" x14ac:dyDescent="0.3">
      <c r="A84" s="6" t="s">
        <v>24</v>
      </c>
      <c r="B84" s="6" t="s">
        <v>172</v>
      </c>
      <c r="C84" s="6"/>
      <c r="D84" s="6" t="s">
        <v>30</v>
      </c>
      <c r="E84" s="6"/>
      <c r="F84" s="7" t="s">
        <v>173</v>
      </c>
      <c r="G84" s="8">
        <v>275000</v>
      </c>
      <c r="H84" s="8">
        <f t="shared" si="2"/>
        <v>2131.7829457364342</v>
      </c>
      <c r="I84" s="6">
        <v>100</v>
      </c>
      <c r="J84" s="6"/>
      <c r="K84" s="6" t="s">
        <v>34</v>
      </c>
      <c r="L84" s="6" t="s">
        <v>16</v>
      </c>
      <c r="M84" s="10">
        <v>43009</v>
      </c>
      <c r="N84" s="10">
        <v>43009</v>
      </c>
      <c r="O84" s="6"/>
      <c r="P84" s="32" t="s">
        <v>174</v>
      </c>
      <c r="Q84" s="27"/>
      <c r="R84" s="28"/>
      <c r="S84" s="4"/>
      <c r="T84" s="28"/>
      <c r="U84" s="28"/>
      <c r="V84" s="28"/>
    </row>
    <row r="85" spans="1:22" s="30" customFormat="1" ht="39.75" customHeight="1" x14ac:dyDescent="0.3">
      <c r="A85" s="6" t="s">
        <v>24</v>
      </c>
      <c r="B85" s="6" t="s">
        <v>175</v>
      </c>
      <c r="C85" s="6"/>
      <c r="D85" s="6" t="s">
        <v>30</v>
      </c>
      <c r="E85" s="6"/>
      <c r="F85" s="7" t="s">
        <v>176</v>
      </c>
      <c r="G85" s="8">
        <v>615000</v>
      </c>
      <c r="H85" s="8">
        <f t="shared" ref="H85:H116" si="3">G85/$B$361</f>
        <v>4767.4418604651164</v>
      </c>
      <c r="I85" s="6">
        <v>100</v>
      </c>
      <c r="J85" s="6"/>
      <c r="K85" s="6" t="s">
        <v>34</v>
      </c>
      <c r="L85" s="6" t="s">
        <v>16</v>
      </c>
      <c r="M85" s="10">
        <v>42917</v>
      </c>
      <c r="N85" s="10">
        <v>42917</v>
      </c>
      <c r="O85" s="6"/>
      <c r="P85" s="11"/>
      <c r="Q85" s="27"/>
      <c r="R85" s="28"/>
      <c r="S85" s="4"/>
      <c r="T85" s="28"/>
      <c r="U85" s="28"/>
      <c r="V85" s="28"/>
    </row>
    <row r="86" spans="1:22" s="30" customFormat="1" ht="47.25" customHeight="1" x14ac:dyDescent="0.3">
      <c r="A86" s="6" t="s">
        <v>24</v>
      </c>
      <c r="B86" s="6" t="s">
        <v>177</v>
      </c>
      <c r="C86" s="6"/>
      <c r="D86" s="6" t="s">
        <v>30</v>
      </c>
      <c r="E86" s="6"/>
      <c r="F86" s="7" t="s">
        <v>178</v>
      </c>
      <c r="G86" s="8">
        <v>382500</v>
      </c>
      <c r="H86" s="8">
        <f t="shared" si="3"/>
        <v>2965.1162790697676</v>
      </c>
      <c r="I86" s="6">
        <v>100</v>
      </c>
      <c r="J86" s="6"/>
      <c r="K86" s="6" t="s">
        <v>34</v>
      </c>
      <c r="L86" s="6" t="s">
        <v>16</v>
      </c>
      <c r="M86" s="10">
        <v>42856</v>
      </c>
      <c r="N86" s="10">
        <v>42856</v>
      </c>
      <c r="O86" s="6"/>
      <c r="P86" s="11"/>
      <c r="Q86" s="27"/>
      <c r="R86" s="28"/>
      <c r="S86" s="4"/>
      <c r="T86" s="28"/>
      <c r="U86" s="28"/>
      <c r="V86" s="28"/>
    </row>
    <row r="87" spans="1:22" s="30" customFormat="1" ht="40.5" customHeight="1" x14ac:dyDescent="0.3">
      <c r="A87" s="6" t="s">
        <v>24</v>
      </c>
      <c r="B87" s="6" t="s">
        <v>179</v>
      </c>
      <c r="C87" s="6"/>
      <c r="D87" s="6" t="s">
        <v>30</v>
      </c>
      <c r="E87" s="6"/>
      <c r="F87" s="7" t="s">
        <v>180</v>
      </c>
      <c r="G87" s="8">
        <v>210000</v>
      </c>
      <c r="H87" s="8">
        <f t="shared" si="3"/>
        <v>1627.9069767441861</v>
      </c>
      <c r="I87" s="6">
        <v>100</v>
      </c>
      <c r="J87" s="6"/>
      <c r="K87" s="6" t="s">
        <v>34</v>
      </c>
      <c r="L87" s="6" t="s">
        <v>16</v>
      </c>
      <c r="M87" s="10">
        <v>42856</v>
      </c>
      <c r="N87" s="10">
        <v>42856</v>
      </c>
      <c r="O87" s="6"/>
      <c r="P87" s="11"/>
      <c r="Q87" s="27"/>
      <c r="R87" s="28"/>
      <c r="S87" s="4"/>
      <c r="T87" s="28"/>
      <c r="U87" s="28"/>
      <c r="V87" s="28"/>
    </row>
    <row r="88" spans="1:22" s="30" customFormat="1" ht="44.25" customHeight="1" x14ac:dyDescent="0.3">
      <c r="A88" s="6" t="s">
        <v>24</v>
      </c>
      <c r="B88" s="6" t="s">
        <v>181</v>
      </c>
      <c r="C88" s="6"/>
      <c r="D88" s="6" t="s">
        <v>30</v>
      </c>
      <c r="E88" s="6"/>
      <c r="F88" s="7" t="s">
        <v>182</v>
      </c>
      <c r="G88" s="8">
        <v>652000</v>
      </c>
      <c r="H88" s="8">
        <f t="shared" si="3"/>
        <v>5054.2635658914733</v>
      </c>
      <c r="I88" s="6">
        <v>100</v>
      </c>
      <c r="J88" s="6"/>
      <c r="K88" s="6" t="s">
        <v>34</v>
      </c>
      <c r="L88" s="6" t="s">
        <v>16</v>
      </c>
      <c r="M88" s="10">
        <v>42979</v>
      </c>
      <c r="N88" s="10">
        <v>42979</v>
      </c>
      <c r="O88" s="6"/>
      <c r="P88" s="11" t="s">
        <v>35</v>
      </c>
      <c r="Q88" s="27"/>
      <c r="R88" s="28"/>
      <c r="S88" s="4"/>
      <c r="T88" s="28"/>
      <c r="U88" s="28"/>
      <c r="V88" s="28"/>
    </row>
    <row r="89" spans="1:22" s="30" customFormat="1" ht="45" customHeight="1" x14ac:dyDescent="0.3">
      <c r="A89" s="6" t="s">
        <v>24</v>
      </c>
      <c r="B89" s="6" t="s">
        <v>183</v>
      </c>
      <c r="C89" s="6"/>
      <c r="D89" s="6" t="s">
        <v>30</v>
      </c>
      <c r="E89" s="6"/>
      <c r="F89" s="7" t="s">
        <v>184</v>
      </c>
      <c r="G89" s="8">
        <v>107005</v>
      </c>
      <c r="H89" s="8">
        <f t="shared" si="3"/>
        <v>829.49612403100775</v>
      </c>
      <c r="I89" s="6">
        <v>100</v>
      </c>
      <c r="J89" s="6"/>
      <c r="K89" s="6" t="s">
        <v>34</v>
      </c>
      <c r="L89" s="6" t="s">
        <v>16</v>
      </c>
      <c r="M89" s="10">
        <v>42948</v>
      </c>
      <c r="N89" s="10">
        <v>42948</v>
      </c>
      <c r="O89" s="6"/>
      <c r="P89" s="11"/>
      <c r="Q89" s="27"/>
      <c r="R89" s="28"/>
      <c r="S89" s="4"/>
      <c r="T89" s="28"/>
      <c r="U89" s="28"/>
      <c r="V89" s="28"/>
    </row>
    <row r="90" spans="1:22" s="30" customFormat="1" ht="39.75" customHeight="1" x14ac:dyDescent="0.3">
      <c r="A90" s="6" t="s">
        <v>24</v>
      </c>
      <c r="B90" s="6" t="s">
        <v>185</v>
      </c>
      <c r="C90" s="6"/>
      <c r="D90" s="6" t="s">
        <v>30</v>
      </c>
      <c r="E90" s="6"/>
      <c r="F90" s="7" t="s">
        <v>186</v>
      </c>
      <c r="G90" s="8">
        <v>150000</v>
      </c>
      <c r="H90" s="8">
        <f t="shared" si="3"/>
        <v>1162.7906976744187</v>
      </c>
      <c r="I90" s="6">
        <v>100</v>
      </c>
      <c r="J90" s="6"/>
      <c r="K90" s="6" t="s">
        <v>34</v>
      </c>
      <c r="L90" s="6" t="s">
        <v>16</v>
      </c>
      <c r="M90" s="10">
        <v>42948</v>
      </c>
      <c r="N90" s="10">
        <v>42948</v>
      </c>
      <c r="O90" s="6"/>
      <c r="P90" s="11"/>
      <c r="Q90" s="28"/>
      <c r="R90" s="28"/>
      <c r="S90" s="4"/>
      <c r="T90" s="28"/>
      <c r="U90" s="28"/>
      <c r="V90" s="28"/>
    </row>
    <row r="91" spans="1:22" s="30" customFormat="1" ht="42.75" customHeight="1" x14ac:dyDescent="0.3">
      <c r="A91" s="6" t="s">
        <v>24</v>
      </c>
      <c r="B91" s="6" t="s">
        <v>187</v>
      </c>
      <c r="C91" s="6"/>
      <c r="D91" s="6" t="s">
        <v>30</v>
      </c>
      <c r="E91" s="6"/>
      <c r="F91" s="7" t="s">
        <v>188</v>
      </c>
      <c r="G91" s="8">
        <v>300000</v>
      </c>
      <c r="H91" s="8">
        <f t="shared" si="3"/>
        <v>2325.5813953488373</v>
      </c>
      <c r="I91" s="6">
        <v>100</v>
      </c>
      <c r="J91" s="6"/>
      <c r="K91" s="6" t="s">
        <v>34</v>
      </c>
      <c r="L91" s="6" t="s">
        <v>16</v>
      </c>
      <c r="M91" s="10">
        <v>42948</v>
      </c>
      <c r="N91" s="10">
        <v>42948</v>
      </c>
      <c r="O91" s="6"/>
      <c r="P91" s="11"/>
      <c r="Q91" s="28"/>
      <c r="R91" s="28"/>
      <c r="S91" s="4"/>
      <c r="T91" s="28"/>
      <c r="U91" s="28"/>
      <c r="V91" s="28"/>
    </row>
    <row r="92" spans="1:22" s="30" customFormat="1" ht="55.5" customHeight="1" x14ac:dyDescent="0.3">
      <c r="A92" s="6" t="s">
        <v>24</v>
      </c>
      <c r="B92" s="6" t="s">
        <v>189</v>
      </c>
      <c r="C92" s="6"/>
      <c r="D92" s="6" t="s">
        <v>30</v>
      </c>
      <c r="E92" s="6"/>
      <c r="F92" s="7" t="s">
        <v>190</v>
      </c>
      <c r="G92" s="8">
        <v>400000</v>
      </c>
      <c r="H92" s="8">
        <f t="shared" si="3"/>
        <v>3100.7751937984494</v>
      </c>
      <c r="I92" s="6">
        <v>100</v>
      </c>
      <c r="J92" s="6"/>
      <c r="K92" s="6" t="s">
        <v>34</v>
      </c>
      <c r="L92" s="6" t="s">
        <v>16</v>
      </c>
      <c r="M92" s="10">
        <v>42917</v>
      </c>
      <c r="N92" s="10">
        <v>42917</v>
      </c>
      <c r="O92" s="6"/>
      <c r="P92" s="11"/>
      <c r="Q92" s="28"/>
      <c r="R92" s="28"/>
      <c r="S92" s="4"/>
      <c r="T92" s="28"/>
      <c r="U92" s="28"/>
      <c r="V92" s="28"/>
    </row>
    <row r="93" spans="1:22" s="30" customFormat="1" ht="45" customHeight="1" x14ac:dyDescent="0.3">
      <c r="A93" s="6" t="s">
        <v>24</v>
      </c>
      <c r="B93" s="6" t="s">
        <v>191</v>
      </c>
      <c r="C93" s="6"/>
      <c r="D93" s="6" t="s">
        <v>30</v>
      </c>
      <c r="E93" s="6"/>
      <c r="F93" s="7" t="s">
        <v>192</v>
      </c>
      <c r="G93" s="8">
        <v>420000</v>
      </c>
      <c r="H93" s="8">
        <f t="shared" si="3"/>
        <v>3255.8139534883721</v>
      </c>
      <c r="I93" s="6">
        <v>100</v>
      </c>
      <c r="J93" s="6"/>
      <c r="K93" s="6" t="s">
        <v>34</v>
      </c>
      <c r="L93" s="6" t="s">
        <v>16</v>
      </c>
      <c r="M93" s="10">
        <v>42917</v>
      </c>
      <c r="N93" s="10">
        <v>42917</v>
      </c>
      <c r="O93" s="6"/>
      <c r="P93" s="11"/>
      <c r="Q93" s="28"/>
      <c r="R93" s="28"/>
      <c r="S93" s="4"/>
      <c r="T93" s="28"/>
      <c r="U93" s="28"/>
      <c r="V93" s="28"/>
    </row>
    <row r="94" spans="1:22" s="30" customFormat="1" ht="38.25" customHeight="1" x14ac:dyDescent="0.3">
      <c r="A94" s="6" t="s">
        <v>24</v>
      </c>
      <c r="B94" s="6" t="s">
        <v>193</v>
      </c>
      <c r="C94" s="6"/>
      <c r="D94" s="6" t="s">
        <v>30</v>
      </c>
      <c r="E94" s="6"/>
      <c r="F94" s="7" t="s">
        <v>194</v>
      </c>
      <c r="G94" s="8">
        <v>180000</v>
      </c>
      <c r="H94" s="8">
        <f t="shared" si="3"/>
        <v>1395.3488372093022</v>
      </c>
      <c r="I94" s="6">
        <v>100</v>
      </c>
      <c r="J94" s="6"/>
      <c r="K94" s="6" t="s">
        <v>34</v>
      </c>
      <c r="L94" s="6" t="s">
        <v>16</v>
      </c>
      <c r="M94" s="10">
        <v>42917</v>
      </c>
      <c r="N94" s="10">
        <v>42917</v>
      </c>
      <c r="O94" s="6"/>
      <c r="P94" s="11"/>
      <c r="Q94" s="28"/>
      <c r="R94" s="28"/>
      <c r="S94" s="4"/>
      <c r="T94" s="28"/>
      <c r="U94" s="28"/>
      <c r="V94" s="28"/>
    </row>
    <row r="95" spans="1:22" s="30" customFormat="1" ht="41.25" customHeight="1" x14ac:dyDescent="0.3">
      <c r="A95" s="6" t="s">
        <v>24</v>
      </c>
      <c r="B95" s="6" t="s">
        <v>195</v>
      </c>
      <c r="C95" s="6"/>
      <c r="D95" s="6" t="s">
        <v>30</v>
      </c>
      <c r="E95" s="6"/>
      <c r="F95" s="7" t="s">
        <v>196</v>
      </c>
      <c r="G95" s="8">
        <v>275000</v>
      </c>
      <c r="H95" s="8">
        <f t="shared" si="3"/>
        <v>2131.7829457364342</v>
      </c>
      <c r="I95" s="6">
        <v>100</v>
      </c>
      <c r="J95" s="6"/>
      <c r="K95" s="6" t="s">
        <v>34</v>
      </c>
      <c r="L95" s="6" t="s">
        <v>16</v>
      </c>
      <c r="M95" s="10">
        <v>42917</v>
      </c>
      <c r="N95" s="10">
        <v>42917</v>
      </c>
      <c r="O95" s="6"/>
      <c r="P95" s="11"/>
      <c r="Q95" s="28"/>
      <c r="R95" s="28"/>
      <c r="S95" s="4"/>
      <c r="T95" s="28"/>
      <c r="U95" s="28"/>
      <c r="V95" s="28"/>
    </row>
    <row r="96" spans="1:22" s="30" customFormat="1" ht="39" customHeight="1" x14ac:dyDescent="0.3">
      <c r="A96" s="6" t="s">
        <v>24</v>
      </c>
      <c r="B96" s="6" t="s">
        <v>197</v>
      </c>
      <c r="C96" s="6"/>
      <c r="D96" s="6" t="s">
        <v>30</v>
      </c>
      <c r="E96" s="6"/>
      <c r="F96" s="7" t="s">
        <v>198</v>
      </c>
      <c r="G96" s="8">
        <v>615000</v>
      </c>
      <c r="H96" s="8">
        <f t="shared" si="3"/>
        <v>4767.4418604651164</v>
      </c>
      <c r="I96" s="6">
        <v>100</v>
      </c>
      <c r="J96" s="6"/>
      <c r="K96" s="6" t="s">
        <v>34</v>
      </c>
      <c r="L96" s="6" t="s">
        <v>16</v>
      </c>
      <c r="M96" s="10">
        <v>43009</v>
      </c>
      <c r="N96" s="10">
        <v>43009</v>
      </c>
      <c r="O96" s="6"/>
      <c r="P96" s="11"/>
      <c r="Q96" s="28"/>
      <c r="R96" s="28"/>
      <c r="S96" s="4"/>
      <c r="T96" s="28"/>
      <c r="U96" s="28"/>
      <c r="V96" s="28"/>
    </row>
    <row r="97" spans="1:22" s="30" customFormat="1" ht="39.75" customHeight="1" x14ac:dyDescent="0.3">
      <c r="A97" s="6" t="s">
        <v>24</v>
      </c>
      <c r="B97" s="6" t="s">
        <v>199</v>
      </c>
      <c r="C97" s="6"/>
      <c r="D97" s="6" t="s">
        <v>30</v>
      </c>
      <c r="E97" s="6"/>
      <c r="F97" s="7" t="s">
        <v>200</v>
      </c>
      <c r="G97" s="8">
        <v>300000</v>
      </c>
      <c r="H97" s="8">
        <f t="shared" si="3"/>
        <v>2325.5813953488373</v>
      </c>
      <c r="I97" s="6">
        <v>100</v>
      </c>
      <c r="J97" s="6"/>
      <c r="K97" s="6" t="s">
        <v>34</v>
      </c>
      <c r="L97" s="6" t="s">
        <v>16</v>
      </c>
      <c r="M97" s="10">
        <v>42948</v>
      </c>
      <c r="N97" s="10">
        <v>42948</v>
      </c>
      <c r="O97" s="6"/>
      <c r="P97" s="11"/>
      <c r="Q97" s="28"/>
      <c r="R97" s="28"/>
      <c r="S97" s="4"/>
      <c r="T97" s="28"/>
      <c r="U97" s="28"/>
      <c r="V97" s="28"/>
    </row>
    <row r="98" spans="1:22" s="30" customFormat="1" ht="50.25" customHeight="1" x14ac:dyDescent="0.3">
      <c r="A98" s="6" t="s">
        <v>24</v>
      </c>
      <c r="B98" s="6" t="s">
        <v>201</v>
      </c>
      <c r="C98" s="6"/>
      <c r="D98" s="6" t="s">
        <v>30</v>
      </c>
      <c r="E98" s="6"/>
      <c r="F98" s="7" t="s">
        <v>202</v>
      </c>
      <c r="G98" s="8">
        <v>210000</v>
      </c>
      <c r="H98" s="8">
        <f t="shared" si="3"/>
        <v>1627.9069767441861</v>
      </c>
      <c r="I98" s="6">
        <v>100</v>
      </c>
      <c r="J98" s="6"/>
      <c r="K98" s="6" t="s">
        <v>34</v>
      </c>
      <c r="L98" s="6" t="s">
        <v>16</v>
      </c>
      <c r="M98" s="10">
        <v>42948</v>
      </c>
      <c r="N98" s="10">
        <v>42948</v>
      </c>
      <c r="O98" s="6"/>
      <c r="P98" s="11"/>
      <c r="Q98" s="28"/>
      <c r="R98" s="28"/>
      <c r="S98" s="4"/>
      <c r="T98" s="28"/>
      <c r="U98" s="28"/>
      <c r="V98" s="28"/>
    </row>
    <row r="99" spans="1:22" s="30" customFormat="1" ht="50.25" customHeight="1" x14ac:dyDescent="0.3">
      <c r="A99" s="6" t="s">
        <v>24</v>
      </c>
      <c r="B99" s="6" t="s">
        <v>203</v>
      </c>
      <c r="C99" s="6"/>
      <c r="D99" s="6" t="s">
        <v>30</v>
      </c>
      <c r="E99" s="6"/>
      <c r="F99" s="7" t="s">
        <v>204</v>
      </c>
      <c r="G99" s="8">
        <v>260000</v>
      </c>
      <c r="H99" s="8">
        <f t="shared" si="3"/>
        <v>2015.5038759689924</v>
      </c>
      <c r="I99" s="6">
        <v>100</v>
      </c>
      <c r="J99" s="6"/>
      <c r="K99" s="6" t="s">
        <v>34</v>
      </c>
      <c r="L99" s="6" t="s">
        <v>16</v>
      </c>
      <c r="M99" s="10">
        <v>43009</v>
      </c>
      <c r="N99" s="10">
        <v>43009</v>
      </c>
      <c r="O99" s="6"/>
      <c r="P99" s="11"/>
      <c r="Q99" s="28"/>
      <c r="R99" s="28"/>
      <c r="S99" s="4"/>
      <c r="T99" s="28"/>
      <c r="U99" s="28"/>
      <c r="V99" s="28"/>
    </row>
    <row r="100" spans="1:22" s="30" customFormat="1" ht="44.25" customHeight="1" x14ac:dyDescent="0.3">
      <c r="A100" s="6" t="s">
        <v>24</v>
      </c>
      <c r="B100" s="6" t="s">
        <v>205</v>
      </c>
      <c r="C100" s="6"/>
      <c r="D100" s="6" t="s">
        <v>30</v>
      </c>
      <c r="E100" s="6"/>
      <c r="F100" s="7" t="s">
        <v>206</v>
      </c>
      <c r="G100" s="8">
        <v>300000</v>
      </c>
      <c r="H100" s="8">
        <f t="shared" si="3"/>
        <v>2325.5813953488373</v>
      </c>
      <c r="I100" s="6">
        <v>100</v>
      </c>
      <c r="J100" s="6"/>
      <c r="K100" s="6" t="s">
        <v>34</v>
      </c>
      <c r="L100" s="6" t="s">
        <v>16</v>
      </c>
      <c r="M100" s="10">
        <v>42856</v>
      </c>
      <c r="N100" s="10">
        <v>42856</v>
      </c>
      <c r="O100" s="6"/>
      <c r="P100" s="11"/>
      <c r="Q100" s="27"/>
      <c r="R100" s="28"/>
      <c r="S100" s="4"/>
      <c r="T100" s="28"/>
      <c r="U100" s="28"/>
      <c r="V100" s="28"/>
    </row>
    <row r="101" spans="1:22" s="30" customFormat="1" ht="52.5" customHeight="1" x14ac:dyDescent="0.3">
      <c r="A101" s="6" t="s">
        <v>24</v>
      </c>
      <c r="B101" s="6" t="s">
        <v>207</v>
      </c>
      <c r="C101" s="6"/>
      <c r="D101" s="6" t="s">
        <v>30</v>
      </c>
      <c r="E101" s="6"/>
      <c r="F101" s="7" t="s">
        <v>208</v>
      </c>
      <c r="G101" s="8">
        <v>390000</v>
      </c>
      <c r="H101" s="8">
        <f t="shared" si="3"/>
        <v>3023.2558139534885</v>
      </c>
      <c r="I101" s="6">
        <v>100</v>
      </c>
      <c r="J101" s="6"/>
      <c r="K101" s="6" t="s">
        <v>34</v>
      </c>
      <c r="L101" s="6" t="s">
        <v>16</v>
      </c>
      <c r="M101" s="10">
        <v>42948</v>
      </c>
      <c r="N101" s="10">
        <v>42948</v>
      </c>
      <c r="O101" s="6"/>
      <c r="P101" s="11"/>
      <c r="Q101" s="27"/>
      <c r="R101" s="28"/>
      <c r="S101" s="4"/>
      <c r="T101" s="28"/>
      <c r="U101" s="28"/>
      <c r="V101" s="28"/>
    </row>
    <row r="102" spans="1:22" s="30" customFormat="1" ht="30.75" customHeight="1" x14ac:dyDescent="0.3">
      <c r="A102" s="6" t="s">
        <v>24</v>
      </c>
      <c r="B102" s="6" t="s">
        <v>209</v>
      </c>
      <c r="C102" s="6"/>
      <c r="D102" s="6" t="s">
        <v>30</v>
      </c>
      <c r="E102" s="6"/>
      <c r="F102" s="7" t="s">
        <v>210</v>
      </c>
      <c r="G102" s="8">
        <v>60000</v>
      </c>
      <c r="H102" s="8">
        <f t="shared" si="3"/>
        <v>465.11627906976742</v>
      </c>
      <c r="I102" s="6">
        <v>100</v>
      </c>
      <c r="J102" s="6"/>
      <c r="K102" s="6" t="s">
        <v>34</v>
      </c>
      <c r="L102" s="6" t="s">
        <v>16</v>
      </c>
      <c r="M102" s="10">
        <v>42948</v>
      </c>
      <c r="N102" s="10">
        <v>42948</v>
      </c>
      <c r="O102" s="6"/>
      <c r="P102" s="11"/>
      <c r="Q102" s="28"/>
      <c r="R102" s="28"/>
      <c r="S102" s="4"/>
      <c r="T102" s="28"/>
      <c r="U102" s="28"/>
      <c r="V102" s="28"/>
    </row>
    <row r="103" spans="1:22" s="30" customFormat="1" ht="42" customHeight="1" x14ac:dyDescent="0.3">
      <c r="A103" s="6" t="s">
        <v>24</v>
      </c>
      <c r="B103" s="6" t="s">
        <v>211</v>
      </c>
      <c r="C103" s="6"/>
      <c r="D103" s="6" t="s">
        <v>30</v>
      </c>
      <c r="E103" s="6"/>
      <c r="F103" s="7" t="s">
        <v>212</v>
      </c>
      <c r="G103" s="8">
        <v>390000</v>
      </c>
      <c r="H103" s="8">
        <f t="shared" si="3"/>
        <v>3023.2558139534885</v>
      </c>
      <c r="I103" s="6">
        <v>100</v>
      </c>
      <c r="J103" s="6"/>
      <c r="K103" s="6" t="s">
        <v>34</v>
      </c>
      <c r="L103" s="6" t="s">
        <v>16</v>
      </c>
      <c r="M103" s="10">
        <v>43009</v>
      </c>
      <c r="N103" s="10">
        <v>43009</v>
      </c>
      <c r="O103" s="6"/>
      <c r="P103" s="11"/>
      <c r="Q103" s="28"/>
      <c r="R103" s="28"/>
      <c r="S103" s="4"/>
      <c r="T103" s="28"/>
      <c r="U103" s="28"/>
      <c r="V103" s="28"/>
    </row>
    <row r="104" spans="1:22" s="30" customFormat="1" ht="47.25" customHeight="1" x14ac:dyDescent="0.3">
      <c r="A104" s="6" t="s">
        <v>24</v>
      </c>
      <c r="B104" s="6" t="s">
        <v>213</v>
      </c>
      <c r="C104" s="6"/>
      <c r="D104" s="6" t="s">
        <v>30</v>
      </c>
      <c r="E104" s="6"/>
      <c r="F104" s="7" t="s">
        <v>214</v>
      </c>
      <c r="G104" s="8">
        <v>60000</v>
      </c>
      <c r="H104" s="8">
        <f t="shared" si="3"/>
        <v>465.11627906976742</v>
      </c>
      <c r="I104" s="6">
        <v>100</v>
      </c>
      <c r="J104" s="6"/>
      <c r="K104" s="6" t="s">
        <v>34</v>
      </c>
      <c r="L104" s="6" t="s">
        <v>16</v>
      </c>
      <c r="M104" s="10">
        <v>43009</v>
      </c>
      <c r="N104" s="10">
        <v>43009</v>
      </c>
      <c r="O104" s="6"/>
      <c r="P104" s="11"/>
      <c r="Q104" s="28"/>
      <c r="R104" s="28"/>
      <c r="S104" s="4"/>
      <c r="T104" s="28"/>
      <c r="U104" s="28"/>
      <c r="V104" s="28"/>
    </row>
    <row r="105" spans="1:22" s="30" customFormat="1" ht="45" customHeight="1" x14ac:dyDescent="0.3">
      <c r="A105" s="6" t="s">
        <v>24</v>
      </c>
      <c r="B105" s="6" t="s">
        <v>207</v>
      </c>
      <c r="C105" s="6"/>
      <c r="D105" s="6" t="s">
        <v>30</v>
      </c>
      <c r="E105" s="6"/>
      <c r="F105" s="7" t="s">
        <v>215</v>
      </c>
      <c r="G105" s="8">
        <v>854273</v>
      </c>
      <c r="H105" s="8">
        <f t="shared" si="3"/>
        <v>6622.2713178294571</v>
      </c>
      <c r="I105" s="6">
        <v>100</v>
      </c>
      <c r="J105" s="6"/>
      <c r="K105" s="6" t="s">
        <v>34</v>
      </c>
      <c r="L105" s="6" t="s">
        <v>16</v>
      </c>
      <c r="M105" s="10">
        <v>42767</v>
      </c>
      <c r="N105" s="10">
        <v>42767</v>
      </c>
      <c r="O105" s="6"/>
      <c r="P105" s="11" t="s">
        <v>35</v>
      </c>
      <c r="Q105" s="27"/>
      <c r="R105" s="28"/>
      <c r="S105" s="4"/>
      <c r="T105" s="28"/>
      <c r="U105" s="28"/>
      <c r="V105" s="28"/>
    </row>
    <row r="106" spans="1:22" s="30" customFormat="1" ht="37.5" customHeight="1" x14ac:dyDescent="0.3">
      <c r="A106" s="6" t="s">
        <v>24</v>
      </c>
      <c r="B106" s="6" t="s">
        <v>216</v>
      </c>
      <c r="C106" s="6"/>
      <c r="D106" s="6" t="s">
        <v>30</v>
      </c>
      <c r="E106" s="6"/>
      <c r="F106" s="7" t="s">
        <v>217</v>
      </c>
      <c r="G106" s="8">
        <v>90000</v>
      </c>
      <c r="H106" s="8">
        <f t="shared" si="3"/>
        <v>697.67441860465112</v>
      </c>
      <c r="I106" s="6">
        <v>100</v>
      </c>
      <c r="J106" s="6"/>
      <c r="K106" s="6" t="s">
        <v>34</v>
      </c>
      <c r="L106" s="6" t="s">
        <v>16</v>
      </c>
      <c r="M106" s="10">
        <v>42767</v>
      </c>
      <c r="N106" s="10">
        <v>42767</v>
      </c>
      <c r="O106" s="6"/>
      <c r="P106" s="11"/>
      <c r="Q106" s="27"/>
      <c r="R106" s="28"/>
      <c r="S106" s="4"/>
      <c r="T106" s="28"/>
      <c r="U106" s="28"/>
      <c r="V106" s="28"/>
    </row>
    <row r="107" spans="1:22" s="30" customFormat="1" ht="52.5" customHeight="1" x14ac:dyDescent="0.3">
      <c r="A107" s="6" t="s">
        <v>24</v>
      </c>
      <c r="B107" s="6" t="s">
        <v>218</v>
      </c>
      <c r="C107" s="6"/>
      <c r="D107" s="6" t="s">
        <v>30</v>
      </c>
      <c r="E107" s="6"/>
      <c r="F107" s="7" t="s">
        <v>219</v>
      </c>
      <c r="G107" s="8">
        <f>951961+400000</f>
        <v>1351961</v>
      </c>
      <c r="H107" s="8">
        <f t="shared" si="3"/>
        <v>10480.317829457364</v>
      </c>
      <c r="I107" s="6">
        <v>100</v>
      </c>
      <c r="J107" s="6"/>
      <c r="K107" s="6" t="s">
        <v>34</v>
      </c>
      <c r="L107" s="6" t="s">
        <v>16</v>
      </c>
      <c r="M107" s="10">
        <v>42795</v>
      </c>
      <c r="N107" s="10">
        <v>42795</v>
      </c>
      <c r="O107" s="6"/>
      <c r="P107" s="11" t="s">
        <v>35</v>
      </c>
      <c r="Q107" s="27"/>
      <c r="R107" s="28"/>
      <c r="S107" s="4"/>
      <c r="T107" s="28"/>
      <c r="U107" s="28"/>
      <c r="V107" s="28"/>
    </row>
    <row r="108" spans="1:22" s="30" customFormat="1" ht="39.75" customHeight="1" x14ac:dyDescent="0.3">
      <c r="A108" s="6" t="s">
        <v>24</v>
      </c>
      <c r="B108" s="6" t="s">
        <v>220</v>
      </c>
      <c r="C108" s="6"/>
      <c r="D108" s="6" t="s">
        <v>30</v>
      </c>
      <c r="E108" s="6"/>
      <c r="F108" s="7" t="s">
        <v>221</v>
      </c>
      <c r="G108" s="8">
        <v>90000</v>
      </c>
      <c r="H108" s="8">
        <f t="shared" si="3"/>
        <v>697.67441860465112</v>
      </c>
      <c r="I108" s="6">
        <v>100</v>
      </c>
      <c r="J108" s="6"/>
      <c r="K108" s="6" t="s">
        <v>34</v>
      </c>
      <c r="L108" s="6" t="s">
        <v>16</v>
      </c>
      <c r="M108" s="10">
        <v>42795</v>
      </c>
      <c r="N108" s="10">
        <v>42795</v>
      </c>
      <c r="O108" s="6"/>
      <c r="P108" s="11"/>
      <c r="Q108" s="27"/>
      <c r="R108" s="28"/>
      <c r="S108" s="4"/>
      <c r="T108" s="28"/>
      <c r="U108" s="28"/>
      <c r="V108" s="28"/>
    </row>
    <row r="109" spans="1:22" s="30" customFormat="1" ht="37.5" customHeight="1" x14ac:dyDescent="0.3">
      <c r="A109" s="6" t="s">
        <v>24</v>
      </c>
      <c r="B109" s="6" t="s">
        <v>223</v>
      </c>
      <c r="C109" s="6"/>
      <c r="D109" s="6" t="s">
        <v>30</v>
      </c>
      <c r="E109" s="6"/>
      <c r="F109" s="7" t="s">
        <v>224</v>
      </c>
      <c r="G109" s="8">
        <v>225000</v>
      </c>
      <c r="H109" s="8">
        <f t="shared" si="3"/>
        <v>1744.1860465116279</v>
      </c>
      <c r="I109" s="6">
        <v>100</v>
      </c>
      <c r="J109" s="6"/>
      <c r="K109" s="6" t="s">
        <v>34</v>
      </c>
      <c r="L109" s="6" t="s">
        <v>16</v>
      </c>
      <c r="M109" s="10">
        <v>42826</v>
      </c>
      <c r="N109" s="10">
        <v>42826</v>
      </c>
      <c r="O109" s="6"/>
      <c r="P109" s="11" t="s">
        <v>35</v>
      </c>
      <c r="Q109" s="27"/>
      <c r="R109" s="28"/>
      <c r="S109" s="4"/>
      <c r="T109" s="28"/>
      <c r="U109" s="28"/>
      <c r="V109" s="28"/>
    </row>
    <row r="110" spans="1:22" s="30" customFormat="1" ht="42" customHeight="1" x14ac:dyDescent="0.3">
      <c r="A110" s="6" t="s">
        <v>24</v>
      </c>
      <c r="B110" s="6" t="s">
        <v>225</v>
      </c>
      <c r="C110" s="6"/>
      <c r="D110" s="6" t="s">
        <v>30</v>
      </c>
      <c r="E110" s="6"/>
      <c r="F110" s="7" t="s">
        <v>226</v>
      </c>
      <c r="G110" s="8">
        <v>1557000</v>
      </c>
      <c r="H110" s="8">
        <f t="shared" si="3"/>
        <v>12069.767441860466</v>
      </c>
      <c r="I110" s="6">
        <v>100</v>
      </c>
      <c r="J110" s="6"/>
      <c r="K110" s="6" t="s">
        <v>34</v>
      </c>
      <c r="L110" s="6" t="s">
        <v>16</v>
      </c>
      <c r="M110" s="10">
        <v>42826</v>
      </c>
      <c r="N110" s="10">
        <v>42826</v>
      </c>
      <c r="O110" s="6"/>
      <c r="P110" s="11" t="s">
        <v>35</v>
      </c>
      <c r="Q110" s="27"/>
      <c r="R110" s="28"/>
      <c r="S110" s="4"/>
      <c r="T110" s="28"/>
      <c r="U110" s="28"/>
      <c r="V110" s="28"/>
    </row>
    <row r="111" spans="1:22" s="30" customFormat="1" ht="42" customHeight="1" x14ac:dyDescent="0.3">
      <c r="A111" s="6" t="s">
        <v>24</v>
      </c>
      <c r="B111" s="6" t="s">
        <v>227</v>
      </c>
      <c r="C111" s="6"/>
      <c r="D111" s="6" t="s">
        <v>30</v>
      </c>
      <c r="E111" s="6"/>
      <c r="F111" s="7" t="s">
        <v>228</v>
      </c>
      <c r="G111" s="8">
        <v>1301872</v>
      </c>
      <c r="H111" s="8">
        <f t="shared" si="3"/>
        <v>10092.031007751939</v>
      </c>
      <c r="I111" s="6">
        <v>100</v>
      </c>
      <c r="J111" s="6"/>
      <c r="K111" s="6" t="s">
        <v>34</v>
      </c>
      <c r="L111" s="6" t="s">
        <v>16</v>
      </c>
      <c r="M111" s="10">
        <v>42856</v>
      </c>
      <c r="N111" s="10">
        <v>42856</v>
      </c>
      <c r="O111" s="6"/>
      <c r="P111" s="11"/>
      <c r="Q111" s="27"/>
      <c r="R111" s="28"/>
      <c r="S111" s="4"/>
      <c r="T111" s="28"/>
      <c r="U111" s="28"/>
      <c r="V111" s="28"/>
    </row>
    <row r="112" spans="1:22" s="30" customFormat="1" ht="52.5" customHeight="1" x14ac:dyDescent="0.3">
      <c r="A112" s="6" t="s">
        <v>24</v>
      </c>
      <c r="B112" s="6" t="s">
        <v>229</v>
      </c>
      <c r="C112" s="6"/>
      <c r="D112" s="6" t="s">
        <v>30</v>
      </c>
      <c r="E112" s="6"/>
      <c r="F112" s="7" t="s">
        <v>230</v>
      </c>
      <c r="G112" s="8">
        <v>400000</v>
      </c>
      <c r="H112" s="8">
        <f t="shared" si="3"/>
        <v>3100.7751937984494</v>
      </c>
      <c r="I112" s="6">
        <v>100</v>
      </c>
      <c r="J112" s="6"/>
      <c r="K112" s="6" t="s">
        <v>34</v>
      </c>
      <c r="L112" s="6" t="s">
        <v>16</v>
      </c>
      <c r="M112" s="10">
        <v>42826</v>
      </c>
      <c r="N112" s="10">
        <v>42826</v>
      </c>
      <c r="O112" s="6"/>
      <c r="P112" s="11"/>
      <c r="Q112" s="27"/>
      <c r="R112" s="28"/>
      <c r="S112" s="4"/>
      <c r="T112" s="28"/>
      <c r="U112" s="28"/>
      <c r="V112" s="28"/>
    </row>
    <row r="113" spans="1:22" s="30" customFormat="1" ht="47.25" customHeight="1" x14ac:dyDescent="0.3">
      <c r="A113" s="6" t="s">
        <v>24</v>
      </c>
      <c r="B113" s="6" t="s">
        <v>231</v>
      </c>
      <c r="C113" s="6"/>
      <c r="D113" s="6" t="s">
        <v>30</v>
      </c>
      <c r="E113" s="6"/>
      <c r="F113" s="7" t="s">
        <v>232</v>
      </c>
      <c r="G113" s="8">
        <v>2028348</v>
      </c>
      <c r="H113" s="8">
        <f t="shared" si="3"/>
        <v>15723.627906976744</v>
      </c>
      <c r="I113" s="6">
        <v>100</v>
      </c>
      <c r="J113" s="6"/>
      <c r="K113" s="6" t="s">
        <v>34</v>
      </c>
      <c r="L113" s="6" t="s">
        <v>16</v>
      </c>
      <c r="M113" s="10">
        <v>42767</v>
      </c>
      <c r="N113" s="10">
        <v>42767</v>
      </c>
      <c r="O113" s="6"/>
      <c r="P113" s="11" t="s">
        <v>35</v>
      </c>
      <c r="Q113" s="27"/>
      <c r="R113" s="28"/>
      <c r="S113" s="4"/>
      <c r="T113" s="28"/>
      <c r="U113" s="28"/>
      <c r="V113" s="28"/>
    </row>
    <row r="114" spans="1:22" s="30" customFormat="1" ht="40.5" customHeight="1" x14ac:dyDescent="0.3">
      <c r="A114" s="6" t="s">
        <v>24</v>
      </c>
      <c r="B114" s="6" t="s">
        <v>233</v>
      </c>
      <c r="C114" s="6"/>
      <c r="D114" s="6" t="s">
        <v>30</v>
      </c>
      <c r="E114" s="6"/>
      <c r="F114" s="7" t="s">
        <v>234</v>
      </c>
      <c r="G114" s="8">
        <v>120000</v>
      </c>
      <c r="H114" s="8">
        <f t="shared" si="3"/>
        <v>930.23255813953483</v>
      </c>
      <c r="I114" s="6">
        <v>100</v>
      </c>
      <c r="J114" s="6"/>
      <c r="K114" s="6" t="s">
        <v>34</v>
      </c>
      <c r="L114" s="6" t="s">
        <v>16</v>
      </c>
      <c r="M114" s="10">
        <v>42767</v>
      </c>
      <c r="N114" s="10">
        <v>42767</v>
      </c>
      <c r="O114" s="6"/>
      <c r="P114" s="11" t="s">
        <v>35</v>
      </c>
      <c r="Q114" s="27"/>
      <c r="R114" s="28"/>
      <c r="S114" s="4"/>
      <c r="T114" s="28"/>
      <c r="U114" s="28"/>
      <c r="V114" s="28"/>
    </row>
    <row r="115" spans="1:22" s="30" customFormat="1" ht="50.25" customHeight="1" x14ac:dyDescent="0.3">
      <c r="A115" s="6" t="s">
        <v>24</v>
      </c>
      <c r="B115" s="6" t="s">
        <v>235</v>
      </c>
      <c r="C115" s="6"/>
      <c r="D115" s="6" t="s">
        <v>30</v>
      </c>
      <c r="E115" s="6"/>
      <c r="F115" s="7" t="s">
        <v>236</v>
      </c>
      <c r="G115" s="8">
        <f>6421933+198000+2420000+484000+561000</f>
        <v>10084933</v>
      </c>
      <c r="H115" s="8">
        <f t="shared" si="3"/>
        <v>78177.775193798443</v>
      </c>
      <c r="I115" s="6">
        <v>100</v>
      </c>
      <c r="J115" s="6"/>
      <c r="K115" s="6" t="s">
        <v>34</v>
      </c>
      <c r="L115" s="6" t="s">
        <v>16</v>
      </c>
      <c r="M115" s="10">
        <v>42826</v>
      </c>
      <c r="N115" s="10">
        <v>42826</v>
      </c>
      <c r="O115" s="6"/>
      <c r="P115" s="32" t="s">
        <v>112</v>
      </c>
      <c r="Q115" s="27"/>
      <c r="R115" s="28"/>
      <c r="S115" s="4"/>
      <c r="T115" s="28"/>
      <c r="U115" s="28"/>
      <c r="V115" s="28"/>
    </row>
    <row r="116" spans="1:22" s="30" customFormat="1" ht="50.25" customHeight="1" x14ac:dyDescent="0.3">
      <c r="A116" s="6" t="s">
        <v>24</v>
      </c>
      <c r="B116" s="6" t="s">
        <v>235</v>
      </c>
      <c r="C116" s="6"/>
      <c r="D116" s="6" t="s">
        <v>105</v>
      </c>
      <c r="E116" s="6"/>
      <c r="F116" s="7" t="s">
        <v>237</v>
      </c>
      <c r="G116" s="8">
        <v>2200000</v>
      </c>
      <c r="H116" s="8">
        <f t="shared" si="3"/>
        <v>17054.263565891473</v>
      </c>
      <c r="I116" s="6">
        <v>100</v>
      </c>
      <c r="J116" s="6"/>
      <c r="K116" s="6" t="s">
        <v>34</v>
      </c>
      <c r="L116" s="6" t="s">
        <v>23</v>
      </c>
      <c r="M116" s="10">
        <v>42736</v>
      </c>
      <c r="N116" s="10">
        <v>42767</v>
      </c>
      <c r="O116" s="6"/>
      <c r="P116" s="32" t="s">
        <v>238</v>
      </c>
      <c r="Q116" s="27"/>
      <c r="R116" s="28"/>
      <c r="S116" s="4"/>
      <c r="T116" s="28"/>
      <c r="U116" s="28"/>
      <c r="V116" s="28"/>
    </row>
    <row r="117" spans="1:22" s="30" customFormat="1" ht="45" customHeight="1" x14ac:dyDescent="0.3">
      <c r="A117" s="6" t="s">
        <v>24</v>
      </c>
      <c r="B117" s="6" t="s">
        <v>239</v>
      </c>
      <c r="C117" s="6"/>
      <c r="D117" s="6" t="s">
        <v>30</v>
      </c>
      <c r="E117" s="6"/>
      <c r="F117" s="7" t="s">
        <v>240</v>
      </c>
      <c r="G117" s="8">
        <f>80000+32000+300000+400000+225000</f>
        <v>1037000</v>
      </c>
      <c r="H117" s="8">
        <f t="shared" ref="H117:H148" si="4">G117/$B$361</f>
        <v>8038.7596899224809</v>
      </c>
      <c r="I117" s="6">
        <v>100</v>
      </c>
      <c r="J117" s="6"/>
      <c r="K117" s="6" t="s">
        <v>34</v>
      </c>
      <c r="L117" s="6" t="s">
        <v>16</v>
      </c>
      <c r="M117" s="10">
        <v>42826</v>
      </c>
      <c r="N117" s="10">
        <v>42826</v>
      </c>
      <c r="O117" s="6"/>
      <c r="P117" s="11" t="s">
        <v>35</v>
      </c>
      <c r="Q117" s="27"/>
      <c r="R117" s="28"/>
      <c r="S117" s="4"/>
      <c r="T117" s="28"/>
      <c r="U117" s="28"/>
      <c r="V117" s="28"/>
    </row>
    <row r="118" spans="1:22" s="30" customFormat="1" ht="45.75" customHeight="1" x14ac:dyDescent="0.3">
      <c r="A118" s="6" t="s">
        <v>24</v>
      </c>
      <c r="B118" s="6" t="s">
        <v>241</v>
      </c>
      <c r="C118" s="6"/>
      <c r="D118" s="6" t="s">
        <v>30</v>
      </c>
      <c r="E118" s="6"/>
      <c r="F118" s="7" t="s">
        <v>242</v>
      </c>
      <c r="G118" s="8">
        <v>2661030</v>
      </c>
      <c r="H118" s="8">
        <f t="shared" si="4"/>
        <v>20628.139534883721</v>
      </c>
      <c r="I118" s="6">
        <v>100</v>
      </c>
      <c r="J118" s="6"/>
      <c r="K118" s="6" t="s">
        <v>34</v>
      </c>
      <c r="L118" s="6" t="s">
        <v>16</v>
      </c>
      <c r="M118" s="10">
        <v>42856</v>
      </c>
      <c r="N118" s="10">
        <v>42856</v>
      </c>
      <c r="O118" s="6"/>
      <c r="P118" s="11" t="s">
        <v>35</v>
      </c>
      <c r="Q118" s="27"/>
      <c r="R118" s="28"/>
      <c r="S118" s="4"/>
      <c r="T118" s="28"/>
      <c r="U118" s="28"/>
      <c r="V118" s="28"/>
    </row>
    <row r="119" spans="1:22" s="30" customFormat="1" ht="50.25" customHeight="1" x14ac:dyDescent="0.3">
      <c r="A119" s="6" t="s">
        <v>24</v>
      </c>
      <c r="B119" s="6" t="s">
        <v>243</v>
      </c>
      <c r="C119" s="6"/>
      <c r="D119" s="6" t="s">
        <v>30</v>
      </c>
      <c r="E119" s="6"/>
      <c r="F119" s="7" t="s">
        <v>244</v>
      </c>
      <c r="G119" s="8">
        <v>1356124</v>
      </c>
      <c r="H119" s="8">
        <f t="shared" si="4"/>
        <v>10512.589147286822</v>
      </c>
      <c r="I119" s="6">
        <v>100</v>
      </c>
      <c r="J119" s="6"/>
      <c r="K119" s="6" t="s">
        <v>34</v>
      </c>
      <c r="L119" s="6" t="s">
        <v>16</v>
      </c>
      <c r="M119" s="10">
        <v>42736</v>
      </c>
      <c r="N119" s="10">
        <v>42736</v>
      </c>
      <c r="O119" s="6"/>
      <c r="P119" s="11" t="s">
        <v>35</v>
      </c>
      <c r="Q119" s="27"/>
      <c r="R119" s="28"/>
      <c r="S119" s="4"/>
      <c r="T119" s="28"/>
      <c r="U119" s="28"/>
      <c r="V119" s="28"/>
    </row>
    <row r="120" spans="1:22" s="30" customFormat="1" ht="42.75" customHeight="1" x14ac:dyDescent="0.3">
      <c r="A120" s="6" t="s">
        <v>24</v>
      </c>
      <c r="B120" s="6" t="s">
        <v>245</v>
      </c>
      <c r="C120" s="6"/>
      <c r="D120" s="6" t="s">
        <v>30</v>
      </c>
      <c r="E120" s="6"/>
      <c r="F120" s="7">
        <v>1315</v>
      </c>
      <c r="G120" s="8">
        <v>510000</v>
      </c>
      <c r="H120" s="8">
        <f t="shared" si="4"/>
        <v>3953.4883720930234</v>
      </c>
      <c r="I120" s="6">
        <v>100</v>
      </c>
      <c r="J120" s="6"/>
      <c r="K120" s="6" t="s">
        <v>34</v>
      </c>
      <c r="L120" s="6" t="s">
        <v>16</v>
      </c>
      <c r="M120" s="10">
        <v>42856</v>
      </c>
      <c r="N120" s="10">
        <v>42856</v>
      </c>
      <c r="O120" s="6"/>
      <c r="P120" s="11"/>
      <c r="Q120" s="27"/>
      <c r="R120" s="28"/>
      <c r="S120" s="4"/>
      <c r="T120" s="28"/>
      <c r="U120" s="28"/>
      <c r="V120" s="28"/>
    </row>
    <row r="121" spans="1:22" s="30" customFormat="1" ht="50.25" customHeight="1" x14ac:dyDescent="0.3">
      <c r="A121" s="6" t="s">
        <v>24</v>
      </c>
      <c r="B121" s="6" t="s">
        <v>246</v>
      </c>
      <c r="C121" s="6"/>
      <c r="D121" s="6" t="s">
        <v>30</v>
      </c>
      <c r="E121" s="6"/>
      <c r="F121" s="7" t="s">
        <v>247</v>
      </c>
      <c r="G121" s="8">
        <v>1100000</v>
      </c>
      <c r="H121" s="8">
        <f t="shared" si="4"/>
        <v>8527.1317829457366</v>
      </c>
      <c r="I121" s="6">
        <v>100</v>
      </c>
      <c r="J121" s="6"/>
      <c r="K121" s="6" t="s">
        <v>34</v>
      </c>
      <c r="L121" s="6" t="s">
        <v>16</v>
      </c>
      <c r="M121" s="10">
        <v>42767</v>
      </c>
      <c r="N121" s="10">
        <v>42767</v>
      </c>
      <c r="O121" s="6"/>
      <c r="P121" s="11" t="s">
        <v>35</v>
      </c>
      <c r="Q121" s="27"/>
      <c r="R121" s="28"/>
      <c r="S121" s="4"/>
      <c r="T121" s="28"/>
      <c r="U121" s="28"/>
      <c r="V121" s="28"/>
    </row>
    <row r="122" spans="1:22" s="30" customFormat="1" ht="109.5" customHeight="1" x14ac:dyDescent="0.3">
      <c r="A122" s="6" t="s">
        <v>24</v>
      </c>
      <c r="B122" s="6" t="s">
        <v>246</v>
      </c>
      <c r="C122" s="6"/>
      <c r="D122" s="6" t="s">
        <v>105</v>
      </c>
      <c r="E122" s="6"/>
      <c r="F122" s="7" t="s">
        <v>248</v>
      </c>
      <c r="G122" s="8">
        <v>275078</v>
      </c>
      <c r="H122" s="8">
        <f t="shared" si="4"/>
        <v>2132.3875968992247</v>
      </c>
      <c r="I122" s="6">
        <v>100</v>
      </c>
      <c r="J122" s="6"/>
      <c r="K122" s="6" t="s">
        <v>34</v>
      </c>
      <c r="L122" s="6" t="s">
        <v>23</v>
      </c>
      <c r="M122" s="10">
        <v>42736</v>
      </c>
      <c r="N122" s="10">
        <v>42767</v>
      </c>
      <c r="O122" s="6"/>
      <c r="P122" s="32" t="s">
        <v>249</v>
      </c>
      <c r="Q122" s="27"/>
      <c r="R122" s="28"/>
      <c r="S122" s="4"/>
      <c r="T122" s="28"/>
      <c r="U122" s="28"/>
      <c r="V122" s="28"/>
    </row>
    <row r="123" spans="1:22" s="30" customFormat="1" ht="50.25" customHeight="1" x14ac:dyDescent="0.3">
      <c r="A123" s="6" t="s">
        <v>24</v>
      </c>
      <c r="B123" s="6" t="s">
        <v>250</v>
      </c>
      <c r="C123" s="6"/>
      <c r="D123" s="6" t="s">
        <v>30</v>
      </c>
      <c r="E123" s="6"/>
      <c r="F123" s="7" t="s">
        <v>251</v>
      </c>
      <c r="G123" s="8">
        <v>400000</v>
      </c>
      <c r="H123" s="8">
        <f t="shared" si="4"/>
        <v>3100.7751937984494</v>
      </c>
      <c r="I123" s="6">
        <v>100</v>
      </c>
      <c r="J123" s="6"/>
      <c r="K123" s="6" t="s">
        <v>34</v>
      </c>
      <c r="L123" s="6" t="s">
        <v>16</v>
      </c>
      <c r="M123" s="10">
        <v>42767</v>
      </c>
      <c r="N123" s="10">
        <v>42767</v>
      </c>
      <c r="O123" s="6"/>
      <c r="P123" s="11"/>
      <c r="Q123" s="27"/>
      <c r="R123" s="28"/>
      <c r="S123" s="4"/>
      <c r="T123" s="28"/>
      <c r="U123" s="28"/>
      <c r="V123" s="28"/>
    </row>
    <row r="124" spans="1:22" s="30" customFormat="1" ht="50.25" customHeight="1" x14ac:dyDescent="0.3">
      <c r="A124" s="6" t="s">
        <v>24</v>
      </c>
      <c r="B124" s="6" t="s">
        <v>252</v>
      </c>
      <c r="C124" s="6"/>
      <c r="D124" s="6" t="s">
        <v>30</v>
      </c>
      <c r="E124" s="6"/>
      <c r="F124" s="7" t="s">
        <v>253</v>
      </c>
      <c r="G124" s="8">
        <v>240000</v>
      </c>
      <c r="H124" s="8">
        <f t="shared" si="4"/>
        <v>1860.4651162790697</v>
      </c>
      <c r="I124" s="6">
        <v>100</v>
      </c>
      <c r="J124" s="6"/>
      <c r="K124" s="6" t="s">
        <v>34</v>
      </c>
      <c r="L124" s="6" t="s">
        <v>16</v>
      </c>
      <c r="M124" s="10">
        <v>42767</v>
      </c>
      <c r="N124" s="10">
        <v>42767</v>
      </c>
      <c r="O124" s="6"/>
      <c r="P124" s="11"/>
      <c r="Q124" s="27"/>
      <c r="R124" s="28"/>
      <c r="S124" s="4"/>
      <c r="T124" s="28"/>
      <c r="U124" s="28"/>
      <c r="V124" s="28"/>
    </row>
    <row r="125" spans="1:22" s="30" customFormat="1" ht="50.25" customHeight="1" x14ac:dyDescent="0.3">
      <c r="A125" s="6" t="s">
        <v>24</v>
      </c>
      <c r="B125" s="6" t="s">
        <v>254</v>
      </c>
      <c r="C125" s="6"/>
      <c r="D125" s="6" t="s">
        <v>30</v>
      </c>
      <c r="E125" s="6"/>
      <c r="F125" s="7" t="s">
        <v>255</v>
      </c>
      <c r="G125" s="8">
        <v>1000000</v>
      </c>
      <c r="H125" s="8">
        <f t="shared" si="4"/>
        <v>7751.937984496124</v>
      </c>
      <c r="I125" s="6">
        <v>100</v>
      </c>
      <c r="J125" s="6"/>
      <c r="K125" s="6" t="s">
        <v>34</v>
      </c>
      <c r="L125" s="6" t="s">
        <v>16</v>
      </c>
      <c r="M125" s="10">
        <v>43040</v>
      </c>
      <c r="N125" s="10">
        <v>43040</v>
      </c>
      <c r="O125" s="6"/>
      <c r="P125" s="11"/>
      <c r="Q125" s="27"/>
      <c r="R125" s="28"/>
      <c r="S125" s="4"/>
      <c r="T125" s="28"/>
      <c r="U125" s="28"/>
      <c r="V125" s="28"/>
    </row>
    <row r="126" spans="1:22" s="30" customFormat="1" ht="45.75" customHeight="1" x14ac:dyDescent="0.3">
      <c r="A126" s="6" t="s">
        <v>24</v>
      </c>
      <c r="B126" s="6" t="s">
        <v>256</v>
      </c>
      <c r="C126" s="6"/>
      <c r="D126" s="6" t="s">
        <v>30</v>
      </c>
      <c r="E126" s="6"/>
      <c r="F126" s="7" t="s">
        <v>257</v>
      </c>
      <c r="G126" s="8">
        <f>450000+210000</f>
        <v>660000</v>
      </c>
      <c r="H126" s="8">
        <f t="shared" si="4"/>
        <v>5116.2790697674418</v>
      </c>
      <c r="I126" s="6">
        <v>100</v>
      </c>
      <c r="J126" s="6"/>
      <c r="K126" s="6" t="s">
        <v>34</v>
      </c>
      <c r="L126" s="6" t="s">
        <v>16</v>
      </c>
      <c r="M126" s="10">
        <v>42767</v>
      </c>
      <c r="N126" s="10">
        <v>42767</v>
      </c>
      <c r="O126" s="6"/>
      <c r="P126" s="11" t="s">
        <v>35</v>
      </c>
      <c r="Q126" s="27"/>
      <c r="R126" s="28"/>
      <c r="S126" s="4"/>
      <c r="T126" s="28"/>
      <c r="U126" s="28"/>
      <c r="V126" s="28"/>
    </row>
    <row r="127" spans="1:22" s="30" customFormat="1" ht="55.5" customHeight="1" x14ac:dyDescent="0.3">
      <c r="A127" s="6" t="s">
        <v>24</v>
      </c>
      <c r="B127" s="6" t="s">
        <v>258</v>
      </c>
      <c r="C127" s="6"/>
      <c r="D127" s="6" t="s">
        <v>30</v>
      </c>
      <c r="E127" s="6"/>
      <c r="F127" s="7" t="s">
        <v>259</v>
      </c>
      <c r="G127" s="8">
        <v>540000</v>
      </c>
      <c r="H127" s="8">
        <f t="shared" si="4"/>
        <v>4186.0465116279074</v>
      </c>
      <c r="I127" s="6">
        <v>100</v>
      </c>
      <c r="J127" s="6"/>
      <c r="K127" s="6" t="s">
        <v>34</v>
      </c>
      <c r="L127" s="6" t="s">
        <v>16</v>
      </c>
      <c r="M127" s="10">
        <v>42826</v>
      </c>
      <c r="N127" s="10">
        <v>42826</v>
      </c>
      <c r="O127" s="6"/>
      <c r="P127" s="11"/>
      <c r="Q127" s="27"/>
      <c r="R127" s="28"/>
      <c r="S127" s="4"/>
      <c r="T127" s="28"/>
      <c r="U127" s="28"/>
      <c r="V127" s="28"/>
    </row>
    <row r="128" spans="1:22" s="30" customFormat="1" ht="66" customHeight="1" x14ac:dyDescent="0.3">
      <c r="A128" s="6" t="s">
        <v>24</v>
      </c>
      <c r="B128" s="6" t="s">
        <v>260</v>
      </c>
      <c r="C128" s="6"/>
      <c r="D128" s="6" t="s">
        <v>30</v>
      </c>
      <c r="E128" s="6"/>
      <c r="F128" s="7" t="s">
        <v>261</v>
      </c>
      <c r="G128" s="8">
        <v>2520000</v>
      </c>
      <c r="H128" s="8">
        <f t="shared" si="4"/>
        <v>19534.883720930233</v>
      </c>
      <c r="I128" s="6">
        <v>100</v>
      </c>
      <c r="J128" s="6"/>
      <c r="K128" s="6" t="s">
        <v>34</v>
      </c>
      <c r="L128" s="6" t="s">
        <v>16</v>
      </c>
      <c r="M128" s="10">
        <v>43009</v>
      </c>
      <c r="N128" s="10">
        <v>43009</v>
      </c>
      <c r="O128" s="6"/>
      <c r="P128" s="11" t="s">
        <v>35</v>
      </c>
      <c r="Q128" s="27"/>
      <c r="R128" s="28"/>
      <c r="S128" s="4"/>
      <c r="T128" s="28"/>
      <c r="U128" s="28"/>
      <c r="V128" s="28"/>
    </row>
    <row r="129" spans="1:22" s="30" customFormat="1" ht="48" customHeight="1" x14ac:dyDescent="0.3">
      <c r="A129" s="6" t="s">
        <v>24</v>
      </c>
      <c r="B129" s="6" t="s">
        <v>262</v>
      </c>
      <c r="C129" s="6"/>
      <c r="D129" s="6" t="s">
        <v>30</v>
      </c>
      <c r="E129" s="6"/>
      <c r="F129" s="7" t="s">
        <v>263</v>
      </c>
      <c r="G129" s="8">
        <v>1840000</v>
      </c>
      <c r="H129" s="8">
        <f t="shared" si="4"/>
        <v>14263.565891472868</v>
      </c>
      <c r="I129" s="6">
        <v>100</v>
      </c>
      <c r="J129" s="6"/>
      <c r="K129" s="6" t="s">
        <v>34</v>
      </c>
      <c r="L129" s="6" t="s">
        <v>16</v>
      </c>
      <c r="M129" s="10">
        <v>42917</v>
      </c>
      <c r="N129" s="10">
        <v>42917</v>
      </c>
      <c r="O129" s="6"/>
      <c r="P129" s="11" t="s">
        <v>35</v>
      </c>
      <c r="Q129" s="27"/>
      <c r="R129" s="28"/>
      <c r="S129" s="4"/>
      <c r="T129" s="28"/>
      <c r="U129" s="28"/>
      <c r="V129" s="28"/>
    </row>
    <row r="130" spans="1:22" s="30" customFormat="1" ht="56.25" customHeight="1" x14ac:dyDescent="0.3">
      <c r="A130" s="6" t="s">
        <v>24</v>
      </c>
      <c r="B130" s="6" t="s">
        <v>264</v>
      </c>
      <c r="C130" s="6"/>
      <c r="D130" s="6" t="s">
        <v>30</v>
      </c>
      <c r="E130" s="6"/>
      <c r="F130" s="7" t="s">
        <v>265</v>
      </c>
      <c r="G130" s="8">
        <v>200000</v>
      </c>
      <c r="H130" s="8">
        <f t="shared" si="4"/>
        <v>1550.3875968992247</v>
      </c>
      <c r="I130" s="6">
        <v>100</v>
      </c>
      <c r="J130" s="6"/>
      <c r="K130" s="6" t="s">
        <v>34</v>
      </c>
      <c r="L130" s="6" t="s">
        <v>16</v>
      </c>
      <c r="M130" s="10">
        <v>42856</v>
      </c>
      <c r="N130" s="10">
        <v>42856</v>
      </c>
      <c r="O130" s="6"/>
      <c r="P130" s="11" t="s">
        <v>35</v>
      </c>
      <c r="Q130" s="27"/>
      <c r="R130" s="28"/>
      <c r="S130" s="4"/>
      <c r="T130" s="28"/>
      <c r="U130" s="28"/>
      <c r="V130" s="28"/>
    </row>
    <row r="131" spans="1:22" s="30" customFormat="1" ht="36" customHeight="1" x14ac:dyDescent="0.3">
      <c r="A131" s="6" t="s">
        <v>24</v>
      </c>
      <c r="B131" s="6" t="s">
        <v>266</v>
      </c>
      <c r="C131" s="6"/>
      <c r="D131" s="6" t="s">
        <v>30</v>
      </c>
      <c r="E131" s="6"/>
      <c r="F131" s="7" t="s">
        <v>267</v>
      </c>
      <c r="G131" s="8">
        <v>120000</v>
      </c>
      <c r="H131" s="8">
        <f t="shared" si="4"/>
        <v>930.23255813953483</v>
      </c>
      <c r="I131" s="6">
        <v>100</v>
      </c>
      <c r="J131" s="6"/>
      <c r="K131" s="6" t="s">
        <v>34</v>
      </c>
      <c r="L131" s="6" t="s">
        <v>16</v>
      </c>
      <c r="M131" s="10">
        <v>42856</v>
      </c>
      <c r="N131" s="10">
        <v>42856</v>
      </c>
      <c r="O131" s="6"/>
      <c r="P131" s="11"/>
      <c r="Q131" s="28"/>
      <c r="R131" s="28"/>
      <c r="S131" s="4"/>
      <c r="T131" s="28"/>
      <c r="U131" s="28"/>
      <c r="V131" s="28"/>
    </row>
    <row r="132" spans="1:22" s="30" customFormat="1" ht="38.25" customHeight="1" x14ac:dyDescent="0.3">
      <c r="A132" s="6" t="s">
        <v>24</v>
      </c>
      <c r="B132" s="6" t="s">
        <v>268</v>
      </c>
      <c r="C132" s="6"/>
      <c r="D132" s="6" t="s">
        <v>30</v>
      </c>
      <c r="E132" s="6"/>
      <c r="F132" s="7" t="s">
        <v>269</v>
      </c>
      <c r="G132" s="8">
        <v>20000</v>
      </c>
      <c r="H132" s="8">
        <f t="shared" si="4"/>
        <v>155.03875968992247</v>
      </c>
      <c r="I132" s="6">
        <v>100</v>
      </c>
      <c r="J132" s="6"/>
      <c r="K132" s="6" t="s">
        <v>34</v>
      </c>
      <c r="L132" s="6" t="s">
        <v>16</v>
      </c>
      <c r="M132" s="10">
        <v>42856</v>
      </c>
      <c r="N132" s="10">
        <v>42856</v>
      </c>
      <c r="O132" s="6"/>
      <c r="P132" s="11"/>
      <c r="Q132" s="28"/>
      <c r="R132" s="28"/>
      <c r="S132" s="4"/>
      <c r="T132" s="28"/>
      <c r="U132" s="28"/>
      <c r="V132" s="28"/>
    </row>
    <row r="133" spans="1:22" s="30" customFormat="1" ht="42" customHeight="1" x14ac:dyDescent="0.3">
      <c r="A133" s="6" t="s">
        <v>24</v>
      </c>
      <c r="B133" s="6" t="s">
        <v>270</v>
      </c>
      <c r="C133" s="6"/>
      <c r="D133" s="6" t="s">
        <v>30</v>
      </c>
      <c r="E133" s="6"/>
      <c r="F133" s="7" t="s">
        <v>271</v>
      </c>
      <c r="G133" s="8">
        <v>120000</v>
      </c>
      <c r="H133" s="8">
        <f t="shared" si="4"/>
        <v>930.23255813953483</v>
      </c>
      <c r="I133" s="6">
        <v>100</v>
      </c>
      <c r="J133" s="6"/>
      <c r="K133" s="6" t="s">
        <v>34</v>
      </c>
      <c r="L133" s="6" t="s">
        <v>16</v>
      </c>
      <c r="M133" s="10">
        <v>42887</v>
      </c>
      <c r="N133" s="10">
        <v>42887</v>
      </c>
      <c r="O133" s="6"/>
      <c r="P133" s="11"/>
      <c r="Q133" s="28"/>
      <c r="R133" s="28"/>
      <c r="S133" s="4"/>
      <c r="T133" s="28"/>
      <c r="U133" s="28"/>
      <c r="V133" s="28"/>
    </row>
    <row r="134" spans="1:22" s="30" customFormat="1" ht="36" customHeight="1" x14ac:dyDescent="0.3">
      <c r="A134" s="6" t="s">
        <v>24</v>
      </c>
      <c r="B134" s="6" t="s">
        <v>272</v>
      </c>
      <c r="C134" s="6"/>
      <c r="D134" s="6" t="s">
        <v>30</v>
      </c>
      <c r="E134" s="6"/>
      <c r="F134" s="7" t="s">
        <v>273</v>
      </c>
      <c r="G134" s="8">
        <v>40000</v>
      </c>
      <c r="H134" s="8">
        <f t="shared" si="4"/>
        <v>310.07751937984494</v>
      </c>
      <c r="I134" s="6">
        <v>100</v>
      </c>
      <c r="J134" s="6"/>
      <c r="K134" s="6" t="s">
        <v>34</v>
      </c>
      <c r="L134" s="6" t="s">
        <v>16</v>
      </c>
      <c r="M134" s="10">
        <v>42887</v>
      </c>
      <c r="N134" s="10">
        <v>42887</v>
      </c>
      <c r="O134" s="6"/>
      <c r="P134" s="11"/>
      <c r="Q134" s="28"/>
      <c r="R134" s="28"/>
      <c r="S134" s="4"/>
      <c r="T134" s="28"/>
      <c r="U134" s="28"/>
      <c r="V134" s="28"/>
    </row>
    <row r="135" spans="1:22" s="76" customFormat="1" ht="36" customHeight="1" x14ac:dyDescent="0.3">
      <c r="A135" s="70" t="s">
        <v>24</v>
      </c>
      <c r="B135" s="70" t="s">
        <v>1393</v>
      </c>
      <c r="C135" s="70"/>
      <c r="D135" s="70" t="s">
        <v>105</v>
      </c>
      <c r="E135" s="70"/>
      <c r="F135" s="71" t="s">
        <v>1395</v>
      </c>
      <c r="G135" s="72">
        <v>750000</v>
      </c>
      <c r="H135" s="72">
        <f t="shared" si="4"/>
        <v>5813.9534883720926</v>
      </c>
      <c r="I135" s="70">
        <v>100</v>
      </c>
      <c r="J135" s="70"/>
      <c r="K135" s="70" t="s">
        <v>34</v>
      </c>
      <c r="L135" s="70" t="s">
        <v>23</v>
      </c>
      <c r="M135" s="74">
        <v>43009</v>
      </c>
      <c r="N135" s="74">
        <v>43040</v>
      </c>
      <c r="O135" s="70"/>
      <c r="P135" s="80" t="s">
        <v>1394</v>
      </c>
      <c r="Q135" s="81" t="s">
        <v>161</v>
      </c>
      <c r="R135" s="81"/>
      <c r="S135" s="75"/>
      <c r="T135" s="81"/>
      <c r="U135" s="81"/>
      <c r="V135" s="81"/>
    </row>
    <row r="136" spans="1:22" s="30" customFormat="1" ht="54" customHeight="1" x14ac:dyDescent="0.3">
      <c r="A136" s="6" t="s">
        <v>24</v>
      </c>
      <c r="B136" s="6" t="s">
        <v>274</v>
      </c>
      <c r="C136" s="6"/>
      <c r="D136" s="6" t="s">
        <v>30</v>
      </c>
      <c r="E136" s="6"/>
      <c r="F136" s="7" t="s">
        <v>275</v>
      </c>
      <c r="G136" s="8">
        <f>2467581+150000</f>
        <v>2617581</v>
      </c>
      <c r="H136" s="8">
        <f t="shared" si="4"/>
        <v>20291.325581395347</v>
      </c>
      <c r="I136" s="6">
        <v>100</v>
      </c>
      <c r="J136" s="6"/>
      <c r="K136" s="6" t="s">
        <v>34</v>
      </c>
      <c r="L136" s="6" t="s">
        <v>16</v>
      </c>
      <c r="M136" s="10">
        <v>42736</v>
      </c>
      <c r="N136" s="10">
        <v>42736</v>
      </c>
      <c r="O136" s="6"/>
      <c r="P136" s="11" t="s">
        <v>35</v>
      </c>
      <c r="Q136" s="27"/>
      <c r="R136" s="28"/>
      <c r="S136" s="4"/>
      <c r="T136" s="28"/>
      <c r="U136" s="28"/>
      <c r="V136" s="28"/>
    </row>
    <row r="137" spans="1:22" s="30" customFormat="1" ht="54" customHeight="1" x14ac:dyDescent="0.3">
      <c r="A137" s="6" t="s">
        <v>24</v>
      </c>
      <c r="B137" s="6" t="s">
        <v>991</v>
      </c>
      <c r="C137" s="6"/>
      <c r="D137" s="6" t="s">
        <v>30</v>
      </c>
      <c r="E137" s="6"/>
      <c r="F137" s="7" t="s">
        <v>992</v>
      </c>
      <c r="G137" s="8">
        <v>4200000</v>
      </c>
      <c r="H137" s="8">
        <f t="shared" si="4"/>
        <v>32558.139534883721</v>
      </c>
      <c r="I137" s="6">
        <v>100</v>
      </c>
      <c r="J137" s="6"/>
      <c r="K137" s="6" t="s">
        <v>34</v>
      </c>
      <c r="L137" s="6" t="s">
        <v>16</v>
      </c>
      <c r="M137" s="10">
        <v>43009</v>
      </c>
      <c r="N137" s="10">
        <v>43009</v>
      </c>
      <c r="O137" s="6"/>
      <c r="P137" s="11"/>
      <c r="Q137" s="27"/>
      <c r="R137" s="28"/>
      <c r="S137" s="4"/>
      <c r="T137" s="28"/>
      <c r="U137" s="28"/>
      <c r="V137" s="28"/>
    </row>
    <row r="138" spans="1:22" s="30" customFormat="1" ht="54" customHeight="1" x14ac:dyDescent="0.3">
      <c r="A138" s="6" t="s">
        <v>24</v>
      </c>
      <c r="B138" s="6" t="s">
        <v>276</v>
      </c>
      <c r="C138" s="6"/>
      <c r="D138" s="6" t="s">
        <v>30</v>
      </c>
      <c r="E138" s="6"/>
      <c r="F138" s="7" t="s">
        <v>277</v>
      </c>
      <c r="G138" s="8">
        <v>270000</v>
      </c>
      <c r="H138" s="8">
        <f t="shared" si="4"/>
        <v>2093.0232558139537</v>
      </c>
      <c r="I138" s="6">
        <v>100</v>
      </c>
      <c r="J138" s="6"/>
      <c r="K138" s="6" t="s">
        <v>34</v>
      </c>
      <c r="L138" s="6" t="s">
        <v>16</v>
      </c>
      <c r="M138" s="10">
        <v>42736</v>
      </c>
      <c r="N138" s="10">
        <v>42736</v>
      </c>
      <c r="O138" s="6"/>
      <c r="P138" s="11"/>
      <c r="Q138" s="27"/>
      <c r="R138" s="28"/>
      <c r="S138" s="4"/>
      <c r="T138" s="28"/>
      <c r="U138" s="28"/>
      <c r="V138" s="28"/>
    </row>
    <row r="139" spans="1:22" s="30" customFormat="1" ht="42.75" customHeight="1" x14ac:dyDescent="0.3">
      <c r="A139" s="6" t="s">
        <v>24</v>
      </c>
      <c r="B139" s="6" t="s">
        <v>278</v>
      </c>
      <c r="C139" s="6"/>
      <c r="D139" s="6" t="s">
        <v>30</v>
      </c>
      <c r="E139" s="6"/>
      <c r="F139" s="7" t="s">
        <v>279</v>
      </c>
      <c r="G139" s="8">
        <v>90000</v>
      </c>
      <c r="H139" s="9">
        <f t="shared" si="4"/>
        <v>697.67441860465112</v>
      </c>
      <c r="I139" s="9">
        <v>100</v>
      </c>
      <c r="J139" s="6"/>
      <c r="K139" s="6" t="s">
        <v>34</v>
      </c>
      <c r="L139" s="6" t="s">
        <v>16</v>
      </c>
      <c r="M139" s="10">
        <v>42917</v>
      </c>
      <c r="N139" s="10">
        <v>42917</v>
      </c>
      <c r="O139" s="6"/>
      <c r="P139" s="33" t="s">
        <v>112</v>
      </c>
      <c r="Q139" s="27"/>
      <c r="R139" s="28"/>
      <c r="S139" s="4"/>
      <c r="T139" s="28"/>
      <c r="U139" s="28"/>
      <c r="V139" s="28"/>
    </row>
    <row r="140" spans="1:22" s="30" customFormat="1" ht="38.25" customHeight="1" x14ac:dyDescent="0.3">
      <c r="A140" s="6" t="s">
        <v>24</v>
      </c>
      <c r="B140" s="6" t="s">
        <v>243</v>
      </c>
      <c r="C140" s="6"/>
      <c r="D140" s="6" t="s">
        <v>30</v>
      </c>
      <c r="E140" s="6"/>
      <c r="F140" s="7" t="s">
        <v>280</v>
      </c>
      <c r="G140" s="8">
        <v>316402</v>
      </c>
      <c r="H140" s="9">
        <f t="shared" si="4"/>
        <v>2452.7286821705425</v>
      </c>
      <c r="I140" s="9">
        <v>100</v>
      </c>
      <c r="J140" s="6"/>
      <c r="K140" s="6" t="s">
        <v>34</v>
      </c>
      <c r="L140" s="6" t="s">
        <v>16</v>
      </c>
      <c r="M140" s="10">
        <v>42856</v>
      </c>
      <c r="N140" s="10">
        <v>42856</v>
      </c>
      <c r="O140" s="6"/>
      <c r="P140" s="33" t="s">
        <v>112</v>
      </c>
      <c r="Q140" s="27"/>
      <c r="R140" s="28"/>
      <c r="S140" s="4"/>
      <c r="T140" s="28"/>
      <c r="U140" s="28"/>
      <c r="V140" s="28"/>
    </row>
    <row r="141" spans="1:22" s="30" customFormat="1" ht="42.75" customHeight="1" x14ac:dyDescent="0.3">
      <c r="A141" s="6" t="s">
        <v>24</v>
      </c>
      <c r="B141" s="6" t="s">
        <v>281</v>
      </c>
      <c r="C141" s="6"/>
      <c r="D141" s="6" t="s">
        <v>30</v>
      </c>
      <c r="E141" s="6"/>
      <c r="F141" s="7" t="s">
        <v>282</v>
      </c>
      <c r="G141" s="8">
        <v>825876</v>
      </c>
      <c r="H141" s="9">
        <f t="shared" si="4"/>
        <v>6402.1395348837214</v>
      </c>
      <c r="I141" s="9">
        <v>100</v>
      </c>
      <c r="J141" s="6"/>
      <c r="K141" s="6" t="s">
        <v>34</v>
      </c>
      <c r="L141" s="6" t="s">
        <v>16</v>
      </c>
      <c r="M141" s="10">
        <v>42856</v>
      </c>
      <c r="N141" s="10">
        <v>42856</v>
      </c>
      <c r="O141" s="6"/>
      <c r="P141" s="33" t="s">
        <v>112</v>
      </c>
      <c r="Q141" s="27"/>
      <c r="R141" s="28"/>
      <c r="S141" s="4"/>
      <c r="T141" s="28"/>
      <c r="U141" s="28"/>
      <c r="V141" s="28"/>
    </row>
    <row r="142" spans="1:22" s="30" customFormat="1" ht="36.75" customHeight="1" x14ac:dyDescent="0.3">
      <c r="A142" s="6" t="s">
        <v>24</v>
      </c>
      <c r="B142" s="6" t="s">
        <v>283</v>
      </c>
      <c r="C142" s="6"/>
      <c r="D142" s="6" t="s">
        <v>30</v>
      </c>
      <c r="E142" s="6"/>
      <c r="F142" s="7" t="s">
        <v>284</v>
      </c>
      <c r="G142" s="8">
        <v>300000</v>
      </c>
      <c r="H142" s="9">
        <f t="shared" si="4"/>
        <v>2325.5813953488373</v>
      </c>
      <c r="I142" s="9">
        <v>100</v>
      </c>
      <c r="J142" s="6"/>
      <c r="K142" s="6" t="s">
        <v>34</v>
      </c>
      <c r="L142" s="6" t="s">
        <v>16</v>
      </c>
      <c r="M142" s="10">
        <v>42856</v>
      </c>
      <c r="N142" s="10">
        <v>42856</v>
      </c>
      <c r="O142" s="6"/>
      <c r="P142" s="33" t="s">
        <v>112</v>
      </c>
      <c r="Q142" s="27"/>
      <c r="R142" s="28"/>
      <c r="S142" s="4"/>
      <c r="T142" s="28"/>
      <c r="U142" s="28"/>
      <c r="V142" s="28"/>
    </row>
    <row r="143" spans="1:22" s="30" customFormat="1" ht="37.5" customHeight="1" x14ac:dyDescent="0.3">
      <c r="A143" s="6" t="s">
        <v>24</v>
      </c>
      <c r="B143" s="6" t="s">
        <v>285</v>
      </c>
      <c r="C143" s="6"/>
      <c r="D143" s="6" t="s">
        <v>30</v>
      </c>
      <c r="E143" s="6"/>
      <c r="F143" s="7">
        <v>1316</v>
      </c>
      <c r="G143" s="8">
        <v>50000</v>
      </c>
      <c r="H143" s="9">
        <f t="shared" si="4"/>
        <v>387.59689922480618</v>
      </c>
      <c r="I143" s="9">
        <v>100</v>
      </c>
      <c r="J143" s="6"/>
      <c r="K143" s="6" t="s">
        <v>34</v>
      </c>
      <c r="L143" s="6" t="s">
        <v>16</v>
      </c>
      <c r="M143" s="10">
        <v>42856</v>
      </c>
      <c r="N143" s="10">
        <v>42856</v>
      </c>
      <c r="O143" s="6"/>
      <c r="P143" s="33"/>
      <c r="Q143" s="27"/>
      <c r="R143" s="28"/>
      <c r="S143" s="4"/>
      <c r="T143" s="28"/>
      <c r="U143" s="28"/>
      <c r="V143" s="28"/>
    </row>
    <row r="144" spans="1:22" s="30" customFormat="1" ht="36.75" customHeight="1" x14ac:dyDescent="0.3">
      <c r="A144" s="6" t="s">
        <v>24</v>
      </c>
      <c r="B144" s="6" t="s">
        <v>286</v>
      </c>
      <c r="C144" s="6"/>
      <c r="D144" s="6" t="s">
        <v>30</v>
      </c>
      <c r="E144" s="6"/>
      <c r="F144" s="7" t="s">
        <v>287</v>
      </c>
      <c r="G144" s="8">
        <f>960000+945888</f>
        <v>1905888</v>
      </c>
      <c r="H144" s="9">
        <f t="shared" si="4"/>
        <v>14774.325581395349</v>
      </c>
      <c r="I144" s="9">
        <v>100</v>
      </c>
      <c r="J144" s="6"/>
      <c r="K144" s="6" t="s">
        <v>34</v>
      </c>
      <c r="L144" s="6" t="s">
        <v>16</v>
      </c>
      <c r="M144" s="10">
        <v>42887</v>
      </c>
      <c r="N144" s="10">
        <v>42887</v>
      </c>
      <c r="O144" s="6"/>
      <c r="P144" s="33"/>
      <c r="Q144" s="27"/>
      <c r="R144" s="28"/>
      <c r="S144" s="4"/>
      <c r="T144" s="28"/>
      <c r="U144" s="28"/>
      <c r="V144" s="28"/>
    </row>
    <row r="145" spans="1:22" s="30" customFormat="1" ht="48.75" customHeight="1" x14ac:dyDescent="0.3">
      <c r="A145" s="6" t="s">
        <v>24</v>
      </c>
      <c r="B145" s="6" t="s">
        <v>288</v>
      </c>
      <c r="C145" s="6"/>
      <c r="D145" s="6" t="s">
        <v>30</v>
      </c>
      <c r="E145" s="6"/>
      <c r="F145" s="7" t="s">
        <v>289</v>
      </c>
      <c r="G145" s="8">
        <f>100000+450000</f>
        <v>550000</v>
      </c>
      <c r="H145" s="9">
        <f t="shared" si="4"/>
        <v>4263.5658914728683</v>
      </c>
      <c r="I145" s="9">
        <v>100</v>
      </c>
      <c r="J145" s="6"/>
      <c r="K145" s="6" t="s">
        <v>34</v>
      </c>
      <c r="L145" s="6" t="s">
        <v>16</v>
      </c>
      <c r="M145" s="10">
        <v>42887</v>
      </c>
      <c r="N145" s="10">
        <v>42887</v>
      </c>
      <c r="O145" s="6"/>
      <c r="P145" s="33"/>
      <c r="Q145" s="27"/>
      <c r="R145" s="28"/>
      <c r="S145" s="4"/>
      <c r="T145" s="28"/>
      <c r="U145" s="28"/>
      <c r="V145" s="28"/>
    </row>
    <row r="146" spans="1:22" s="30" customFormat="1" ht="42.75" customHeight="1" x14ac:dyDescent="0.3">
      <c r="A146" s="6" t="s">
        <v>24</v>
      </c>
      <c r="B146" s="6" t="s">
        <v>290</v>
      </c>
      <c r="C146" s="6"/>
      <c r="D146" s="6" t="s">
        <v>30</v>
      </c>
      <c r="E146" s="6"/>
      <c r="F146" s="7" t="s">
        <v>291</v>
      </c>
      <c r="G146" s="8">
        <v>5000000</v>
      </c>
      <c r="H146" s="8">
        <f t="shared" si="4"/>
        <v>38759.689922480618</v>
      </c>
      <c r="I146" s="6">
        <v>100</v>
      </c>
      <c r="J146" s="6"/>
      <c r="K146" s="6" t="s">
        <v>292</v>
      </c>
      <c r="L146" s="6" t="s">
        <v>23</v>
      </c>
      <c r="M146" s="10">
        <v>42856</v>
      </c>
      <c r="N146" s="10">
        <v>42856</v>
      </c>
      <c r="O146" s="6"/>
      <c r="P146" s="11"/>
      <c r="Q146" s="27"/>
      <c r="R146" s="28"/>
      <c r="S146" s="4"/>
      <c r="T146" s="28"/>
      <c r="U146" s="28"/>
      <c r="V146" s="28"/>
    </row>
    <row r="147" spans="1:22" s="30" customFormat="1" ht="42.75" customHeight="1" x14ac:dyDescent="0.3">
      <c r="A147" s="6" t="s">
        <v>24</v>
      </c>
      <c r="B147" s="6" t="s">
        <v>293</v>
      </c>
      <c r="C147" s="6"/>
      <c r="D147" s="6" t="s">
        <v>30</v>
      </c>
      <c r="E147" s="6"/>
      <c r="F147" s="7" t="s">
        <v>294</v>
      </c>
      <c r="G147" s="8">
        <f>406919+480000</f>
        <v>886919</v>
      </c>
      <c r="H147" s="8">
        <f t="shared" si="4"/>
        <v>6875.3410852713178</v>
      </c>
      <c r="I147" s="6">
        <v>100</v>
      </c>
      <c r="J147" s="6"/>
      <c r="K147" s="6" t="s">
        <v>292</v>
      </c>
      <c r="L147" s="6" t="s">
        <v>16</v>
      </c>
      <c r="M147" s="10">
        <v>42736</v>
      </c>
      <c r="N147" s="10">
        <v>42736</v>
      </c>
      <c r="O147" s="6"/>
      <c r="P147" s="11" t="s">
        <v>35</v>
      </c>
      <c r="Q147" s="28"/>
      <c r="R147" s="28"/>
      <c r="S147" s="4"/>
      <c r="T147" s="28"/>
      <c r="U147" s="28"/>
      <c r="V147" s="28"/>
    </row>
    <row r="148" spans="1:22" s="30" customFormat="1" ht="39" customHeight="1" x14ac:dyDescent="0.3">
      <c r="A148" s="6" t="s">
        <v>24</v>
      </c>
      <c r="B148" s="6" t="s">
        <v>295</v>
      </c>
      <c r="C148" s="6"/>
      <c r="D148" s="6" t="s">
        <v>30</v>
      </c>
      <c r="E148" s="6"/>
      <c r="F148" s="7" t="s">
        <v>296</v>
      </c>
      <c r="G148" s="8">
        <v>400000</v>
      </c>
      <c r="H148" s="8">
        <f t="shared" si="4"/>
        <v>3100.7751937984494</v>
      </c>
      <c r="I148" s="6">
        <v>100</v>
      </c>
      <c r="J148" s="6"/>
      <c r="K148" s="6" t="s">
        <v>292</v>
      </c>
      <c r="L148" s="6" t="s">
        <v>16</v>
      </c>
      <c r="M148" s="10">
        <v>42887</v>
      </c>
      <c r="N148" s="10">
        <v>42887</v>
      </c>
      <c r="O148" s="6"/>
      <c r="P148" s="11"/>
      <c r="Q148" s="27"/>
      <c r="R148" s="28"/>
      <c r="S148" s="4"/>
      <c r="T148" s="28"/>
      <c r="U148" s="28"/>
      <c r="V148" s="28"/>
    </row>
    <row r="149" spans="1:22" s="30" customFormat="1" ht="49.5" customHeight="1" x14ac:dyDescent="0.3">
      <c r="A149" s="6" t="s">
        <v>24</v>
      </c>
      <c r="B149" s="6" t="s">
        <v>297</v>
      </c>
      <c r="C149" s="6"/>
      <c r="D149" s="6" t="s">
        <v>105</v>
      </c>
      <c r="E149" s="6"/>
      <c r="F149" s="7">
        <v>1512</v>
      </c>
      <c r="G149" s="8">
        <v>1500000</v>
      </c>
      <c r="H149" s="8">
        <f t="shared" ref="H149:H180" si="5">G149/$B$361</f>
        <v>11627.906976744185</v>
      </c>
      <c r="I149" s="6">
        <v>100</v>
      </c>
      <c r="J149" s="6"/>
      <c r="K149" s="6" t="s">
        <v>292</v>
      </c>
      <c r="L149" s="6" t="s">
        <v>16</v>
      </c>
      <c r="M149" s="10">
        <v>42979</v>
      </c>
      <c r="N149" s="10">
        <v>42979</v>
      </c>
      <c r="O149" s="6"/>
      <c r="P149" s="34" t="s">
        <v>298</v>
      </c>
      <c r="Q149" s="28"/>
      <c r="R149" s="28"/>
      <c r="S149" s="4"/>
      <c r="T149" s="28"/>
      <c r="U149" s="28"/>
      <c r="V149" s="28"/>
    </row>
    <row r="150" spans="1:22" s="30" customFormat="1" ht="49.5" customHeight="1" x14ac:dyDescent="0.3">
      <c r="A150" s="6" t="s">
        <v>24</v>
      </c>
      <c r="B150" s="6" t="s">
        <v>299</v>
      </c>
      <c r="C150" s="6"/>
      <c r="D150" s="6" t="s">
        <v>30</v>
      </c>
      <c r="E150" s="6"/>
      <c r="F150" s="7" t="s">
        <v>300</v>
      </c>
      <c r="G150" s="8">
        <f>480000+160000</f>
        <v>640000</v>
      </c>
      <c r="H150" s="8">
        <f t="shared" si="5"/>
        <v>4961.2403100775191</v>
      </c>
      <c r="I150" s="6">
        <v>100</v>
      </c>
      <c r="J150" s="6"/>
      <c r="K150" s="6" t="s">
        <v>292</v>
      </c>
      <c r="L150" s="6" t="s">
        <v>16</v>
      </c>
      <c r="M150" s="10">
        <v>42736</v>
      </c>
      <c r="N150" s="10">
        <v>42736</v>
      </c>
      <c r="O150" s="6"/>
      <c r="P150" s="11" t="s">
        <v>35</v>
      </c>
      <c r="Q150" s="27"/>
      <c r="R150" s="28"/>
      <c r="S150" s="4"/>
      <c r="T150" s="28"/>
      <c r="U150" s="28"/>
      <c r="V150" s="28"/>
    </row>
    <row r="151" spans="1:22" s="30" customFormat="1" ht="41.25" customHeight="1" x14ac:dyDescent="0.3">
      <c r="A151" s="6" t="s">
        <v>24</v>
      </c>
      <c r="B151" s="6" t="s">
        <v>301</v>
      </c>
      <c r="C151" s="6"/>
      <c r="D151" s="6" t="s">
        <v>30</v>
      </c>
      <c r="E151" s="6"/>
      <c r="F151" s="7" t="s">
        <v>302</v>
      </c>
      <c r="G151" s="8">
        <v>312351</v>
      </c>
      <c r="H151" s="8">
        <f t="shared" si="5"/>
        <v>2421.3255813953488</v>
      </c>
      <c r="I151" s="6">
        <v>100</v>
      </c>
      <c r="J151" s="6"/>
      <c r="K151" s="6" t="s">
        <v>292</v>
      </c>
      <c r="L151" s="6" t="s">
        <v>16</v>
      </c>
      <c r="M151" s="10">
        <v>42736</v>
      </c>
      <c r="N151" s="10">
        <v>42736</v>
      </c>
      <c r="O151" s="6"/>
      <c r="P151" s="11" t="s">
        <v>35</v>
      </c>
      <c r="Q151" s="27"/>
      <c r="R151" s="28"/>
      <c r="S151" s="4"/>
      <c r="T151" s="28"/>
      <c r="U151" s="28"/>
      <c r="V151" s="28"/>
    </row>
    <row r="152" spans="1:22" s="30" customFormat="1" ht="99" customHeight="1" x14ac:dyDescent="0.3">
      <c r="A152" s="6" t="s">
        <v>24</v>
      </c>
      <c r="B152" s="6" t="s">
        <v>301</v>
      </c>
      <c r="C152" s="6"/>
      <c r="D152" s="6" t="s">
        <v>105</v>
      </c>
      <c r="E152" s="6"/>
      <c r="F152" s="7" t="s">
        <v>303</v>
      </c>
      <c r="G152" s="8">
        <v>100000</v>
      </c>
      <c r="H152" s="8">
        <f t="shared" si="5"/>
        <v>775.19379844961236</v>
      </c>
      <c r="I152" s="6">
        <v>100</v>
      </c>
      <c r="J152" s="6"/>
      <c r="K152" s="6" t="s">
        <v>292</v>
      </c>
      <c r="L152" s="6" t="s">
        <v>16</v>
      </c>
      <c r="M152" s="10">
        <v>42736</v>
      </c>
      <c r="N152" s="10">
        <v>42736</v>
      </c>
      <c r="O152" s="6"/>
      <c r="P152" s="6" t="s">
        <v>129</v>
      </c>
      <c r="Q152" s="28"/>
      <c r="R152" s="28"/>
      <c r="S152" s="4"/>
      <c r="T152" s="28"/>
      <c r="U152" s="28"/>
      <c r="V152" s="28"/>
    </row>
    <row r="153" spans="1:22" s="30" customFormat="1" ht="37.5" customHeight="1" x14ac:dyDescent="0.3">
      <c r="A153" s="6" t="s">
        <v>24</v>
      </c>
      <c r="B153" s="6" t="s">
        <v>937</v>
      </c>
      <c r="C153" s="6"/>
      <c r="D153" s="6" t="s">
        <v>30</v>
      </c>
      <c r="E153" s="6"/>
      <c r="F153" s="7" t="s">
        <v>938</v>
      </c>
      <c r="G153" s="8">
        <v>400000</v>
      </c>
      <c r="H153" s="8">
        <f t="shared" si="5"/>
        <v>3100.7751937984494</v>
      </c>
      <c r="I153" s="6">
        <v>100</v>
      </c>
      <c r="J153" s="6"/>
      <c r="K153" s="6" t="s">
        <v>292</v>
      </c>
      <c r="L153" s="6" t="s">
        <v>16</v>
      </c>
      <c r="M153" s="10">
        <v>42933</v>
      </c>
      <c r="N153" s="10">
        <v>42933</v>
      </c>
      <c r="O153" s="6"/>
      <c r="P153" s="11"/>
      <c r="Q153" s="27"/>
      <c r="R153" s="28"/>
      <c r="S153" s="4"/>
      <c r="T153" s="28"/>
      <c r="U153" s="28"/>
      <c r="V153" s="28"/>
    </row>
    <row r="154" spans="1:22" s="30" customFormat="1" ht="37.5" customHeight="1" x14ac:dyDescent="0.3">
      <c r="A154" s="6" t="s">
        <v>24</v>
      </c>
      <c r="B154" s="6" t="s">
        <v>304</v>
      </c>
      <c r="C154" s="6"/>
      <c r="D154" s="6" t="s">
        <v>30</v>
      </c>
      <c r="E154" s="6"/>
      <c r="F154" s="7" t="s">
        <v>305</v>
      </c>
      <c r="G154" s="8">
        <v>59500</v>
      </c>
      <c r="H154" s="8">
        <f t="shared" si="5"/>
        <v>461.24031007751938</v>
      </c>
      <c r="I154" s="6">
        <v>100</v>
      </c>
      <c r="J154" s="6"/>
      <c r="K154" s="6" t="s">
        <v>292</v>
      </c>
      <c r="L154" s="6" t="s">
        <v>16</v>
      </c>
      <c r="M154" s="10">
        <v>42933</v>
      </c>
      <c r="N154" s="10">
        <v>42933</v>
      </c>
      <c r="O154" s="6"/>
      <c r="P154" s="11"/>
      <c r="Q154" s="27"/>
      <c r="R154" s="28"/>
      <c r="S154" s="4"/>
      <c r="T154" s="28"/>
      <c r="U154" s="28"/>
      <c r="V154" s="28"/>
    </row>
    <row r="155" spans="1:22" s="30" customFormat="1" ht="50.25" customHeight="1" x14ac:dyDescent="0.3">
      <c r="A155" s="6" t="s">
        <v>24</v>
      </c>
      <c r="B155" s="6" t="s">
        <v>306</v>
      </c>
      <c r="C155" s="6"/>
      <c r="D155" s="6" t="s">
        <v>30</v>
      </c>
      <c r="E155" s="6"/>
      <c r="F155" s="7" t="s">
        <v>307</v>
      </c>
      <c r="G155" s="8">
        <v>150000</v>
      </c>
      <c r="H155" s="8">
        <f t="shared" si="5"/>
        <v>1162.7906976744187</v>
      </c>
      <c r="I155" s="6">
        <v>100</v>
      </c>
      <c r="J155" s="6"/>
      <c r="K155" s="6" t="s">
        <v>292</v>
      </c>
      <c r="L155" s="6" t="s">
        <v>16</v>
      </c>
      <c r="M155" s="10">
        <v>42826</v>
      </c>
      <c r="N155" s="10">
        <v>42826</v>
      </c>
      <c r="O155" s="6"/>
      <c r="P155" s="11" t="s">
        <v>35</v>
      </c>
      <c r="Q155" s="27"/>
      <c r="R155" s="28"/>
      <c r="S155" s="4"/>
      <c r="T155" s="28"/>
      <c r="U155" s="28"/>
      <c r="V155" s="28"/>
    </row>
    <row r="156" spans="1:22" s="30" customFormat="1" ht="37.5" customHeight="1" x14ac:dyDescent="0.3">
      <c r="A156" s="6" t="s">
        <v>24</v>
      </c>
      <c r="B156" s="6" t="s">
        <v>308</v>
      </c>
      <c r="C156" s="6"/>
      <c r="D156" s="6" t="s">
        <v>30</v>
      </c>
      <c r="E156" s="6"/>
      <c r="F156" s="7" t="s">
        <v>309</v>
      </c>
      <c r="G156" s="8">
        <v>100000</v>
      </c>
      <c r="H156" s="8">
        <f t="shared" si="5"/>
        <v>775.19379844961236</v>
      </c>
      <c r="I156" s="6">
        <v>100</v>
      </c>
      <c r="J156" s="6"/>
      <c r="K156" s="6" t="s">
        <v>292</v>
      </c>
      <c r="L156" s="6" t="s">
        <v>16</v>
      </c>
      <c r="M156" s="10">
        <v>42826</v>
      </c>
      <c r="N156" s="10">
        <v>42826</v>
      </c>
      <c r="O156" s="6"/>
      <c r="P156" s="11" t="s">
        <v>35</v>
      </c>
      <c r="Q156" s="27"/>
      <c r="R156" s="28"/>
      <c r="S156" s="4"/>
      <c r="T156" s="28"/>
      <c r="U156" s="28"/>
      <c r="V156" s="28"/>
    </row>
    <row r="157" spans="1:22" s="30" customFormat="1" ht="37.5" customHeight="1" x14ac:dyDescent="0.3">
      <c r="A157" s="6" t="s">
        <v>24</v>
      </c>
      <c r="B157" s="6" t="s">
        <v>243</v>
      </c>
      <c r="C157" s="6"/>
      <c r="D157" s="6" t="s">
        <v>30</v>
      </c>
      <c r="E157" s="6"/>
      <c r="F157" s="7" t="s">
        <v>310</v>
      </c>
      <c r="G157" s="8">
        <v>2810587</v>
      </c>
      <c r="H157" s="8">
        <f t="shared" si="5"/>
        <v>21787.496124031008</v>
      </c>
      <c r="I157" s="6">
        <v>100</v>
      </c>
      <c r="J157" s="6"/>
      <c r="K157" s="6" t="s">
        <v>44</v>
      </c>
      <c r="L157" s="6" t="s">
        <v>16</v>
      </c>
      <c r="M157" s="10">
        <v>42736</v>
      </c>
      <c r="N157" s="10">
        <v>42736</v>
      </c>
      <c r="O157" s="6"/>
      <c r="P157" s="11" t="s">
        <v>35</v>
      </c>
      <c r="Q157" s="27"/>
      <c r="R157" s="28"/>
      <c r="S157" s="4"/>
      <c r="T157" s="28"/>
      <c r="U157" s="28"/>
      <c r="V157" s="28"/>
    </row>
    <row r="158" spans="1:22" s="30" customFormat="1" ht="96" customHeight="1" x14ac:dyDescent="0.3">
      <c r="A158" s="6" t="s">
        <v>24</v>
      </c>
      <c r="B158" s="6" t="s">
        <v>243</v>
      </c>
      <c r="C158" s="6"/>
      <c r="D158" s="6" t="s">
        <v>105</v>
      </c>
      <c r="E158" s="6"/>
      <c r="F158" s="7" t="s">
        <v>311</v>
      </c>
      <c r="G158" s="8">
        <v>500000</v>
      </c>
      <c r="H158" s="8">
        <f t="shared" si="5"/>
        <v>3875.968992248062</v>
      </c>
      <c r="I158" s="6">
        <v>100</v>
      </c>
      <c r="J158" s="6"/>
      <c r="K158" s="6" t="s">
        <v>44</v>
      </c>
      <c r="L158" s="6" t="s">
        <v>16</v>
      </c>
      <c r="M158" s="10">
        <v>42736</v>
      </c>
      <c r="N158" s="10">
        <v>42736</v>
      </c>
      <c r="O158" s="6"/>
      <c r="P158" s="6" t="s">
        <v>129</v>
      </c>
      <c r="Q158" s="27"/>
      <c r="R158" s="28"/>
      <c r="S158" s="4"/>
      <c r="T158" s="28"/>
      <c r="U158" s="28"/>
      <c r="V158" s="28"/>
    </row>
    <row r="159" spans="1:22" s="30" customFormat="1" ht="37.5" customHeight="1" x14ac:dyDescent="0.3">
      <c r="A159" s="6" t="s">
        <v>24</v>
      </c>
      <c r="B159" s="6" t="s">
        <v>312</v>
      </c>
      <c r="C159" s="6"/>
      <c r="D159" s="6" t="s">
        <v>30</v>
      </c>
      <c r="E159" s="6"/>
      <c r="F159" s="7" t="s">
        <v>313</v>
      </c>
      <c r="G159" s="8">
        <v>4528921</v>
      </c>
      <c r="H159" s="8">
        <f t="shared" si="5"/>
        <v>35107.914728682168</v>
      </c>
      <c r="I159" s="6">
        <v>100</v>
      </c>
      <c r="J159" s="6"/>
      <c r="K159" s="6" t="s">
        <v>44</v>
      </c>
      <c r="L159" s="6" t="s">
        <v>16</v>
      </c>
      <c r="M159" s="10">
        <v>42736</v>
      </c>
      <c r="N159" s="10">
        <v>42736</v>
      </c>
      <c r="O159" s="6"/>
      <c r="P159" s="11" t="s">
        <v>35</v>
      </c>
      <c r="Q159" s="27"/>
      <c r="R159" s="28"/>
      <c r="S159" s="4"/>
      <c r="T159" s="28"/>
      <c r="U159" s="28"/>
      <c r="V159" s="28"/>
    </row>
    <row r="160" spans="1:22" s="30" customFormat="1" ht="37.5" customHeight="1" x14ac:dyDescent="0.3">
      <c r="A160" s="6" t="s">
        <v>24</v>
      </c>
      <c r="B160" s="6" t="s">
        <v>314</v>
      </c>
      <c r="C160" s="6"/>
      <c r="D160" s="6" t="s">
        <v>30</v>
      </c>
      <c r="E160" s="6"/>
      <c r="F160" s="7" t="s">
        <v>315</v>
      </c>
      <c r="G160" s="8">
        <v>2497200</v>
      </c>
      <c r="H160" s="8">
        <f t="shared" si="5"/>
        <v>19358.139534883721</v>
      </c>
      <c r="I160" s="6">
        <v>100</v>
      </c>
      <c r="J160" s="6"/>
      <c r="K160" s="6" t="s">
        <v>44</v>
      </c>
      <c r="L160" s="6" t="s">
        <v>16</v>
      </c>
      <c r="M160" s="10">
        <v>42736</v>
      </c>
      <c r="N160" s="10">
        <v>42736</v>
      </c>
      <c r="O160" s="6"/>
      <c r="P160" s="11" t="s">
        <v>35</v>
      </c>
      <c r="Q160" s="27"/>
      <c r="R160" s="28"/>
      <c r="S160" s="4"/>
      <c r="T160" s="28"/>
      <c r="U160" s="28"/>
      <c r="V160" s="28"/>
    </row>
    <row r="161" spans="1:22" s="30" customFormat="1" ht="208.5" customHeight="1" x14ac:dyDescent="0.3">
      <c r="A161" s="6" t="s">
        <v>24</v>
      </c>
      <c r="B161" s="6" t="s">
        <v>314</v>
      </c>
      <c r="C161" s="6"/>
      <c r="D161" s="6" t="s">
        <v>105</v>
      </c>
      <c r="E161" s="6"/>
      <c r="F161" s="7" t="s">
        <v>316</v>
      </c>
      <c r="G161" s="8">
        <v>300000</v>
      </c>
      <c r="H161" s="8">
        <f t="shared" si="5"/>
        <v>2325.5813953488373</v>
      </c>
      <c r="I161" s="6">
        <v>100</v>
      </c>
      <c r="J161" s="6"/>
      <c r="K161" s="6" t="s">
        <v>44</v>
      </c>
      <c r="L161" s="6" t="s">
        <v>16</v>
      </c>
      <c r="M161" s="10">
        <v>42736</v>
      </c>
      <c r="N161" s="10">
        <v>42736</v>
      </c>
      <c r="O161" s="6"/>
      <c r="P161" s="35" t="s">
        <v>317</v>
      </c>
      <c r="Q161" s="27"/>
      <c r="R161" s="27"/>
      <c r="S161" s="4"/>
      <c r="T161" s="28"/>
      <c r="U161" s="28"/>
      <c r="V161" s="28"/>
    </row>
    <row r="162" spans="1:22" s="30" customFormat="1" ht="37.5" customHeight="1" x14ac:dyDescent="0.3">
      <c r="A162" s="6" t="s">
        <v>24</v>
      </c>
      <c r="B162" s="6" t="s">
        <v>318</v>
      </c>
      <c r="C162" s="6"/>
      <c r="D162" s="6" t="s">
        <v>30</v>
      </c>
      <c r="E162" s="6"/>
      <c r="F162" s="7" t="s">
        <v>319</v>
      </c>
      <c r="G162" s="8">
        <v>952800</v>
      </c>
      <c r="H162" s="8">
        <f t="shared" si="5"/>
        <v>7386.0465116279074</v>
      </c>
      <c r="I162" s="6">
        <v>100</v>
      </c>
      <c r="J162" s="6"/>
      <c r="K162" s="6" t="s">
        <v>44</v>
      </c>
      <c r="L162" s="6" t="s">
        <v>16</v>
      </c>
      <c r="M162" s="10">
        <v>42736</v>
      </c>
      <c r="N162" s="10">
        <v>42736</v>
      </c>
      <c r="O162" s="6"/>
      <c r="P162" s="32" t="s">
        <v>35</v>
      </c>
      <c r="Q162" s="28"/>
      <c r="R162" s="28"/>
      <c r="S162" s="4"/>
      <c r="T162" s="28"/>
      <c r="U162" s="28"/>
      <c r="V162" s="28"/>
    </row>
    <row r="163" spans="1:22" s="30" customFormat="1" ht="55.5" customHeight="1" x14ac:dyDescent="0.3">
      <c r="A163" s="6" t="s">
        <v>24</v>
      </c>
      <c r="B163" s="6" t="s">
        <v>320</v>
      </c>
      <c r="C163" s="6"/>
      <c r="D163" s="6" t="s">
        <v>105</v>
      </c>
      <c r="E163" s="6"/>
      <c r="F163" s="7" t="s">
        <v>321</v>
      </c>
      <c r="G163" s="8">
        <v>800000</v>
      </c>
      <c r="H163" s="8">
        <f t="shared" si="5"/>
        <v>6201.5503875968989</v>
      </c>
      <c r="I163" s="6">
        <v>100</v>
      </c>
      <c r="J163" s="6"/>
      <c r="K163" s="6" t="s">
        <v>44</v>
      </c>
      <c r="L163" s="6" t="s">
        <v>16</v>
      </c>
      <c r="M163" s="10">
        <v>42736</v>
      </c>
      <c r="N163" s="10">
        <v>42736</v>
      </c>
      <c r="O163" s="6"/>
      <c r="P163" s="32" t="s">
        <v>322</v>
      </c>
      <c r="Q163" s="27"/>
      <c r="R163" s="28"/>
      <c r="S163" s="4"/>
      <c r="T163" s="28"/>
      <c r="U163" s="28"/>
      <c r="V163" s="28"/>
    </row>
    <row r="164" spans="1:22" s="30" customFormat="1" ht="37.5" customHeight="1" x14ac:dyDescent="0.3">
      <c r="A164" s="6" t="s">
        <v>24</v>
      </c>
      <c r="B164" s="6" t="s">
        <v>323</v>
      </c>
      <c r="C164" s="6"/>
      <c r="D164" s="6" t="s">
        <v>30</v>
      </c>
      <c r="E164" s="6"/>
      <c r="F164" s="7" t="s">
        <v>324</v>
      </c>
      <c r="G164" s="8">
        <v>400000</v>
      </c>
      <c r="H164" s="8">
        <f t="shared" si="5"/>
        <v>3100.7751937984494</v>
      </c>
      <c r="I164" s="6">
        <v>100</v>
      </c>
      <c r="J164" s="6"/>
      <c r="K164" s="6" t="s">
        <v>44</v>
      </c>
      <c r="L164" s="6" t="s">
        <v>16</v>
      </c>
      <c r="M164" s="10">
        <v>42736</v>
      </c>
      <c r="N164" s="10">
        <v>42736</v>
      </c>
      <c r="O164" s="6"/>
      <c r="P164" s="32" t="s">
        <v>35</v>
      </c>
      <c r="Q164" s="27"/>
      <c r="R164" s="28"/>
      <c r="S164" s="4"/>
      <c r="T164" s="28"/>
      <c r="U164" s="28"/>
      <c r="V164" s="28"/>
    </row>
    <row r="165" spans="1:22" s="30" customFormat="1" ht="37.5" customHeight="1" x14ac:dyDescent="0.3">
      <c r="A165" s="6" t="s">
        <v>24</v>
      </c>
      <c r="B165" s="6" t="s">
        <v>988</v>
      </c>
      <c r="C165" s="6"/>
      <c r="D165" s="6" t="s">
        <v>30</v>
      </c>
      <c r="E165" s="6"/>
      <c r="F165" s="7" t="s">
        <v>989</v>
      </c>
      <c r="G165" s="8">
        <v>60000</v>
      </c>
      <c r="H165" s="8">
        <f t="shared" si="5"/>
        <v>465.11627906976742</v>
      </c>
      <c r="I165" s="6">
        <v>100</v>
      </c>
      <c r="J165" s="6"/>
      <c r="K165" s="6" t="s">
        <v>44</v>
      </c>
      <c r="L165" s="6" t="s">
        <v>16</v>
      </c>
      <c r="M165" s="10">
        <v>43009</v>
      </c>
      <c r="N165" s="10">
        <v>43009</v>
      </c>
      <c r="O165" s="6"/>
      <c r="P165" s="32" t="s">
        <v>35</v>
      </c>
      <c r="Q165" s="27"/>
      <c r="R165" s="28"/>
      <c r="S165" s="4"/>
      <c r="T165" s="28"/>
      <c r="U165" s="28"/>
      <c r="V165" s="28"/>
    </row>
    <row r="166" spans="1:22" x14ac:dyDescent="0.3">
      <c r="A166" s="6" t="s">
        <v>24</v>
      </c>
      <c r="B166" s="6"/>
      <c r="C166" s="6"/>
      <c r="D166" s="6"/>
      <c r="E166" s="6"/>
      <c r="F166" s="7"/>
      <c r="G166" s="8"/>
      <c r="H166" s="8"/>
      <c r="I166" s="6"/>
      <c r="J166" s="6"/>
      <c r="K166" s="6"/>
      <c r="L166" s="6"/>
      <c r="M166" s="10"/>
      <c r="N166" s="10"/>
      <c r="O166" s="6"/>
      <c r="P166" s="36"/>
      <c r="Q166" s="2"/>
      <c r="R166" s="2"/>
      <c r="S166" s="4" t="s">
        <v>105</v>
      </c>
      <c r="T166" s="2"/>
      <c r="U166" s="2"/>
      <c r="V166" s="2"/>
    </row>
    <row r="167" spans="1:22" ht="27.75" customHeight="1" x14ac:dyDescent="0.3">
      <c r="A167" s="16"/>
      <c r="B167" s="16"/>
      <c r="C167" s="16"/>
      <c r="D167" s="16"/>
      <c r="E167" s="16"/>
      <c r="F167" s="18"/>
      <c r="G167" s="19"/>
      <c r="H167" s="19"/>
      <c r="I167" s="16"/>
      <c r="J167" s="16"/>
      <c r="K167" s="16"/>
      <c r="L167" s="16"/>
      <c r="M167" s="21"/>
      <c r="N167" s="21"/>
      <c r="O167" s="16"/>
      <c r="P167" s="37"/>
      <c r="Q167" s="2"/>
      <c r="R167" s="2"/>
      <c r="S167" s="4"/>
      <c r="T167" s="2"/>
      <c r="U167" s="2"/>
      <c r="V167" s="2"/>
    </row>
    <row r="168" spans="1:22" x14ac:dyDescent="0.3">
      <c r="A168" s="47"/>
      <c r="B168" s="47"/>
      <c r="C168" s="47"/>
      <c r="D168" s="47"/>
      <c r="E168" s="47"/>
      <c r="F168" s="47"/>
      <c r="G168" s="47"/>
      <c r="H168" s="26"/>
      <c r="I168" s="26"/>
      <c r="J168" s="47"/>
      <c r="K168" s="47"/>
      <c r="L168" s="47"/>
      <c r="M168" s="47"/>
      <c r="N168" s="47"/>
      <c r="O168" s="47"/>
      <c r="P168" s="47"/>
      <c r="S168" s="4" t="s">
        <v>2</v>
      </c>
    </row>
    <row r="169" spans="1:22" ht="15.75" customHeight="1" x14ac:dyDescent="0.3">
      <c r="A169" s="98" t="s">
        <v>533</v>
      </c>
      <c r="B169" s="98"/>
      <c r="C169" s="98"/>
      <c r="D169" s="98"/>
      <c r="E169" s="98"/>
      <c r="F169" s="98"/>
      <c r="G169" s="98"/>
      <c r="H169" s="98"/>
      <c r="I169" s="98"/>
      <c r="J169" s="98"/>
      <c r="K169" s="98"/>
      <c r="L169" s="98"/>
      <c r="M169" s="98"/>
      <c r="N169" s="98"/>
      <c r="O169" s="98"/>
      <c r="P169" s="1"/>
      <c r="S169" s="4" t="s">
        <v>534</v>
      </c>
    </row>
    <row r="170" spans="1:22" ht="15" customHeight="1" x14ac:dyDescent="0.3">
      <c r="A170" s="97" t="s">
        <v>3</v>
      </c>
      <c r="B170" s="97" t="s">
        <v>4</v>
      </c>
      <c r="C170" s="97" t="s">
        <v>5</v>
      </c>
      <c r="D170" s="97" t="s">
        <v>6</v>
      </c>
      <c r="E170" s="97" t="s">
        <v>7</v>
      </c>
      <c r="F170" s="97" t="s">
        <v>8</v>
      </c>
      <c r="G170" s="97" t="s">
        <v>9</v>
      </c>
      <c r="H170" s="97" t="s">
        <v>535</v>
      </c>
      <c r="I170" s="99"/>
      <c r="J170" s="99"/>
      <c r="K170" s="97" t="s">
        <v>11</v>
      </c>
      <c r="L170" s="97" t="s">
        <v>12</v>
      </c>
      <c r="M170" s="97" t="s">
        <v>13</v>
      </c>
      <c r="N170" s="97"/>
      <c r="O170" s="97" t="s">
        <v>14</v>
      </c>
      <c r="P170" s="97" t="s">
        <v>15</v>
      </c>
      <c r="S170" s="4" t="s">
        <v>536</v>
      </c>
    </row>
    <row r="171" spans="1:22" ht="35.25" customHeight="1" x14ac:dyDescent="0.3">
      <c r="A171" s="97"/>
      <c r="B171" s="97"/>
      <c r="C171" s="97"/>
      <c r="D171" s="97"/>
      <c r="E171" s="97"/>
      <c r="F171" s="97"/>
      <c r="G171" s="97"/>
      <c r="H171" s="1" t="s">
        <v>17</v>
      </c>
      <c r="I171" s="1" t="s">
        <v>18</v>
      </c>
      <c r="J171" s="1" t="s">
        <v>19</v>
      </c>
      <c r="K171" s="97"/>
      <c r="L171" s="97"/>
      <c r="M171" s="1" t="s">
        <v>537</v>
      </c>
      <c r="N171" s="1" t="s">
        <v>21</v>
      </c>
      <c r="O171" s="97"/>
      <c r="P171" s="97"/>
      <c r="S171" s="4" t="s">
        <v>538</v>
      </c>
    </row>
    <row r="172" spans="1:22" ht="27.6" hidden="1" x14ac:dyDescent="0.3">
      <c r="A172" s="6" t="s">
        <v>24</v>
      </c>
      <c r="B172" s="6" t="s">
        <v>539</v>
      </c>
      <c r="C172" s="6"/>
      <c r="D172" s="6" t="s">
        <v>30</v>
      </c>
      <c r="E172" s="6"/>
      <c r="F172" s="6" t="s">
        <v>540</v>
      </c>
      <c r="G172" s="8">
        <v>4200000</v>
      </c>
      <c r="H172" s="9">
        <f t="shared" ref="H172:H203" si="6">G172/$B$361</f>
        <v>32558.139534883721</v>
      </c>
      <c r="I172" s="9">
        <v>100</v>
      </c>
      <c r="J172" s="6"/>
      <c r="K172" s="6" t="s">
        <v>27</v>
      </c>
      <c r="L172" s="6" t="s">
        <v>16</v>
      </c>
      <c r="M172" s="10">
        <v>42995</v>
      </c>
      <c r="N172" s="10">
        <v>42995</v>
      </c>
      <c r="O172" s="6"/>
      <c r="P172" s="47"/>
      <c r="S172" s="3" t="s">
        <v>541</v>
      </c>
    </row>
    <row r="173" spans="1:22" s="53" customFormat="1" ht="48" hidden="1" customHeight="1" x14ac:dyDescent="0.3">
      <c r="A173" s="48" t="s">
        <v>24</v>
      </c>
      <c r="B173" s="48" t="s">
        <v>542</v>
      </c>
      <c r="C173" s="48"/>
      <c r="D173" s="48" t="s">
        <v>30</v>
      </c>
      <c r="E173" s="48"/>
      <c r="F173" s="48" t="s">
        <v>543</v>
      </c>
      <c r="G173" s="49">
        <v>640000</v>
      </c>
      <c r="H173" s="50">
        <f t="shared" si="6"/>
        <v>4961.2403100775191</v>
      </c>
      <c r="I173" s="50">
        <v>100</v>
      </c>
      <c r="J173" s="48"/>
      <c r="K173" s="48" t="s">
        <v>27</v>
      </c>
      <c r="L173" s="48" t="s">
        <v>16</v>
      </c>
      <c r="M173" s="51">
        <v>42933</v>
      </c>
      <c r="N173" s="51">
        <v>42933</v>
      </c>
      <c r="O173" s="48"/>
      <c r="P173" s="52" t="s">
        <v>544</v>
      </c>
      <c r="S173" s="54" t="s">
        <v>545</v>
      </c>
    </row>
    <row r="174" spans="1:22" s="30" customFormat="1" ht="48" customHeight="1" x14ac:dyDescent="0.3">
      <c r="A174" s="6" t="s">
        <v>24</v>
      </c>
      <c r="B174" s="6" t="s">
        <v>546</v>
      </c>
      <c r="C174" s="6"/>
      <c r="D174" s="6" t="s">
        <v>30</v>
      </c>
      <c r="E174" s="6"/>
      <c r="F174" s="6" t="s">
        <v>930</v>
      </c>
      <c r="G174" s="8">
        <v>2640000</v>
      </c>
      <c r="H174" s="9">
        <f t="shared" si="6"/>
        <v>20465.116279069767</v>
      </c>
      <c r="I174" s="9">
        <v>100</v>
      </c>
      <c r="J174" s="6"/>
      <c r="K174" s="6" t="s">
        <v>27</v>
      </c>
      <c r="L174" s="6" t="s">
        <v>16</v>
      </c>
      <c r="M174" s="10">
        <v>42856</v>
      </c>
      <c r="N174" s="10">
        <v>42856</v>
      </c>
      <c r="O174" s="6"/>
      <c r="P174" s="11" t="s">
        <v>35</v>
      </c>
      <c r="S174" s="29"/>
    </row>
    <row r="175" spans="1:22" s="30" customFormat="1" ht="38.25" customHeight="1" x14ac:dyDescent="0.3">
      <c r="A175" s="6" t="s">
        <v>24</v>
      </c>
      <c r="B175" s="6" t="s">
        <v>547</v>
      </c>
      <c r="C175" s="6"/>
      <c r="D175" s="6" t="s">
        <v>30</v>
      </c>
      <c r="E175" s="6"/>
      <c r="F175" s="6" t="s">
        <v>548</v>
      </c>
      <c r="G175" s="8">
        <v>600000</v>
      </c>
      <c r="H175" s="9">
        <f t="shared" si="6"/>
        <v>4651.1627906976746</v>
      </c>
      <c r="I175" s="9">
        <v>100</v>
      </c>
      <c r="J175" s="6"/>
      <c r="K175" s="6" t="s">
        <v>27</v>
      </c>
      <c r="L175" s="6" t="s">
        <v>16</v>
      </c>
      <c r="M175" s="10">
        <v>43070</v>
      </c>
      <c r="N175" s="10">
        <v>43070</v>
      </c>
      <c r="O175" s="6"/>
      <c r="P175" s="11"/>
      <c r="S175" s="29"/>
    </row>
    <row r="176" spans="1:22" s="30" customFormat="1" ht="38.25" customHeight="1" x14ac:dyDescent="0.3">
      <c r="A176" s="6" t="s">
        <v>24</v>
      </c>
      <c r="B176" s="6" t="s">
        <v>549</v>
      </c>
      <c r="C176" s="6"/>
      <c r="D176" s="6" t="s">
        <v>30</v>
      </c>
      <c r="E176" s="6"/>
      <c r="F176" s="6" t="s">
        <v>550</v>
      </c>
      <c r="G176" s="8">
        <v>50000</v>
      </c>
      <c r="H176" s="9">
        <f t="shared" si="6"/>
        <v>387.59689922480618</v>
      </c>
      <c r="I176" s="9">
        <v>100</v>
      </c>
      <c r="J176" s="6"/>
      <c r="K176" s="6" t="s">
        <v>27</v>
      </c>
      <c r="L176" s="6" t="s">
        <v>16</v>
      </c>
      <c r="M176" s="10">
        <v>42948</v>
      </c>
      <c r="N176" s="10">
        <v>42948</v>
      </c>
      <c r="O176" s="6"/>
      <c r="P176" s="11"/>
      <c r="S176" s="29"/>
    </row>
    <row r="177" spans="1:22" s="76" customFormat="1" ht="38.25" customHeight="1" x14ac:dyDescent="0.3">
      <c r="A177" s="70" t="s">
        <v>24</v>
      </c>
      <c r="B177" s="70" t="s">
        <v>1403</v>
      </c>
      <c r="C177" s="70"/>
      <c r="D177" s="70" t="s">
        <v>30</v>
      </c>
      <c r="E177" s="70"/>
      <c r="F177" s="70" t="s">
        <v>1404</v>
      </c>
      <c r="G177" s="72">
        <v>50000</v>
      </c>
      <c r="H177" s="73">
        <f t="shared" si="6"/>
        <v>387.59689922480618</v>
      </c>
      <c r="I177" s="73">
        <v>100</v>
      </c>
      <c r="J177" s="70"/>
      <c r="K177" s="70" t="s">
        <v>27</v>
      </c>
      <c r="L177" s="70" t="s">
        <v>1405</v>
      </c>
      <c r="M177" s="74">
        <v>43063</v>
      </c>
      <c r="N177" s="74">
        <v>43063</v>
      </c>
      <c r="O177" s="70"/>
      <c r="P177" s="80"/>
      <c r="Q177" s="76" t="s">
        <v>161</v>
      </c>
      <c r="S177" s="95"/>
    </row>
    <row r="178" spans="1:22" s="76" customFormat="1" ht="38.25" customHeight="1" x14ac:dyDescent="0.3">
      <c r="A178" s="70" t="s">
        <v>24</v>
      </c>
      <c r="B178" s="70" t="s">
        <v>1406</v>
      </c>
      <c r="C178" s="70"/>
      <c r="D178" s="70" t="s">
        <v>30</v>
      </c>
      <c r="E178" s="70"/>
      <c r="F178" s="70" t="s">
        <v>1407</v>
      </c>
      <c r="G178" s="72">
        <v>240000</v>
      </c>
      <c r="H178" s="73">
        <f t="shared" si="6"/>
        <v>1860.4651162790697</v>
      </c>
      <c r="I178" s="73">
        <v>100</v>
      </c>
      <c r="J178" s="70"/>
      <c r="K178" s="70" t="s">
        <v>27</v>
      </c>
      <c r="L178" s="70" t="s">
        <v>1405</v>
      </c>
      <c r="M178" s="74">
        <v>43063</v>
      </c>
      <c r="N178" s="74">
        <v>43063</v>
      </c>
      <c r="O178" s="70"/>
      <c r="P178" s="80"/>
      <c r="Q178" s="76" t="s">
        <v>161</v>
      </c>
      <c r="S178" s="95"/>
    </row>
    <row r="179" spans="1:22" s="76" customFormat="1" ht="38.25" customHeight="1" x14ac:dyDescent="0.3">
      <c r="A179" s="70" t="s">
        <v>24</v>
      </c>
      <c r="B179" s="70" t="s">
        <v>1408</v>
      </c>
      <c r="C179" s="70"/>
      <c r="D179" s="70" t="s">
        <v>30</v>
      </c>
      <c r="E179" s="70"/>
      <c r="F179" s="70" t="s">
        <v>1409</v>
      </c>
      <c r="G179" s="72">
        <v>25000</v>
      </c>
      <c r="H179" s="73">
        <f t="shared" si="6"/>
        <v>193.79844961240309</v>
      </c>
      <c r="I179" s="73">
        <v>100</v>
      </c>
      <c r="J179" s="70"/>
      <c r="K179" s="70" t="s">
        <v>27</v>
      </c>
      <c r="L179" s="70" t="s">
        <v>16</v>
      </c>
      <c r="M179" s="74">
        <v>43063</v>
      </c>
      <c r="N179" s="74">
        <v>43063</v>
      </c>
      <c r="O179" s="70"/>
      <c r="P179" s="80"/>
      <c r="Q179" s="76" t="s">
        <v>161</v>
      </c>
      <c r="S179" s="95"/>
    </row>
    <row r="180" spans="1:22" s="30" customFormat="1" ht="42.75" customHeight="1" x14ac:dyDescent="0.3">
      <c r="A180" s="6" t="s">
        <v>24</v>
      </c>
      <c r="B180" s="6" t="s">
        <v>551</v>
      </c>
      <c r="C180" s="6"/>
      <c r="D180" s="6" t="s">
        <v>30</v>
      </c>
      <c r="E180" s="6"/>
      <c r="F180" s="6" t="s">
        <v>552</v>
      </c>
      <c r="G180" s="8">
        <v>125000</v>
      </c>
      <c r="H180" s="9">
        <f t="shared" si="6"/>
        <v>968.99224806201551</v>
      </c>
      <c r="I180" s="9">
        <v>100</v>
      </c>
      <c r="J180" s="6"/>
      <c r="K180" s="6" t="s">
        <v>27</v>
      </c>
      <c r="L180" s="6" t="s">
        <v>16</v>
      </c>
      <c r="M180" s="10">
        <v>42795</v>
      </c>
      <c r="N180" s="10">
        <v>42795</v>
      </c>
      <c r="O180" s="6"/>
      <c r="P180" s="11"/>
      <c r="S180" s="29"/>
    </row>
    <row r="181" spans="1:22" s="30" customFormat="1" ht="42.75" customHeight="1" x14ac:dyDescent="0.3">
      <c r="A181" s="6" t="s">
        <v>24</v>
      </c>
      <c r="B181" s="6" t="s">
        <v>553</v>
      </c>
      <c r="C181" s="6"/>
      <c r="D181" s="6" t="s">
        <v>30</v>
      </c>
      <c r="E181" s="6"/>
      <c r="F181" s="6" t="s">
        <v>554</v>
      </c>
      <c r="G181" s="8">
        <v>480000</v>
      </c>
      <c r="H181" s="9">
        <f t="shared" si="6"/>
        <v>3720.9302325581393</v>
      </c>
      <c r="I181" s="9">
        <v>100</v>
      </c>
      <c r="J181" s="6"/>
      <c r="K181" s="6" t="s">
        <v>27</v>
      </c>
      <c r="L181" s="6" t="s">
        <v>16</v>
      </c>
      <c r="M181" s="10">
        <v>42736</v>
      </c>
      <c r="N181" s="10">
        <v>42736</v>
      </c>
      <c r="O181" s="6"/>
      <c r="P181" s="11" t="s">
        <v>35</v>
      </c>
      <c r="S181" s="29"/>
    </row>
    <row r="182" spans="1:22" s="30" customFormat="1" ht="37.5" customHeight="1" x14ac:dyDescent="0.3">
      <c r="A182" s="6" t="s">
        <v>24</v>
      </c>
      <c r="B182" s="6" t="s">
        <v>555</v>
      </c>
      <c r="C182" s="6"/>
      <c r="D182" s="6" t="s">
        <v>30</v>
      </c>
      <c r="E182" s="6"/>
      <c r="F182" s="6" t="s">
        <v>556</v>
      </c>
      <c r="G182" s="8">
        <v>258000</v>
      </c>
      <c r="H182" s="9">
        <f t="shared" si="6"/>
        <v>2000</v>
      </c>
      <c r="I182" s="9">
        <v>100</v>
      </c>
      <c r="J182" s="6"/>
      <c r="K182" s="6" t="s">
        <v>27</v>
      </c>
      <c r="L182" s="6" t="s">
        <v>16</v>
      </c>
      <c r="M182" s="10">
        <v>42826</v>
      </c>
      <c r="N182" s="10">
        <v>42826</v>
      </c>
      <c r="O182" s="6"/>
      <c r="P182" s="11"/>
      <c r="S182" s="29"/>
    </row>
    <row r="183" spans="1:22" s="30" customFormat="1" ht="37.5" customHeight="1" x14ac:dyDescent="0.3">
      <c r="A183" s="6" t="s">
        <v>24</v>
      </c>
      <c r="B183" s="6" t="s">
        <v>557</v>
      </c>
      <c r="C183" s="6"/>
      <c r="D183" s="6" t="s">
        <v>30</v>
      </c>
      <c r="E183" s="6"/>
      <c r="F183" s="6" t="s">
        <v>558</v>
      </c>
      <c r="G183" s="8">
        <v>76800</v>
      </c>
      <c r="H183" s="9">
        <f t="shared" si="6"/>
        <v>595.34883720930236</v>
      </c>
      <c r="I183" s="9">
        <v>100</v>
      </c>
      <c r="J183" s="6"/>
      <c r="K183" s="6" t="s">
        <v>27</v>
      </c>
      <c r="L183" s="6" t="s">
        <v>16</v>
      </c>
      <c r="M183" s="10">
        <v>42826</v>
      </c>
      <c r="N183" s="10">
        <v>42826</v>
      </c>
      <c r="O183" s="6"/>
      <c r="P183" s="11"/>
      <c r="S183" s="29"/>
    </row>
    <row r="184" spans="1:22" s="30" customFormat="1" ht="52.5" customHeight="1" x14ac:dyDescent="0.3">
      <c r="A184" s="6" t="s">
        <v>24</v>
      </c>
      <c r="B184" s="6" t="s">
        <v>559</v>
      </c>
      <c r="C184" s="6"/>
      <c r="D184" s="6" t="s">
        <v>105</v>
      </c>
      <c r="E184" s="6"/>
      <c r="F184" s="7" t="s">
        <v>560</v>
      </c>
      <c r="G184" s="8">
        <v>36000</v>
      </c>
      <c r="H184" s="9">
        <f t="shared" si="6"/>
        <v>279.06976744186045</v>
      </c>
      <c r="I184" s="9">
        <v>100</v>
      </c>
      <c r="J184" s="6"/>
      <c r="K184" s="6" t="s">
        <v>27</v>
      </c>
      <c r="L184" s="6" t="s">
        <v>16</v>
      </c>
      <c r="M184" s="10">
        <v>42842</v>
      </c>
      <c r="N184" s="10">
        <v>42842</v>
      </c>
      <c r="O184" s="6"/>
      <c r="P184" s="34" t="s">
        <v>561</v>
      </c>
      <c r="S184" s="29" t="s">
        <v>496</v>
      </c>
    </row>
    <row r="185" spans="1:22" s="30" customFormat="1" ht="37.5" customHeight="1" x14ac:dyDescent="0.3">
      <c r="A185" s="6" t="s">
        <v>24</v>
      </c>
      <c r="B185" s="6" t="s">
        <v>957</v>
      </c>
      <c r="C185" s="6"/>
      <c r="D185" s="6" t="s">
        <v>30</v>
      </c>
      <c r="E185" s="6"/>
      <c r="F185" s="7" t="s">
        <v>958</v>
      </c>
      <c r="G185" s="8">
        <v>830000</v>
      </c>
      <c r="H185" s="8">
        <f t="shared" si="6"/>
        <v>6434.1085271317834</v>
      </c>
      <c r="I185" s="6">
        <v>100</v>
      </c>
      <c r="J185" s="6"/>
      <c r="K185" s="6" t="s">
        <v>27</v>
      </c>
      <c r="L185" s="6" t="s">
        <v>16</v>
      </c>
      <c r="M185" s="10">
        <v>42948</v>
      </c>
      <c r="N185" s="10">
        <v>42948</v>
      </c>
      <c r="O185" s="6"/>
      <c r="P185" s="6" t="s">
        <v>72</v>
      </c>
      <c r="Q185" s="28"/>
      <c r="R185" s="28"/>
      <c r="S185" s="4"/>
      <c r="T185" s="28"/>
      <c r="U185" s="28"/>
      <c r="V185" s="28"/>
    </row>
    <row r="186" spans="1:22" s="30" customFormat="1" ht="127.5" customHeight="1" x14ac:dyDescent="0.3">
      <c r="A186" s="6" t="s">
        <v>24</v>
      </c>
      <c r="B186" s="6" t="s">
        <v>562</v>
      </c>
      <c r="C186" s="6"/>
      <c r="D186" s="6" t="s">
        <v>105</v>
      </c>
      <c r="E186" s="6"/>
      <c r="F186" s="7" t="s">
        <v>563</v>
      </c>
      <c r="G186" s="8">
        <v>160000</v>
      </c>
      <c r="H186" s="9">
        <f t="shared" si="6"/>
        <v>1240.3100775193798</v>
      </c>
      <c r="I186" s="9">
        <v>100</v>
      </c>
      <c r="J186" s="6"/>
      <c r="K186" s="6" t="s">
        <v>27</v>
      </c>
      <c r="L186" s="6" t="s">
        <v>16</v>
      </c>
      <c r="M186" s="10">
        <v>42736</v>
      </c>
      <c r="N186" s="10">
        <v>42736</v>
      </c>
      <c r="O186" s="6"/>
      <c r="P186" s="34" t="s">
        <v>564</v>
      </c>
      <c r="S186" s="4" t="s">
        <v>565</v>
      </c>
    </row>
    <row r="187" spans="1:22" s="76" customFormat="1" ht="50.25" customHeight="1" x14ac:dyDescent="0.3">
      <c r="A187" s="70" t="s">
        <v>24</v>
      </c>
      <c r="B187" s="70" t="s">
        <v>566</v>
      </c>
      <c r="C187" s="70"/>
      <c r="D187" s="70" t="s">
        <v>30</v>
      </c>
      <c r="E187" s="70"/>
      <c r="F187" s="71" t="s">
        <v>567</v>
      </c>
      <c r="G187" s="72">
        <v>1000000</v>
      </c>
      <c r="H187" s="73">
        <f t="shared" si="6"/>
        <v>7751.937984496124</v>
      </c>
      <c r="I187" s="73">
        <v>100</v>
      </c>
      <c r="J187" s="70"/>
      <c r="K187" s="70" t="s">
        <v>27</v>
      </c>
      <c r="L187" s="70" t="s">
        <v>16</v>
      </c>
      <c r="M187" s="74">
        <v>42917</v>
      </c>
      <c r="N187" s="74">
        <v>42917</v>
      </c>
      <c r="O187" s="70"/>
      <c r="P187" s="77"/>
      <c r="Q187" s="76" t="s">
        <v>998</v>
      </c>
      <c r="S187" s="75"/>
    </row>
    <row r="188" spans="1:22" s="30" customFormat="1" ht="48.75" customHeight="1" x14ac:dyDescent="0.3">
      <c r="A188" s="6" t="s">
        <v>24</v>
      </c>
      <c r="B188" s="6" t="s">
        <v>568</v>
      </c>
      <c r="C188" s="6"/>
      <c r="D188" s="6" t="s">
        <v>30</v>
      </c>
      <c r="E188" s="6"/>
      <c r="F188" s="7" t="s">
        <v>569</v>
      </c>
      <c r="G188" s="8">
        <v>1421099</v>
      </c>
      <c r="H188" s="9">
        <f t="shared" si="6"/>
        <v>11016.271317829458</v>
      </c>
      <c r="I188" s="9">
        <v>100</v>
      </c>
      <c r="J188" s="6"/>
      <c r="K188" s="6" t="s">
        <v>27</v>
      </c>
      <c r="L188" s="6" t="s">
        <v>16</v>
      </c>
      <c r="M188" s="10">
        <v>42856</v>
      </c>
      <c r="N188" s="10">
        <v>42856</v>
      </c>
      <c r="O188" s="6"/>
      <c r="P188" s="11" t="s">
        <v>35</v>
      </c>
      <c r="S188" s="4"/>
    </row>
    <row r="189" spans="1:22" s="76" customFormat="1" x14ac:dyDescent="0.3">
      <c r="A189" s="70" t="s">
        <v>24</v>
      </c>
      <c r="B189" s="70" t="s">
        <v>1423</v>
      </c>
      <c r="C189" s="70"/>
      <c r="D189" s="70" t="s">
        <v>30</v>
      </c>
      <c r="E189" s="70"/>
      <c r="F189" s="71" t="s">
        <v>1422</v>
      </c>
      <c r="G189" s="72">
        <v>180000</v>
      </c>
      <c r="H189" s="72">
        <f t="shared" si="6"/>
        <v>1395.3488372093022</v>
      </c>
      <c r="I189" s="70">
        <v>100</v>
      </c>
      <c r="J189" s="70"/>
      <c r="K189" s="70" t="s">
        <v>27</v>
      </c>
      <c r="L189" s="70" t="s">
        <v>16</v>
      </c>
      <c r="M189" s="74">
        <v>43040</v>
      </c>
      <c r="N189" s="74">
        <v>43040</v>
      </c>
      <c r="O189" s="70"/>
      <c r="P189" s="80"/>
      <c r="Q189" s="85" t="s">
        <v>161</v>
      </c>
      <c r="R189" s="81"/>
      <c r="S189" s="75"/>
      <c r="T189" s="81"/>
      <c r="U189" s="81"/>
      <c r="V189" s="81"/>
    </row>
    <row r="190" spans="1:22" s="76" customFormat="1" x14ac:dyDescent="0.3">
      <c r="A190" s="70" t="s">
        <v>24</v>
      </c>
      <c r="B190" s="70" t="s">
        <v>1425</v>
      </c>
      <c r="C190" s="70"/>
      <c r="D190" s="70" t="s">
        <v>30</v>
      </c>
      <c r="E190" s="70"/>
      <c r="F190" s="71" t="s">
        <v>1424</v>
      </c>
      <c r="G190" s="72">
        <v>240000</v>
      </c>
      <c r="H190" s="72">
        <f t="shared" si="6"/>
        <v>1860.4651162790697</v>
      </c>
      <c r="I190" s="70">
        <v>100</v>
      </c>
      <c r="J190" s="70"/>
      <c r="K190" s="70" t="s">
        <v>27</v>
      </c>
      <c r="L190" s="70" t="s">
        <v>16</v>
      </c>
      <c r="M190" s="74">
        <v>43040</v>
      </c>
      <c r="N190" s="74">
        <v>43040</v>
      </c>
      <c r="O190" s="70"/>
      <c r="P190" s="80"/>
      <c r="Q190" s="85" t="s">
        <v>161</v>
      </c>
      <c r="R190" s="81"/>
      <c r="S190" s="75"/>
      <c r="T190" s="81"/>
      <c r="U190" s="81"/>
      <c r="V190" s="81"/>
    </row>
    <row r="191" spans="1:22" s="76" customFormat="1" ht="54" customHeight="1" x14ac:dyDescent="0.3">
      <c r="A191" s="70" t="s">
        <v>24</v>
      </c>
      <c r="B191" s="70" t="s">
        <v>1427</v>
      </c>
      <c r="C191" s="70"/>
      <c r="D191" s="70" t="s">
        <v>30</v>
      </c>
      <c r="E191" s="70"/>
      <c r="F191" s="71" t="s">
        <v>1426</v>
      </c>
      <c r="G191" s="72">
        <v>400000</v>
      </c>
      <c r="H191" s="72">
        <f t="shared" si="6"/>
        <v>3100.7751937984494</v>
      </c>
      <c r="I191" s="70">
        <v>100</v>
      </c>
      <c r="J191" s="70"/>
      <c r="K191" s="70" t="s">
        <v>27</v>
      </c>
      <c r="L191" s="70" t="s">
        <v>16</v>
      </c>
      <c r="M191" s="74">
        <v>43040</v>
      </c>
      <c r="N191" s="74">
        <v>43040</v>
      </c>
      <c r="O191" s="70"/>
      <c r="P191" s="80" t="s">
        <v>1428</v>
      </c>
      <c r="Q191" s="85" t="s">
        <v>161</v>
      </c>
      <c r="R191" s="81"/>
      <c r="S191" s="75"/>
      <c r="T191" s="81"/>
      <c r="U191" s="81"/>
      <c r="V191" s="81"/>
    </row>
    <row r="192" spans="1:22" s="76" customFormat="1" ht="54" customHeight="1" x14ac:dyDescent="0.3">
      <c r="A192" s="70" t="s">
        <v>24</v>
      </c>
      <c r="B192" s="70" t="s">
        <v>1429</v>
      </c>
      <c r="C192" s="70"/>
      <c r="D192" s="70" t="s">
        <v>30</v>
      </c>
      <c r="E192" s="70"/>
      <c r="F192" s="71" t="s">
        <v>1430</v>
      </c>
      <c r="G192" s="72">
        <v>500000</v>
      </c>
      <c r="H192" s="72">
        <f t="shared" si="6"/>
        <v>3875.968992248062</v>
      </c>
      <c r="I192" s="70">
        <v>100</v>
      </c>
      <c r="J192" s="70"/>
      <c r="K192" s="70" t="s">
        <v>27</v>
      </c>
      <c r="L192" s="70" t="s">
        <v>16</v>
      </c>
      <c r="M192" s="74">
        <v>43040</v>
      </c>
      <c r="N192" s="74">
        <v>43040</v>
      </c>
      <c r="O192" s="70"/>
      <c r="P192" s="80" t="s">
        <v>1428</v>
      </c>
      <c r="Q192" s="85" t="s">
        <v>161</v>
      </c>
      <c r="R192" s="81"/>
      <c r="S192" s="75"/>
      <c r="T192" s="81"/>
      <c r="U192" s="81"/>
      <c r="V192" s="81"/>
    </row>
    <row r="193" spans="1:22" s="30" customFormat="1" ht="279.75" customHeight="1" x14ac:dyDescent="0.3">
      <c r="A193" s="6" t="s">
        <v>24</v>
      </c>
      <c r="B193" s="35" t="s">
        <v>570</v>
      </c>
      <c r="C193" s="6"/>
      <c r="D193" s="6" t="s">
        <v>30</v>
      </c>
      <c r="E193" s="6"/>
      <c r="F193" s="7" t="s">
        <v>571</v>
      </c>
      <c r="G193" s="8">
        <v>1600000</v>
      </c>
      <c r="H193" s="9">
        <f t="shared" si="6"/>
        <v>12403.100775193798</v>
      </c>
      <c r="I193" s="9">
        <v>100</v>
      </c>
      <c r="J193" s="6"/>
      <c r="K193" s="6" t="s">
        <v>27</v>
      </c>
      <c r="L193" s="6" t="s">
        <v>16</v>
      </c>
      <c r="M193" s="10">
        <v>42917</v>
      </c>
      <c r="N193" s="10">
        <v>42917</v>
      </c>
      <c r="O193" s="6"/>
      <c r="P193" s="34" t="s">
        <v>572</v>
      </c>
      <c r="S193" s="4"/>
    </row>
    <row r="194" spans="1:22" s="30" customFormat="1" ht="45" customHeight="1" x14ac:dyDescent="0.3">
      <c r="A194" s="6" t="s">
        <v>24</v>
      </c>
      <c r="B194" s="35" t="s">
        <v>573</v>
      </c>
      <c r="C194" s="6"/>
      <c r="D194" s="6" t="s">
        <v>30</v>
      </c>
      <c r="E194" s="6"/>
      <c r="F194" s="7" t="s">
        <v>574</v>
      </c>
      <c r="G194" s="8">
        <v>300000</v>
      </c>
      <c r="H194" s="9">
        <f t="shared" si="6"/>
        <v>2325.5813953488373</v>
      </c>
      <c r="I194" s="9">
        <v>100</v>
      </c>
      <c r="J194" s="6"/>
      <c r="K194" s="6" t="s">
        <v>27</v>
      </c>
      <c r="L194" s="6" t="s">
        <v>16</v>
      </c>
      <c r="M194" s="10">
        <v>42795</v>
      </c>
      <c r="N194" s="10">
        <v>42795</v>
      </c>
      <c r="O194" s="6"/>
      <c r="P194" s="11" t="s">
        <v>35</v>
      </c>
      <c r="S194" s="4"/>
    </row>
    <row r="195" spans="1:22" s="30" customFormat="1" ht="156.75" customHeight="1" x14ac:dyDescent="0.3">
      <c r="A195" s="6" t="s">
        <v>24</v>
      </c>
      <c r="B195" s="35" t="s">
        <v>575</v>
      </c>
      <c r="C195" s="6"/>
      <c r="D195" s="6" t="s">
        <v>105</v>
      </c>
      <c r="E195" s="6"/>
      <c r="F195" s="7" t="s">
        <v>576</v>
      </c>
      <c r="G195" s="8">
        <v>50000</v>
      </c>
      <c r="H195" s="9">
        <f t="shared" si="6"/>
        <v>387.59689922480618</v>
      </c>
      <c r="I195" s="9">
        <v>100</v>
      </c>
      <c r="J195" s="6"/>
      <c r="K195" s="6" t="s">
        <v>27</v>
      </c>
      <c r="L195" s="6" t="s">
        <v>16</v>
      </c>
      <c r="M195" s="10">
        <v>42856</v>
      </c>
      <c r="N195" s="10">
        <v>42856</v>
      </c>
      <c r="O195" s="6"/>
      <c r="P195" s="34" t="s">
        <v>564</v>
      </c>
      <c r="S195" s="4"/>
    </row>
    <row r="196" spans="1:22" s="30" customFormat="1" ht="126" customHeight="1" x14ac:dyDescent="0.3">
      <c r="A196" s="6" t="s">
        <v>24</v>
      </c>
      <c r="B196" s="6" t="s">
        <v>577</v>
      </c>
      <c r="C196" s="6"/>
      <c r="D196" s="6" t="s">
        <v>105</v>
      </c>
      <c r="E196" s="6"/>
      <c r="F196" s="7" t="s">
        <v>578</v>
      </c>
      <c r="G196" s="8">
        <v>240000</v>
      </c>
      <c r="H196" s="9">
        <f t="shared" si="6"/>
        <v>1860.4651162790697</v>
      </c>
      <c r="I196" s="9">
        <v>100</v>
      </c>
      <c r="J196" s="6"/>
      <c r="K196" s="6" t="s">
        <v>34</v>
      </c>
      <c r="L196" s="6" t="s">
        <v>16</v>
      </c>
      <c r="M196" s="10">
        <v>42736</v>
      </c>
      <c r="N196" s="10">
        <v>42736</v>
      </c>
      <c r="O196" s="6"/>
      <c r="P196" s="34" t="s">
        <v>564</v>
      </c>
      <c r="S196" s="4"/>
    </row>
    <row r="197" spans="1:22" s="30" customFormat="1" ht="45" customHeight="1" x14ac:dyDescent="0.3">
      <c r="A197" s="6" t="s">
        <v>24</v>
      </c>
      <c r="B197" s="35" t="s">
        <v>579</v>
      </c>
      <c r="C197" s="6"/>
      <c r="D197" s="6" t="s">
        <v>30</v>
      </c>
      <c r="E197" s="6"/>
      <c r="F197" s="7" t="s">
        <v>580</v>
      </c>
      <c r="G197" s="8">
        <v>195000</v>
      </c>
      <c r="H197" s="9">
        <f t="shared" si="6"/>
        <v>1511.6279069767443</v>
      </c>
      <c r="I197" s="9">
        <v>100</v>
      </c>
      <c r="J197" s="6"/>
      <c r="K197" s="6" t="s">
        <v>34</v>
      </c>
      <c r="L197" s="6" t="s">
        <v>16</v>
      </c>
      <c r="M197" s="10">
        <v>43040</v>
      </c>
      <c r="N197" s="10">
        <v>43040</v>
      </c>
      <c r="O197" s="6"/>
      <c r="P197" s="34"/>
      <c r="S197" s="4"/>
    </row>
    <row r="198" spans="1:22" s="30" customFormat="1" ht="41.25" customHeight="1" x14ac:dyDescent="0.3">
      <c r="A198" s="6" t="s">
        <v>24</v>
      </c>
      <c r="B198" s="35" t="s">
        <v>581</v>
      </c>
      <c r="C198" s="6"/>
      <c r="D198" s="6" t="s">
        <v>30</v>
      </c>
      <c r="E198" s="6"/>
      <c r="F198" s="7" t="s">
        <v>582</v>
      </c>
      <c r="G198" s="8">
        <v>40000</v>
      </c>
      <c r="H198" s="9">
        <f t="shared" si="6"/>
        <v>310.07751937984494</v>
      </c>
      <c r="I198" s="9">
        <v>100</v>
      </c>
      <c r="J198" s="6"/>
      <c r="K198" s="6" t="s">
        <v>34</v>
      </c>
      <c r="L198" s="6" t="s">
        <v>16</v>
      </c>
      <c r="M198" s="10">
        <v>43040</v>
      </c>
      <c r="N198" s="10">
        <v>43040</v>
      </c>
      <c r="O198" s="6"/>
      <c r="P198" s="34"/>
      <c r="S198" s="4"/>
    </row>
    <row r="199" spans="1:22" s="30" customFormat="1" ht="39" customHeight="1" x14ac:dyDescent="0.3">
      <c r="A199" s="6" t="s">
        <v>24</v>
      </c>
      <c r="B199" s="35" t="s">
        <v>583</v>
      </c>
      <c r="C199" s="6"/>
      <c r="D199" s="6" t="s">
        <v>30</v>
      </c>
      <c r="E199" s="6"/>
      <c r="F199" s="7" t="s">
        <v>584</v>
      </c>
      <c r="G199" s="8">
        <v>195000</v>
      </c>
      <c r="H199" s="9">
        <f t="shared" si="6"/>
        <v>1511.6279069767443</v>
      </c>
      <c r="I199" s="9">
        <v>100</v>
      </c>
      <c r="J199" s="6"/>
      <c r="K199" s="6" t="s">
        <v>34</v>
      </c>
      <c r="L199" s="6" t="s">
        <v>16</v>
      </c>
      <c r="M199" s="10">
        <v>42917</v>
      </c>
      <c r="N199" s="10">
        <v>42917</v>
      </c>
      <c r="O199" s="6"/>
      <c r="P199" s="34"/>
      <c r="S199" s="4"/>
    </row>
    <row r="200" spans="1:22" s="30" customFormat="1" ht="44.25" customHeight="1" x14ac:dyDescent="0.3">
      <c r="A200" s="6" t="s">
        <v>24</v>
      </c>
      <c r="B200" s="35" t="s">
        <v>585</v>
      </c>
      <c r="C200" s="6"/>
      <c r="D200" s="6" t="s">
        <v>30</v>
      </c>
      <c r="E200" s="6"/>
      <c r="F200" s="7" t="s">
        <v>586</v>
      </c>
      <c r="G200" s="8">
        <v>40000</v>
      </c>
      <c r="H200" s="9">
        <f t="shared" si="6"/>
        <v>310.07751937984494</v>
      </c>
      <c r="I200" s="9">
        <v>100</v>
      </c>
      <c r="J200" s="6"/>
      <c r="K200" s="6" t="s">
        <v>34</v>
      </c>
      <c r="L200" s="6" t="s">
        <v>16</v>
      </c>
      <c r="M200" s="10">
        <v>42917</v>
      </c>
      <c r="N200" s="10">
        <v>42917</v>
      </c>
      <c r="O200" s="6"/>
      <c r="P200" s="34"/>
      <c r="S200" s="4"/>
    </row>
    <row r="201" spans="1:22" s="30" customFormat="1" ht="39.75" customHeight="1" x14ac:dyDescent="0.3">
      <c r="A201" s="6" t="s">
        <v>24</v>
      </c>
      <c r="B201" s="6" t="s">
        <v>222</v>
      </c>
      <c r="C201" s="6"/>
      <c r="D201" s="6" t="s">
        <v>30</v>
      </c>
      <c r="E201" s="6"/>
      <c r="F201" s="7">
        <v>1312</v>
      </c>
      <c r="G201" s="8">
        <v>400000</v>
      </c>
      <c r="H201" s="8">
        <f t="shared" si="6"/>
        <v>3100.7751937984494</v>
      </c>
      <c r="I201" s="6">
        <v>100</v>
      </c>
      <c r="J201" s="6"/>
      <c r="K201" s="6" t="s">
        <v>34</v>
      </c>
      <c r="L201" s="6" t="s">
        <v>16</v>
      </c>
      <c r="M201" s="10">
        <v>42856</v>
      </c>
      <c r="N201" s="10">
        <v>42856</v>
      </c>
      <c r="O201" s="6"/>
      <c r="P201" s="11"/>
      <c r="Q201" s="27"/>
      <c r="R201" s="28"/>
      <c r="S201" s="4"/>
      <c r="T201" s="28"/>
      <c r="U201" s="28"/>
      <c r="V201" s="28"/>
    </row>
    <row r="202" spans="1:22" s="30" customFormat="1" ht="54" customHeight="1" x14ac:dyDescent="0.3">
      <c r="A202" s="6" t="s">
        <v>24</v>
      </c>
      <c r="B202" s="35" t="s">
        <v>587</v>
      </c>
      <c r="C202" s="6"/>
      <c r="D202" s="6" t="s">
        <v>30</v>
      </c>
      <c r="E202" s="6"/>
      <c r="F202" s="7" t="s">
        <v>588</v>
      </c>
      <c r="G202" s="8">
        <v>1392577</v>
      </c>
      <c r="H202" s="9">
        <f t="shared" si="6"/>
        <v>10795.170542635658</v>
      </c>
      <c r="I202" s="9">
        <v>100</v>
      </c>
      <c r="J202" s="6"/>
      <c r="K202" s="6" t="s">
        <v>34</v>
      </c>
      <c r="L202" s="6" t="s">
        <v>16</v>
      </c>
      <c r="M202" s="10">
        <v>42795</v>
      </c>
      <c r="N202" s="10">
        <v>42795</v>
      </c>
      <c r="O202" s="6"/>
      <c r="P202" s="34" t="s">
        <v>112</v>
      </c>
      <c r="S202" s="4"/>
    </row>
    <row r="203" spans="1:22" s="30" customFormat="1" ht="46.5" customHeight="1" x14ac:dyDescent="0.3">
      <c r="A203" s="6" t="s">
        <v>24</v>
      </c>
      <c r="B203" s="35" t="s">
        <v>589</v>
      </c>
      <c r="C203" s="6"/>
      <c r="D203" s="6" t="s">
        <v>30</v>
      </c>
      <c r="E203" s="6"/>
      <c r="F203" s="7" t="s">
        <v>590</v>
      </c>
      <c r="G203" s="8">
        <v>300000</v>
      </c>
      <c r="H203" s="9">
        <f t="shared" si="6"/>
        <v>2325.5813953488373</v>
      </c>
      <c r="I203" s="9">
        <v>100</v>
      </c>
      <c r="J203" s="6"/>
      <c r="K203" s="6" t="s">
        <v>34</v>
      </c>
      <c r="L203" s="6" t="s">
        <v>16</v>
      </c>
      <c r="M203" s="10">
        <v>42795</v>
      </c>
      <c r="N203" s="10">
        <v>42795</v>
      </c>
      <c r="O203" s="6"/>
      <c r="P203" s="34" t="s">
        <v>112</v>
      </c>
      <c r="S203" s="4"/>
    </row>
    <row r="204" spans="1:22" s="30" customFormat="1" ht="41.25" customHeight="1" x14ac:dyDescent="0.3">
      <c r="A204" s="6" t="s">
        <v>24</v>
      </c>
      <c r="B204" s="35" t="s">
        <v>944</v>
      </c>
      <c r="C204" s="6"/>
      <c r="D204" s="6" t="s">
        <v>30</v>
      </c>
      <c r="E204" s="6"/>
      <c r="F204" s="7" t="s">
        <v>945</v>
      </c>
      <c r="G204" s="8">
        <v>600000</v>
      </c>
      <c r="H204" s="9">
        <f t="shared" ref="H204:H235" si="7">G204/$B$361</f>
        <v>4651.1627906976746</v>
      </c>
      <c r="I204" s="9">
        <v>100</v>
      </c>
      <c r="J204" s="6"/>
      <c r="K204" s="6" t="s">
        <v>34</v>
      </c>
      <c r="L204" s="6" t="s">
        <v>16</v>
      </c>
      <c r="M204" s="10">
        <v>42917</v>
      </c>
      <c r="N204" s="10">
        <v>42917</v>
      </c>
      <c r="O204" s="6"/>
      <c r="P204" s="34" t="s">
        <v>112</v>
      </c>
      <c r="S204" s="4"/>
    </row>
    <row r="205" spans="1:22" s="30" customFormat="1" ht="37.5" customHeight="1" x14ac:dyDescent="0.3">
      <c r="A205" s="6" t="s">
        <v>24</v>
      </c>
      <c r="B205" s="6" t="s">
        <v>223</v>
      </c>
      <c r="C205" s="6"/>
      <c r="D205" s="6" t="s">
        <v>30</v>
      </c>
      <c r="E205" s="6"/>
      <c r="F205" s="7" t="s">
        <v>224</v>
      </c>
      <c r="G205" s="8">
        <v>630000</v>
      </c>
      <c r="H205" s="8">
        <f t="shared" si="7"/>
        <v>4883.7209302325582</v>
      </c>
      <c r="I205" s="6">
        <v>100</v>
      </c>
      <c r="J205" s="6"/>
      <c r="K205" s="6" t="s">
        <v>34</v>
      </c>
      <c r="L205" s="6" t="s">
        <v>16</v>
      </c>
      <c r="M205" s="10">
        <v>42826</v>
      </c>
      <c r="N205" s="10">
        <v>42826</v>
      </c>
      <c r="O205" s="6"/>
      <c r="P205" s="11" t="s">
        <v>35</v>
      </c>
      <c r="Q205" s="27"/>
      <c r="R205" s="28"/>
      <c r="S205" s="4"/>
      <c r="T205" s="28"/>
      <c r="U205" s="28"/>
      <c r="V205" s="28"/>
    </row>
    <row r="206" spans="1:22" s="30" customFormat="1" ht="30.75" customHeight="1" x14ac:dyDescent="0.3">
      <c r="A206" s="6" t="s">
        <v>24</v>
      </c>
      <c r="B206" s="35" t="s">
        <v>969</v>
      </c>
      <c r="C206" s="6"/>
      <c r="D206" s="6" t="s">
        <v>30</v>
      </c>
      <c r="E206" s="6"/>
      <c r="F206" s="7" t="s">
        <v>970</v>
      </c>
      <c r="G206" s="8">
        <v>200000</v>
      </c>
      <c r="H206" s="8">
        <f t="shared" si="7"/>
        <v>1550.3875968992247</v>
      </c>
      <c r="I206" s="6">
        <v>100</v>
      </c>
      <c r="J206" s="6"/>
      <c r="K206" s="6" t="s">
        <v>34</v>
      </c>
      <c r="L206" s="6" t="s">
        <v>16</v>
      </c>
      <c r="M206" s="10">
        <v>42979</v>
      </c>
      <c r="N206" s="10">
        <v>42979</v>
      </c>
      <c r="O206" s="6"/>
      <c r="P206" s="11" t="s">
        <v>35</v>
      </c>
      <c r="Q206" s="14"/>
      <c r="R206" s="28"/>
      <c r="S206" s="4"/>
      <c r="T206" s="28"/>
      <c r="U206" s="28"/>
      <c r="V206" s="28"/>
    </row>
    <row r="207" spans="1:22" s="30" customFormat="1" ht="36" customHeight="1" x14ac:dyDescent="0.3">
      <c r="A207" s="6" t="s">
        <v>24</v>
      </c>
      <c r="B207" s="35" t="s">
        <v>591</v>
      </c>
      <c r="C207" s="6"/>
      <c r="D207" s="6" t="s">
        <v>30</v>
      </c>
      <c r="E207" s="6"/>
      <c r="F207" s="7" t="s">
        <v>592</v>
      </c>
      <c r="G207" s="8">
        <v>700000</v>
      </c>
      <c r="H207" s="9">
        <f t="shared" si="7"/>
        <v>5426.3565891472872</v>
      </c>
      <c r="I207" s="9">
        <v>100</v>
      </c>
      <c r="J207" s="6"/>
      <c r="K207" s="6" t="s">
        <v>34</v>
      </c>
      <c r="L207" s="6" t="s">
        <v>16</v>
      </c>
      <c r="M207" s="10">
        <v>43009</v>
      </c>
      <c r="N207" s="10">
        <v>43009</v>
      </c>
      <c r="O207" s="6"/>
      <c r="P207" s="34"/>
      <c r="S207" s="4"/>
    </row>
    <row r="208" spans="1:22" s="30" customFormat="1" ht="153" customHeight="1" x14ac:dyDescent="0.3">
      <c r="A208" s="6" t="s">
        <v>24</v>
      </c>
      <c r="B208" s="35" t="s">
        <v>577</v>
      </c>
      <c r="C208" s="6"/>
      <c r="D208" s="6" t="s">
        <v>105</v>
      </c>
      <c r="E208" s="6"/>
      <c r="F208" s="7" t="s">
        <v>593</v>
      </c>
      <c r="G208" s="8">
        <v>80000</v>
      </c>
      <c r="H208" s="9">
        <f t="shared" si="7"/>
        <v>620.15503875968989</v>
      </c>
      <c r="I208" s="9">
        <v>100</v>
      </c>
      <c r="J208" s="6"/>
      <c r="K208" s="6" t="s">
        <v>34</v>
      </c>
      <c r="L208" s="6" t="s">
        <v>16</v>
      </c>
      <c r="M208" s="10">
        <v>42826</v>
      </c>
      <c r="N208" s="10">
        <v>42826</v>
      </c>
      <c r="O208" s="6"/>
      <c r="P208" s="33" t="s">
        <v>564</v>
      </c>
      <c r="S208" s="4"/>
    </row>
    <row r="209" spans="1:22" s="30" customFormat="1" ht="36.75" customHeight="1" x14ac:dyDescent="0.3">
      <c r="A209" s="6" t="s">
        <v>24</v>
      </c>
      <c r="B209" s="35" t="s">
        <v>594</v>
      </c>
      <c r="C209" s="6"/>
      <c r="D209" s="6" t="s">
        <v>30</v>
      </c>
      <c r="E209" s="6"/>
      <c r="F209" s="7" t="s">
        <v>595</v>
      </c>
      <c r="G209" s="8">
        <v>78960</v>
      </c>
      <c r="H209" s="9">
        <f t="shared" si="7"/>
        <v>612.09302325581393</v>
      </c>
      <c r="I209" s="9">
        <v>100</v>
      </c>
      <c r="J209" s="6"/>
      <c r="K209" s="6" t="s">
        <v>34</v>
      </c>
      <c r="L209" s="6" t="s">
        <v>16</v>
      </c>
      <c r="M209" s="10">
        <v>42767</v>
      </c>
      <c r="N209" s="10">
        <v>42767</v>
      </c>
      <c r="O209" s="6"/>
      <c r="P209" s="33" t="s">
        <v>112</v>
      </c>
      <c r="S209" s="4"/>
    </row>
    <row r="210" spans="1:22" s="30" customFormat="1" ht="36.75" customHeight="1" x14ac:dyDescent="0.3">
      <c r="A210" s="6" t="s">
        <v>24</v>
      </c>
      <c r="B210" s="35" t="s">
        <v>596</v>
      </c>
      <c r="C210" s="6"/>
      <c r="D210" s="6" t="s">
        <v>30</v>
      </c>
      <c r="E210" s="6"/>
      <c r="F210" s="7" t="s">
        <v>597</v>
      </c>
      <c r="G210" s="8">
        <v>312000</v>
      </c>
      <c r="H210" s="9">
        <f t="shared" si="7"/>
        <v>2418.6046511627906</v>
      </c>
      <c r="I210" s="9">
        <v>100</v>
      </c>
      <c r="J210" s="6"/>
      <c r="K210" s="6" t="s">
        <v>34</v>
      </c>
      <c r="L210" s="6" t="s">
        <v>16</v>
      </c>
      <c r="M210" s="10">
        <v>42767</v>
      </c>
      <c r="N210" s="10">
        <v>42767</v>
      </c>
      <c r="O210" s="6"/>
      <c r="P210" s="33" t="s">
        <v>112</v>
      </c>
      <c r="S210" s="4"/>
    </row>
    <row r="211" spans="1:22" s="30" customFormat="1" ht="36.75" customHeight="1" x14ac:dyDescent="0.3">
      <c r="A211" s="6" t="s">
        <v>24</v>
      </c>
      <c r="B211" s="35" t="s">
        <v>598</v>
      </c>
      <c r="C211" s="6"/>
      <c r="D211" s="6" t="s">
        <v>30</v>
      </c>
      <c r="E211" s="6"/>
      <c r="F211" s="7" t="s">
        <v>599</v>
      </c>
      <c r="G211" s="8">
        <v>605952</v>
      </c>
      <c r="H211" s="9">
        <f t="shared" si="7"/>
        <v>4697.3023255813951</v>
      </c>
      <c r="I211" s="9">
        <v>100</v>
      </c>
      <c r="J211" s="6"/>
      <c r="K211" s="6" t="s">
        <v>34</v>
      </c>
      <c r="L211" s="6" t="s">
        <v>16</v>
      </c>
      <c r="M211" s="10">
        <v>42826</v>
      </c>
      <c r="N211" s="10">
        <v>42826</v>
      </c>
      <c r="O211" s="6"/>
      <c r="P211" s="33" t="s">
        <v>112</v>
      </c>
      <c r="S211" s="4"/>
    </row>
    <row r="212" spans="1:22" s="30" customFormat="1" ht="36.75" customHeight="1" x14ac:dyDescent="0.3">
      <c r="A212" s="6" t="s">
        <v>24</v>
      </c>
      <c r="B212" s="35" t="s">
        <v>600</v>
      </c>
      <c r="C212" s="6"/>
      <c r="D212" s="6" t="s">
        <v>30</v>
      </c>
      <c r="E212" s="6"/>
      <c r="F212" s="7" t="s">
        <v>601</v>
      </c>
      <c r="G212" s="8">
        <f>312000+52000+780000+104000+104000</f>
        <v>1352000</v>
      </c>
      <c r="H212" s="9">
        <f t="shared" si="7"/>
        <v>10480.62015503876</v>
      </c>
      <c r="I212" s="9">
        <v>100</v>
      </c>
      <c r="J212" s="6"/>
      <c r="K212" s="6" t="s">
        <v>34</v>
      </c>
      <c r="L212" s="6" t="s">
        <v>16</v>
      </c>
      <c r="M212" s="10">
        <v>42767</v>
      </c>
      <c r="N212" s="10">
        <v>42767</v>
      </c>
      <c r="O212" s="6"/>
      <c r="P212" s="33" t="s">
        <v>112</v>
      </c>
      <c r="S212" s="4"/>
    </row>
    <row r="213" spans="1:22" s="30" customFormat="1" ht="50.25" customHeight="1" x14ac:dyDescent="0.3">
      <c r="A213" s="6" t="s">
        <v>24</v>
      </c>
      <c r="B213" s="6" t="s">
        <v>602</v>
      </c>
      <c r="C213" s="6"/>
      <c r="D213" s="6" t="s">
        <v>30</v>
      </c>
      <c r="E213" s="6"/>
      <c r="F213" s="7" t="s">
        <v>603</v>
      </c>
      <c r="G213" s="8">
        <v>90000</v>
      </c>
      <c r="H213" s="8">
        <f t="shared" si="7"/>
        <v>697.67441860465112</v>
      </c>
      <c r="I213" s="9">
        <v>100</v>
      </c>
      <c r="J213" s="6"/>
      <c r="K213" s="6" t="s">
        <v>34</v>
      </c>
      <c r="L213" s="6" t="s">
        <v>16</v>
      </c>
      <c r="M213" s="10">
        <v>42767</v>
      </c>
      <c r="N213" s="10">
        <v>42767</v>
      </c>
      <c r="O213" s="6"/>
      <c r="P213" s="33" t="s">
        <v>112</v>
      </c>
      <c r="R213" s="28"/>
      <c r="S213" s="4"/>
      <c r="T213" s="28"/>
      <c r="U213" s="28"/>
      <c r="V213" s="28"/>
    </row>
    <row r="214" spans="1:22" s="30" customFormat="1" ht="50.25" customHeight="1" x14ac:dyDescent="0.3">
      <c r="A214" s="6" t="s">
        <v>24</v>
      </c>
      <c r="B214" s="6" t="s">
        <v>602</v>
      </c>
      <c r="C214" s="6"/>
      <c r="D214" s="6" t="s">
        <v>105</v>
      </c>
      <c r="E214" s="6"/>
      <c r="F214" s="7" t="s">
        <v>604</v>
      </c>
      <c r="G214" s="8">
        <v>77750</v>
      </c>
      <c r="H214" s="8">
        <f t="shared" si="7"/>
        <v>602.71317829457359</v>
      </c>
      <c r="I214" s="9">
        <v>100</v>
      </c>
      <c r="J214" s="6"/>
      <c r="K214" s="6" t="s">
        <v>34</v>
      </c>
      <c r="L214" s="6" t="s">
        <v>16</v>
      </c>
      <c r="M214" s="10">
        <v>42767</v>
      </c>
      <c r="N214" s="10">
        <v>42767</v>
      </c>
      <c r="O214" s="6"/>
      <c r="P214" s="33" t="s">
        <v>112</v>
      </c>
      <c r="R214" s="28"/>
      <c r="S214" s="4"/>
      <c r="T214" s="28"/>
      <c r="U214" s="28"/>
      <c r="V214" s="28"/>
    </row>
    <row r="215" spans="1:22" s="30" customFormat="1" ht="156" customHeight="1" x14ac:dyDescent="0.3">
      <c r="A215" s="6" t="s">
        <v>24</v>
      </c>
      <c r="B215" s="6" t="s">
        <v>577</v>
      </c>
      <c r="C215" s="6"/>
      <c r="D215" s="6" t="s">
        <v>105</v>
      </c>
      <c r="E215" s="6"/>
      <c r="F215" s="7" t="s">
        <v>605</v>
      </c>
      <c r="G215" s="8">
        <v>80000</v>
      </c>
      <c r="H215" s="8">
        <f t="shared" si="7"/>
        <v>620.15503875968989</v>
      </c>
      <c r="I215" s="9">
        <v>100</v>
      </c>
      <c r="J215" s="6"/>
      <c r="K215" s="6" t="s">
        <v>34</v>
      </c>
      <c r="L215" s="6" t="s">
        <v>16</v>
      </c>
      <c r="M215" s="10">
        <v>42856</v>
      </c>
      <c r="N215" s="10">
        <v>42856</v>
      </c>
      <c r="O215" s="6"/>
      <c r="P215" s="33" t="s">
        <v>564</v>
      </c>
      <c r="R215" s="28"/>
      <c r="S215" s="4"/>
      <c r="T215" s="28"/>
      <c r="U215" s="28"/>
      <c r="V215" s="28"/>
    </row>
    <row r="216" spans="1:22" s="30" customFormat="1" ht="37.5" customHeight="1" x14ac:dyDescent="0.3">
      <c r="A216" s="6" t="s">
        <v>24</v>
      </c>
      <c r="B216" s="6" t="s">
        <v>606</v>
      </c>
      <c r="C216" s="6"/>
      <c r="D216" s="6" t="s">
        <v>30</v>
      </c>
      <c r="E216" s="6"/>
      <c r="F216" s="7" t="s">
        <v>607</v>
      </c>
      <c r="G216" s="8">
        <v>250000</v>
      </c>
      <c r="H216" s="9">
        <f t="shared" si="7"/>
        <v>1937.984496124031</v>
      </c>
      <c r="I216" s="9">
        <v>100</v>
      </c>
      <c r="J216" s="6"/>
      <c r="K216" s="6" t="s">
        <v>34</v>
      </c>
      <c r="L216" s="6" t="s">
        <v>16</v>
      </c>
      <c r="M216" s="10">
        <v>42856</v>
      </c>
      <c r="N216" s="10">
        <v>42856</v>
      </c>
      <c r="O216" s="6"/>
      <c r="P216" s="33" t="s">
        <v>112</v>
      </c>
      <c r="Q216" s="27"/>
      <c r="R216" s="28"/>
      <c r="S216" s="4"/>
      <c r="T216" s="28"/>
      <c r="U216" s="28"/>
      <c r="V216" s="28"/>
    </row>
    <row r="217" spans="1:22" s="30" customFormat="1" ht="43.5" customHeight="1" x14ac:dyDescent="0.3">
      <c r="A217" s="6" t="s">
        <v>24</v>
      </c>
      <c r="B217" s="6" t="s">
        <v>608</v>
      </c>
      <c r="C217" s="6"/>
      <c r="D217" s="6" t="s">
        <v>30</v>
      </c>
      <c r="E217" s="6"/>
      <c r="F217" s="7" t="s">
        <v>609</v>
      </c>
      <c r="G217" s="8">
        <v>21000</v>
      </c>
      <c r="H217" s="9">
        <f t="shared" si="7"/>
        <v>162.7906976744186</v>
      </c>
      <c r="I217" s="9">
        <v>100</v>
      </c>
      <c r="J217" s="6"/>
      <c r="K217" s="6" t="s">
        <v>34</v>
      </c>
      <c r="L217" s="6" t="s">
        <v>16</v>
      </c>
      <c r="M217" s="10">
        <v>42826</v>
      </c>
      <c r="N217" s="10">
        <v>42826</v>
      </c>
      <c r="O217" s="6"/>
      <c r="P217" s="33" t="s">
        <v>112</v>
      </c>
      <c r="Q217" s="27"/>
      <c r="R217" s="28"/>
      <c r="S217" s="4"/>
      <c r="T217" s="28"/>
      <c r="U217" s="28"/>
      <c r="V217" s="28"/>
    </row>
    <row r="218" spans="1:22" s="30" customFormat="1" ht="50.25" customHeight="1" x14ac:dyDescent="0.3">
      <c r="A218" s="6" t="s">
        <v>24</v>
      </c>
      <c r="B218" s="6" t="s">
        <v>610</v>
      </c>
      <c r="C218" s="6"/>
      <c r="D218" s="6" t="s">
        <v>30</v>
      </c>
      <c r="E218" s="6"/>
      <c r="F218" s="7" t="s">
        <v>611</v>
      </c>
      <c r="G218" s="8">
        <v>260000</v>
      </c>
      <c r="H218" s="9">
        <f t="shared" si="7"/>
        <v>2015.5038759689924</v>
      </c>
      <c r="I218" s="9">
        <v>100</v>
      </c>
      <c r="J218" s="6"/>
      <c r="K218" s="6" t="s">
        <v>34</v>
      </c>
      <c r="L218" s="6" t="s">
        <v>16</v>
      </c>
      <c r="M218" s="10">
        <v>43009</v>
      </c>
      <c r="N218" s="10">
        <v>43009</v>
      </c>
      <c r="O218" s="6"/>
      <c r="P218" s="33" t="s">
        <v>112</v>
      </c>
      <c r="Q218" s="27"/>
      <c r="R218" s="28"/>
      <c r="S218" s="4"/>
      <c r="T218" s="28"/>
      <c r="U218" s="28"/>
      <c r="V218" s="28"/>
    </row>
    <row r="219" spans="1:22" s="30" customFormat="1" ht="43.5" customHeight="1" x14ac:dyDescent="0.3">
      <c r="A219" s="6" t="s">
        <v>24</v>
      </c>
      <c r="B219" s="6" t="s">
        <v>612</v>
      </c>
      <c r="C219" s="6"/>
      <c r="D219" s="6" t="s">
        <v>30</v>
      </c>
      <c r="E219" s="6"/>
      <c r="F219" s="7" t="s">
        <v>613</v>
      </c>
      <c r="G219" s="8">
        <v>300000</v>
      </c>
      <c r="H219" s="9">
        <f t="shared" si="7"/>
        <v>2325.5813953488373</v>
      </c>
      <c r="I219" s="9">
        <v>100</v>
      </c>
      <c r="J219" s="6"/>
      <c r="K219" s="6" t="s">
        <v>34</v>
      </c>
      <c r="L219" s="6" t="s">
        <v>16</v>
      </c>
      <c r="M219" s="10">
        <v>42917</v>
      </c>
      <c r="N219" s="10">
        <v>42917</v>
      </c>
      <c r="O219" s="6"/>
      <c r="P219" s="33" t="s">
        <v>112</v>
      </c>
      <c r="Q219" s="27"/>
      <c r="R219" s="28"/>
      <c r="S219" s="4"/>
      <c r="T219" s="28"/>
      <c r="U219" s="28"/>
      <c r="V219" s="28"/>
    </row>
    <row r="220" spans="1:22" s="30" customFormat="1" ht="50.25" customHeight="1" x14ac:dyDescent="0.3">
      <c r="A220" s="6" t="s">
        <v>24</v>
      </c>
      <c r="B220" s="6" t="s">
        <v>614</v>
      </c>
      <c r="C220" s="6"/>
      <c r="D220" s="6" t="s">
        <v>30</v>
      </c>
      <c r="E220" s="6"/>
      <c r="F220" s="7" t="s">
        <v>615</v>
      </c>
      <c r="G220" s="8">
        <v>400000</v>
      </c>
      <c r="H220" s="9">
        <f t="shared" si="7"/>
        <v>3100.7751937984494</v>
      </c>
      <c r="I220" s="9">
        <v>100</v>
      </c>
      <c r="J220" s="6"/>
      <c r="K220" s="6" t="s">
        <v>34</v>
      </c>
      <c r="L220" s="6" t="s">
        <v>16</v>
      </c>
      <c r="M220" s="10">
        <v>42917</v>
      </c>
      <c r="N220" s="10">
        <v>42917</v>
      </c>
      <c r="O220" s="6"/>
      <c r="P220" s="33" t="s">
        <v>112</v>
      </c>
      <c r="Q220" s="27"/>
      <c r="R220" s="28"/>
      <c r="S220" s="4"/>
      <c r="T220" s="28"/>
      <c r="U220" s="28"/>
      <c r="V220" s="28"/>
    </row>
    <row r="221" spans="1:22" s="30" customFormat="1" ht="50.25" customHeight="1" x14ac:dyDescent="0.3">
      <c r="A221" s="6" t="s">
        <v>24</v>
      </c>
      <c r="B221" s="6" t="s">
        <v>616</v>
      </c>
      <c r="C221" s="6"/>
      <c r="D221" s="6" t="s">
        <v>30</v>
      </c>
      <c r="E221" s="6"/>
      <c r="F221" s="7" t="s">
        <v>617</v>
      </c>
      <c r="G221" s="8">
        <v>100000</v>
      </c>
      <c r="H221" s="9">
        <f t="shared" si="7"/>
        <v>775.19379844961236</v>
      </c>
      <c r="I221" s="9">
        <v>100</v>
      </c>
      <c r="J221" s="6"/>
      <c r="K221" s="6" t="s">
        <v>34</v>
      </c>
      <c r="L221" s="6" t="s">
        <v>16</v>
      </c>
      <c r="M221" s="10">
        <v>42856</v>
      </c>
      <c r="N221" s="10">
        <v>42856</v>
      </c>
      <c r="O221" s="6"/>
      <c r="P221" s="33"/>
      <c r="Q221" s="28"/>
      <c r="R221" s="28"/>
      <c r="S221" s="4"/>
      <c r="T221" s="28"/>
      <c r="U221" s="28"/>
      <c r="V221" s="28"/>
    </row>
    <row r="222" spans="1:22" s="30" customFormat="1" ht="50.25" customHeight="1" x14ac:dyDescent="0.3">
      <c r="A222" s="6" t="s">
        <v>24</v>
      </c>
      <c r="B222" s="6" t="s">
        <v>618</v>
      </c>
      <c r="C222" s="6"/>
      <c r="D222" s="6" t="s">
        <v>30</v>
      </c>
      <c r="E222" s="6"/>
      <c r="F222" s="7" t="s">
        <v>619</v>
      </c>
      <c r="G222" s="8">
        <v>60000</v>
      </c>
      <c r="H222" s="9">
        <f t="shared" si="7"/>
        <v>465.11627906976742</v>
      </c>
      <c r="I222" s="9">
        <v>100</v>
      </c>
      <c r="J222" s="6"/>
      <c r="K222" s="6" t="s">
        <v>34</v>
      </c>
      <c r="L222" s="6" t="s">
        <v>16</v>
      </c>
      <c r="M222" s="10">
        <v>42736</v>
      </c>
      <c r="N222" s="10">
        <v>42736</v>
      </c>
      <c r="O222" s="6"/>
      <c r="P222" s="33" t="s">
        <v>112</v>
      </c>
      <c r="Q222" s="27"/>
      <c r="R222" s="28"/>
      <c r="S222" s="4"/>
      <c r="T222" s="28"/>
      <c r="U222" s="28"/>
      <c r="V222" s="28"/>
    </row>
    <row r="223" spans="1:22" s="30" customFormat="1" ht="50.25" customHeight="1" x14ac:dyDescent="0.3">
      <c r="A223" s="6" t="s">
        <v>24</v>
      </c>
      <c r="B223" s="6" t="s">
        <v>620</v>
      </c>
      <c r="C223" s="6"/>
      <c r="D223" s="6" t="s">
        <v>30</v>
      </c>
      <c r="E223" s="6"/>
      <c r="F223" s="7" t="s">
        <v>621</v>
      </c>
      <c r="G223" s="8">
        <v>50000</v>
      </c>
      <c r="H223" s="9">
        <f t="shared" si="7"/>
        <v>387.59689922480618</v>
      </c>
      <c r="I223" s="9">
        <v>100</v>
      </c>
      <c r="J223" s="6"/>
      <c r="K223" s="6" t="s">
        <v>34</v>
      </c>
      <c r="L223" s="6" t="s">
        <v>16</v>
      </c>
      <c r="M223" s="10">
        <v>43040</v>
      </c>
      <c r="N223" s="10">
        <v>43040</v>
      </c>
      <c r="O223" s="6"/>
      <c r="P223" s="33" t="s">
        <v>112</v>
      </c>
      <c r="Q223" s="27"/>
      <c r="R223" s="28"/>
      <c r="S223" s="4"/>
      <c r="T223" s="28"/>
      <c r="U223" s="28"/>
      <c r="V223" s="28"/>
    </row>
    <row r="224" spans="1:22" s="30" customFormat="1" ht="159" customHeight="1" x14ac:dyDescent="0.3">
      <c r="A224" s="6" t="s">
        <v>24</v>
      </c>
      <c r="B224" s="6" t="s">
        <v>577</v>
      </c>
      <c r="C224" s="6"/>
      <c r="D224" s="6" t="s">
        <v>105</v>
      </c>
      <c r="E224" s="6"/>
      <c r="F224" s="7" t="s">
        <v>622</v>
      </c>
      <c r="G224" s="8">
        <v>240000</v>
      </c>
      <c r="H224" s="9">
        <f t="shared" si="7"/>
        <v>1860.4651162790697</v>
      </c>
      <c r="I224" s="9">
        <v>100</v>
      </c>
      <c r="J224" s="6"/>
      <c r="K224" s="6" t="s">
        <v>34</v>
      </c>
      <c r="L224" s="6" t="s">
        <v>16</v>
      </c>
      <c r="M224" s="10">
        <v>42826</v>
      </c>
      <c r="N224" s="10">
        <v>42826</v>
      </c>
      <c r="O224" s="6"/>
      <c r="P224" s="33" t="s">
        <v>564</v>
      </c>
      <c r="Q224" s="27"/>
      <c r="R224" s="28"/>
      <c r="S224" s="4"/>
      <c r="T224" s="28"/>
      <c r="U224" s="28"/>
      <c r="V224" s="28"/>
    </row>
    <row r="225" spans="1:22" s="30" customFormat="1" ht="45.75" customHeight="1" x14ac:dyDescent="0.3">
      <c r="A225" s="6" t="s">
        <v>24</v>
      </c>
      <c r="B225" s="6" t="s">
        <v>623</v>
      </c>
      <c r="C225" s="6"/>
      <c r="D225" s="6" t="s">
        <v>30</v>
      </c>
      <c r="E225" s="6"/>
      <c r="F225" s="7" t="s">
        <v>624</v>
      </c>
      <c r="G225" s="8">
        <v>2000000</v>
      </c>
      <c r="H225" s="9">
        <f t="shared" si="7"/>
        <v>15503.875968992248</v>
      </c>
      <c r="I225" s="6">
        <v>100</v>
      </c>
      <c r="J225" s="6"/>
      <c r="K225" s="6" t="s">
        <v>34</v>
      </c>
      <c r="L225" s="6" t="s">
        <v>16</v>
      </c>
      <c r="M225" s="10">
        <v>42887</v>
      </c>
      <c r="N225" s="10">
        <v>42887</v>
      </c>
      <c r="O225" s="6"/>
      <c r="P225" s="34"/>
      <c r="Q225" s="27"/>
      <c r="R225" s="23"/>
      <c r="T225" s="4"/>
      <c r="U225" s="55"/>
    </row>
    <row r="226" spans="1:22" s="30" customFormat="1" ht="45.75" customHeight="1" x14ac:dyDescent="0.3">
      <c r="A226" s="6" t="s">
        <v>24</v>
      </c>
      <c r="B226" s="6" t="s">
        <v>993</v>
      </c>
      <c r="C226" s="6"/>
      <c r="D226" s="6" t="s">
        <v>30</v>
      </c>
      <c r="E226" s="6"/>
      <c r="F226" s="7" t="s">
        <v>994</v>
      </c>
      <c r="G226" s="8">
        <v>300000</v>
      </c>
      <c r="H226" s="9">
        <f t="shared" si="7"/>
        <v>2325.5813953488373</v>
      </c>
      <c r="I226" s="6">
        <v>100</v>
      </c>
      <c r="J226" s="6"/>
      <c r="K226" s="6" t="s">
        <v>34</v>
      </c>
      <c r="L226" s="6" t="s">
        <v>16</v>
      </c>
      <c r="M226" s="10">
        <v>43009</v>
      </c>
      <c r="N226" s="10">
        <v>43009</v>
      </c>
      <c r="O226" s="6"/>
      <c r="P226" s="34"/>
      <c r="Q226" s="27"/>
      <c r="R226" s="23"/>
      <c r="T226" s="4"/>
      <c r="U226" s="55"/>
    </row>
    <row r="227" spans="1:22" s="30" customFormat="1" ht="156.75" customHeight="1" x14ac:dyDescent="0.3">
      <c r="A227" s="6" t="s">
        <v>24</v>
      </c>
      <c r="B227" s="6" t="s">
        <v>577</v>
      </c>
      <c r="C227" s="6"/>
      <c r="D227" s="6" t="s">
        <v>105</v>
      </c>
      <c r="E227" s="6"/>
      <c r="F227" s="7" t="s">
        <v>946</v>
      </c>
      <c r="G227" s="8">
        <v>120000</v>
      </c>
      <c r="H227" s="9">
        <f t="shared" si="7"/>
        <v>930.23255813953483</v>
      </c>
      <c r="I227" s="6">
        <v>100</v>
      </c>
      <c r="J227" s="6"/>
      <c r="K227" s="6" t="s">
        <v>625</v>
      </c>
      <c r="L227" s="6"/>
      <c r="M227" s="10">
        <v>42917</v>
      </c>
      <c r="N227" s="10">
        <v>42917</v>
      </c>
      <c r="O227" s="6"/>
      <c r="P227" s="33" t="s">
        <v>564</v>
      </c>
      <c r="Q227" s="27"/>
      <c r="R227" s="23"/>
      <c r="T227" s="4"/>
      <c r="U227" s="55"/>
    </row>
    <row r="228" spans="1:22" s="30" customFormat="1" ht="63" customHeight="1" x14ac:dyDescent="0.3">
      <c r="A228" s="6" t="s">
        <v>24</v>
      </c>
      <c r="B228" s="6" t="s">
        <v>626</v>
      </c>
      <c r="C228" s="6"/>
      <c r="D228" s="6" t="s">
        <v>30</v>
      </c>
      <c r="E228" s="6"/>
      <c r="F228" s="7" t="s">
        <v>627</v>
      </c>
      <c r="G228" s="8">
        <v>1409100</v>
      </c>
      <c r="H228" s="9">
        <f t="shared" si="7"/>
        <v>10923.255813953489</v>
      </c>
      <c r="I228" s="9">
        <v>100</v>
      </c>
      <c r="J228" s="6"/>
      <c r="K228" s="6" t="s">
        <v>292</v>
      </c>
      <c r="L228" s="6" t="s">
        <v>16</v>
      </c>
      <c r="M228" s="10">
        <v>42887</v>
      </c>
      <c r="N228" s="10">
        <v>42887</v>
      </c>
      <c r="O228" s="6"/>
      <c r="P228" s="33" t="s">
        <v>628</v>
      </c>
      <c r="Q228" s="27"/>
      <c r="S228" s="4"/>
    </row>
    <row r="229" spans="1:22" s="30" customFormat="1" ht="161.25" customHeight="1" x14ac:dyDescent="0.3">
      <c r="A229" s="6" t="s">
        <v>24</v>
      </c>
      <c r="B229" s="6" t="s">
        <v>577</v>
      </c>
      <c r="C229" s="6"/>
      <c r="D229" s="6" t="s">
        <v>105</v>
      </c>
      <c r="E229" s="6"/>
      <c r="F229" s="7" t="s">
        <v>629</v>
      </c>
      <c r="G229" s="8">
        <v>100000</v>
      </c>
      <c r="H229" s="9">
        <f t="shared" si="7"/>
        <v>775.19379844961236</v>
      </c>
      <c r="I229" s="9">
        <v>100</v>
      </c>
      <c r="J229" s="6"/>
      <c r="K229" s="6" t="s">
        <v>34</v>
      </c>
      <c r="L229" s="6" t="s">
        <v>16</v>
      </c>
      <c r="M229" s="10">
        <v>42767</v>
      </c>
      <c r="N229" s="10">
        <v>42795</v>
      </c>
      <c r="O229" s="6"/>
      <c r="P229" s="33" t="s">
        <v>564</v>
      </c>
      <c r="Q229" s="27"/>
      <c r="R229" s="28"/>
      <c r="S229" s="4"/>
      <c r="T229" s="28"/>
      <c r="U229" s="28"/>
      <c r="V229" s="28"/>
    </row>
    <row r="230" spans="1:22" s="76" customFormat="1" ht="54.75" customHeight="1" x14ac:dyDescent="0.3">
      <c r="A230" s="70" t="s">
        <v>24</v>
      </c>
      <c r="B230" s="70" t="s">
        <v>650</v>
      </c>
      <c r="C230" s="70"/>
      <c r="D230" s="70" t="s">
        <v>30</v>
      </c>
      <c r="E230" s="70"/>
      <c r="F230" s="71">
        <v>1513</v>
      </c>
      <c r="G230" s="72">
        <v>147240</v>
      </c>
      <c r="H230" s="73">
        <f t="shared" si="7"/>
        <v>1141.3953488372092</v>
      </c>
      <c r="I230" s="73">
        <v>100</v>
      </c>
      <c r="J230" s="70"/>
      <c r="K230" s="70" t="s">
        <v>292</v>
      </c>
      <c r="L230" s="70" t="s">
        <v>16</v>
      </c>
      <c r="M230" s="74">
        <v>43009</v>
      </c>
      <c r="N230" s="74">
        <v>43040</v>
      </c>
      <c r="O230" s="70"/>
      <c r="P230" s="86"/>
      <c r="Q230" s="85" t="s">
        <v>161</v>
      </c>
      <c r="R230" s="81"/>
      <c r="S230" s="75"/>
      <c r="T230" s="81"/>
      <c r="U230" s="81"/>
      <c r="V230" s="81"/>
    </row>
    <row r="231" spans="1:22" s="30" customFormat="1" ht="44.25" customHeight="1" x14ac:dyDescent="0.3">
      <c r="A231" s="6" t="s">
        <v>24</v>
      </c>
      <c r="B231" s="6" t="s">
        <v>939</v>
      </c>
      <c r="C231" s="6"/>
      <c r="D231" s="6" t="s">
        <v>30</v>
      </c>
      <c r="E231" s="6"/>
      <c r="F231" s="7" t="s">
        <v>630</v>
      </c>
      <c r="G231" s="8">
        <v>45000</v>
      </c>
      <c r="H231" s="9">
        <f t="shared" si="7"/>
        <v>348.83720930232556</v>
      </c>
      <c r="I231" s="9">
        <v>100</v>
      </c>
      <c r="J231" s="6"/>
      <c r="K231" s="6" t="s">
        <v>292</v>
      </c>
      <c r="L231" s="6" t="s">
        <v>16</v>
      </c>
      <c r="M231" s="10">
        <v>42917</v>
      </c>
      <c r="N231" s="10">
        <v>42917</v>
      </c>
      <c r="O231" s="6"/>
      <c r="P231" s="11"/>
      <c r="S231" s="4"/>
    </row>
    <row r="232" spans="1:22" s="30" customFormat="1" ht="64.5" customHeight="1" x14ac:dyDescent="0.3">
      <c r="A232" s="6" t="s">
        <v>24</v>
      </c>
      <c r="B232" s="6" t="s">
        <v>631</v>
      </c>
      <c r="C232" s="6"/>
      <c r="D232" s="6" t="s">
        <v>105</v>
      </c>
      <c r="E232" s="6"/>
      <c r="F232" s="7" t="s">
        <v>632</v>
      </c>
      <c r="G232" s="8">
        <v>300000</v>
      </c>
      <c r="H232" s="9">
        <f t="shared" si="7"/>
        <v>2325.5813953488373</v>
      </c>
      <c r="I232" s="9">
        <v>100</v>
      </c>
      <c r="J232" s="6"/>
      <c r="K232" s="6" t="s">
        <v>292</v>
      </c>
      <c r="L232" s="6" t="s">
        <v>16</v>
      </c>
      <c r="M232" s="10">
        <v>42917</v>
      </c>
      <c r="N232" s="10">
        <v>42917</v>
      </c>
      <c r="O232" s="6"/>
      <c r="P232" s="11" t="s">
        <v>633</v>
      </c>
      <c r="S232" s="4"/>
    </row>
    <row r="233" spans="1:22" s="30" customFormat="1" ht="39" customHeight="1" x14ac:dyDescent="0.3">
      <c r="A233" s="6" t="s">
        <v>24</v>
      </c>
      <c r="B233" s="6" t="s">
        <v>634</v>
      </c>
      <c r="C233" s="6"/>
      <c r="D233" s="6" t="s">
        <v>30</v>
      </c>
      <c r="E233" s="6"/>
      <c r="F233" s="7" t="s">
        <v>635</v>
      </c>
      <c r="G233" s="8">
        <v>20000</v>
      </c>
      <c r="H233" s="9">
        <f t="shared" si="7"/>
        <v>155.03875968992247</v>
      </c>
      <c r="I233" s="9">
        <v>100</v>
      </c>
      <c r="J233" s="6"/>
      <c r="K233" s="6" t="s">
        <v>292</v>
      </c>
      <c r="L233" s="6" t="s">
        <v>16</v>
      </c>
      <c r="M233" s="10">
        <v>42826</v>
      </c>
      <c r="N233" s="10">
        <v>42826</v>
      </c>
      <c r="O233" s="6"/>
      <c r="P233" s="11"/>
      <c r="S233" s="4"/>
    </row>
    <row r="234" spans="1:22" s="30" customFormat="1" ht="39" customHeight="1" x14ac:dyDescent="0.3">
      <c r="A234" s="6" t="s">
        <v>24</v>
      </c>
      <c r="B234" s="6" t="s">
        <v>636</v>
      </c>
      <c r="C234" s="6"/>
      <c r="D234" s="6" t="s">
        <v>30</v>
      </c>
      <c r="E234" s="6"/>
      <c r="F234" s="7" t="s">
        <v>637</v>
      </c>
      <c r="G234" s="8">
        <v>651500</v>
      </c>
      <c r="H234" s="9">
        <f t="shared" si="7"/>
        <v>5050.3875968992252</v>
      </c>
      <c r="I234" s="9">
        <v>100</v>
      </c>
      <c r="J234" s="6"/>
      <c r="K234" s="6" t="s">
        <v>44</v>
      </c>
      <c r="L234" s="6" t="s">
        <v>16</v>
      </c>
      <c r="M234" s="10">
        <v>42736</v>
      </c>
      <c r="N234" s="10">
        <v>42736</v>
      </c>
      <c r="O234" s="6"/>
      <c r="P234" s="11"/>
      <c r="S234" s="4"/>
    </row>
    <row r="235" spans="1:22" s="30" customFormat="1" ht="66" customHeight="1" x14ac:dyDescent="0.3">
      <c r="A235" s="6" t="s">
        <v>24</v>
      </c>
      <c r="B235" s="6" t="s">
        <v>636</v>
      </c>
      <c r="C235" s="6"/>
      <c r="D235" s="6" t="s">
        <v>105</v>
      </c>
      <c r="E235" s="6"/>
      <c r="F235" s="7" t="s">
        <v>638</v>
      </c>
      <c r="G235" s="8">
        <v>300000</v>
      </c>
      <c r="H235" s="9">
        <f t="shared" si="7"/>
        <v>2325.5813953488373</v>
      </c>
      <c r="I235" s="9">
        <v>100</v>
      </c>
      <c r="J235" s="6"/>
      <c r="K235" s="6" t="s">
        <v>44</v>
      </c>
      <c r="L235" s="6" t="s">
        <v>16</v>
      </c>
      <c r="M235" s="10">
        <v>42736</v>
      </c>
      <c r="N235" s="10">
        <v>42736</v>
      </c>
      <c r="O235" s="6"/>
      <c r="P235" s="11" t="s">
        <v>639</v>
      </c>
      <c r="S235" s="4"/>
    </row>
    <row r="236" spans="1:22" s="30" customFormat="1" ht="41.25" customHeight="1" x14ac:dyDescent="0.3">
      <c r="A236" s="6" t="s">
        <v>24</v>
      </c>
      <c r="B236" s="6" t="s">
        <v>640</v>
      </c>
      <c r="C236" s="6"/>
      <c r="D236" s="6" t="s">
        <v>30</v>
      </c>
      <c r="E236" s="6"/>
      <c r="F236" s="7" t="s">
        <v>641</v>
      </c>
      <c r="G236" s="8">
        <v>50000</v>
      </c>
      <c r="H236" s="9">
        <f t="shared" ref="H236:H267" si="8">G236/$B$361</f>
        <v>387.59689922480618</v>
      </c>
      <c r="I236" s="9">
        <v>100</v>
      </c>
      <c r="J236" s="6"/>
      <c r="K236" s="6" t="s">
        <v>44</v>
      </c>
      <c r="L236" s="6" t="s">
        <v>16</v>
      </c>
      <c r="M236" s="10">
        <v>42736</v>
      </c>
      <c r="N236" s="10">
        <v>42736</v>
      </c>
      <c r="O236" s="6"/>
      <c r="P236" s="33" t="s">
        <v>642</v>
      </c>
      <c r="S236" s="4"/>
    </row>
    <row r="237" spans="1:22" s="30" customFormat="1" ht="43.5" customHeight="1" x14ac:dyDescent="0.3">
      <c r="A237" s="6" t="s">
        <v>24</v>
      </c>
      <c r="B237" s="6" t="s">
        <v>643</v>
      </c>
      <c r="C237" s="6"/>
      <c r="D237" s="6" t="s">
        <v>30</v>
      </c>
      <c r="E237" s="6"/>
      <c r="F237" s="7" t="s">
        <v>644</v>
      </c>
      <c r="G237" s="8">
        <v>210650</v>
      </c>
      <c r="H237" s="9">
        <f t="shared" si="8"/>
        <v>1632.9457364341085</v>
      </c>
      <c r="I237" s="9">
        <v>100</v>
      </c>
      <c r="J237" s="6"/>
      <c r="K237" s="6" t="s">
        <v>44</v>
      </c>
      <c r="L237" s="6" t="s">
        <v>16</v>
      </c>
      <c r="M237" s="10">
        <v>42736</v>
      </c>
      <c r="N237" s="10">
        <v>42736</v>
      </c>
      <c r="O237" s="6"/>
      <c r="P237" s="33" t="s">
        <v>642</v>
      </c>
      <c r="S237" s="4"/>
    </row>
    <row r="238" spans="1:22" s="30" customFormat="1" ht="43.5" customHeight="1" x14ac:dyDescent="0.3">
      <c r="A238" s="6" t="s">
        <v>24</v>
      </c>
      <c r="B238" s="6" t="s">
        <v>645</v>
      </c>
      <c r="C238" s="6"/>
      <c r="D238" s="6" t="s">
        <v>30</v>
      </c>
      <c r="E238" s="6"/>
      <c r="F238" s="7" t="s">
        <v>646</v>
      </c>
      <c r="G238" s="8">
        <v>400000</v>
      </c>
      <c r="H238" s="9">
        <f t="shared" si="8"/>
        <v>3100.7751937984494</v>
      </c>
      <c r="I238" s="9">
        <v>100</v>
      </c>
      <c r="J238" s="6"/>
      <c r="K238" s="6" t="s">
        <v>44</v>
      </c>
      <c r="L238" s="6" t="s">
        <v>16</v>
      </c>
      <c r="M238" s="10">
        <v>42736</v>
      </c>
      <c r="N238" s="10">
        <v>42736</v>
      </c>
      <c r="O238" s="6"/>
      <c r="P238" s="33"/>
      <c r="S238" s="4"/>
    </row>
    <row r="239" spans="1:22" s="30" customFormat="1" ht="63" customHeight="1" x14ac:dyDescent="0.3">
      <c r="A239" s="6" t="s">
        <v>24</v>
      </c>
      <c r="B239" s="6" t="s">
        <v>647</v>
      </c>
      <c r="C239" s="6"/>
      <c r="D239" s="6" t="s">
        <v>105</v>
      </c>
      <c r="E239" s="6"/>
      <c r="F239" s="7" t="s">
        <v>648</v>
      </c>
      <c r="G239" s="8">
        <v>100000</v>
      </c>
      <c r="H239" s="9">
        <f t="shared" si="8"/>
        <v>775.19379844961236</v>
      </c>
      <c r="I239" s="9">
        <v>100</v>
      </c>
      <c r="J239" s="6"/>
      <c r="K239" s="6" t="s">
        <v>44</v>
      </c>
      <c r="L239" s="6" t="s">
        <v>16</v>
      </c>
      <c r="M239" s="10">
        <v>42736</v>
      </c>
      <c r="N239" s="10">
        <v>42736</v>
      </c>
      <c r="O239" s="6"/>
      <c r="P239" s="34" t="s">
        <v>649</v>
      </c>
      <c r="S239" s="4"/>
    </row>
    <row r="240" spans="1:22" s="30" customFormat="1" ht="48" customHeight="1" x14ac:dyDescent="0.3">
      <c r="A240" s="6" t="s">
        <v>24</v>
      </c>
      <c r="B240" s="6" t="s">
        <v>650</v>
      </c>
      <c r="C240" s="6"/>
      <c r="D240" s="6" t="s">
        <v>30</v>
      </c>
      <c r="E240" s="6"/>
      <c r="F240" s="7" t="s">
        <v>651</v>
      </c>
      <c r="G240" s="8">
        <v>2000000</v>
      </c>
      <c r="H240" s="9">
        <f t="shared" si="8"/>
        <v>15503.875968992248</v>
      </c>
      <c r="I240" s="9">
        <v>100</v>
      </c>
      <c r="J240" s="6"/>
      <c r="K240" s="6" t="s">
        <v>44</v>
      </c>
      <c r="L240" s="6" t="s">
        <v>16</v>
      </c>
      <c r="M240" s="10">
        <v>42736</v>
      </c>
      <c r="N240" s="10">
        <v>42736</v>
      </c>
      <c r="O240" s="6"/>
      <c r="P240" s="33" t="s">
        <v>642</v>
      </c>
      <c r="S240" s="4"/>
    </row>
    <row r="241" spans="1:21" s="30" customFormat="1" ht="48" customHeight="1" x14ac:dyDescent="0.3">
      <c r="A241" s="6" t="s">
        <v>24</v>
      </c>
      <c r="B241" s="6" t="s">
        <v>577</v>
      </c>
      <c r="C241" s="6"/>
      <c r="D241" s="6" t="s">
        <v>105</v>
      </c>
      <c r="E241" s="6"/>
      <c r="F241" s="7" t="s">
        <v>652</v>
      </c>
      <c r="G241" s="8">
        <v>200000</v>
      </c>
      <c r="H241" s="9">
        <f t="shared" si="8"/>
        <v>1550.3875968992247</v>
      </c>
      <c r="I241" s="9">
        <v>100</v>
      </c>
      <c r="J241" s="6"/>
      <c r="K241" s="6" t="s">
        <v>44</v>
      </c>
      <c r="L241" s="6" t="s">
        <v>16</v>
      </c>
      <c r="M241" s="10">
        <v>42736</v>
      </c>
      <c r="N241" s="10">
        <v>42736</v>
      </c>
      <c r="O241" s="6"/>
      <c r="P241" s="33" t="s">
        <v>642</v>
      </c>
      <c r="S241" s="4"/>
    </row>
    <row r="242" spans="1:21" s="30" customFormat="1" ht="57.75" customHeight="1" x14ac:dyDescent="0.3">
      <c r="A242" s="6" t="s">
        <v>24</v>
      </c>
      <c r="B242" s="35" t="s">
        <v>653</v>
      </c>
      <c r="C242" s="6"/>
      <c r="D242" s="6" t="s">
        <v>105</v>
      </c>
      <c r="E242" s="6"/>
      <c r="F242" s="7" t="s">
        <v>654</v>
      </c>
      <c r="G242" s="8">
        <v>1000000</v>
      </c>
      <c r="H242" s="9">
        <f t="shared" si="8"/>
        <v>7751.937984496124</v>
      </c>
      <c r="I242" s="9">
        <v>100</v>
      </c>
      <c r="J242" s="6"/>
      <c r="K242" s="6" t="s">
        <v>44</v>
      </c>
      <c r="L242" s="6" t="s">
        <v>16</v>
      </c>
      <c r="M242" s="10">
        <v>42736</v>
      </c>
      <c r="N242" s="10">
        <v>42736</v>
      </c>
      <c r="O242" s="6"/>
      <c r="P242" s="34" t="s">
        <v>655</v>
      </c>
      <c r="S242" s="4"/>
    </row>
    <row r="243" spans="1:21" s="30" customFormat="1" ht="48" customHeight="1" x14ac:dyDescent="0.3">
      <c r="A243" s="6" t="s">
        <v>24</v>
      </c>
      <c r="B243" s="6" t="s">
        <v>656</v>
      </c>
      <c r="C243" s="6"/>
      <c r="D243" s="6" t="s">
        <v>30</v>
      </c>
      <c r="E243" s="6"/>
      <c r="F243" s="7" t="s">
        <v>657</v>
      </c>
      <c r="G243" s="8">
        <v>1000000</v>
      </c>
      <c r="H243" s="9">
        <f t="shared" si="8"/>
        <v>7751.937984496124</v>
      </c>
      <c r="I243" s="9">
        <v>100</v>
      </c>
      <c r="J243" s="6"/>
      <c r="K243" s="6" t="s">
        <v>44</v>
      </c>
      <c r="L243" s="6" t="s">
        <v>16</v>
      </c>
      <c r="M243" s="10">
        <v>42736</v>
      </c>
      <c r="N243" s="10">
        <v>42736</v>
      </c>
      <c r="O243" s="6"/>
      <c r="P243" s="33" t="s">
        <v>642</v>
      </c>
      <c r="S243" s="4"/>
    </row>
    <row r="244" spans="1:21" x14ac:dyDescent="0.3">
      <c r="A244" s="6" t="s">
        <v>24</v>
      </c>
      <c r="B244" s="6"/>
      <c r="C244" s="6"/>
      <c r="D244" s="6"/>
      <c r="E244" s="6"/>
      <c r="F244" s="6"/>
      <c r="G244" s="8"/>
      <c r="H244" s="9"/>
      <c r="I244" s="9">
        <v>100</v>
      </c>
      <c r="J244" s="6"/>
      <c r="K244" s="6"/>
      <c r="L244" s="6"/>
      <c r="M244" s="6"/>
      <c r="N244" s="6"/>
      <c r="O244" s="6"/>
      <c r="P244" s="47"/>
      <c r="S244" s="4" t="s">
        <v>658</v>
      </c>
    </row>
    <row r="245" spans="1:21" x14ac:dyDescent="0.3">
      <c r="A245" s="16"/>
      <c r="B245" s="16"/>
      <c r="C245" s="16"/>
      <c r="D245" s="16"/>
      <c r="E245" s="16"/>
      <c r="F245" s="16"/>
      <c r="G245" s="19"/>
      <c r="H245" s="20"/>
      <c r="I245" s="20"/>
      <c r="J245" s="16"/>
      <c r="K245" s="16"/>
      <c r="L245" s="16"/>
      <c r="M245" s="16"/>
      <c r="N245" s="16"/>
      <c r="O245" s="16"/>
      <c r="P245" s="39"/>
      <c r="S245" s="4"/>
    </row>
    <row r="246" spans="1:21" x14ac:dyDescent="0.3">
      <c r="A246" s="16"/>
      <c r="B246" s="16"/>
      <c r="C246" s="16"/>
      <c r="D246" s="16"/>
      <c r="E246" s="16"/>
      <c r="F246" s="16"/>
      <c r="G246" s="19"/>
      <c r="H246" s="20"/>
      <c r="I246" s="20"/>
      <c r="J246" s="16"/>
      <c r="K246" s="16"/>
      <c r="L246" s="16"/>
      <c r="M246" s="16"/>
      <c r="N246" s="16"/>
      <c r="O246" s="16"/>
      <c r="P246" s="39"/>
      <c r="S246" s="4"/>
    </row>
    <row r="247" spans="1:21" ht="27.6" x14ac:dyDescent="0.3">
      <c r="A247" s="47"/>
      <c r="B247" s="47"/>
      <c r="C247" s="47"/>
      <c r="D247" s="47"/>
      <c r="E247" s="47"/>
      <c r="F247" s="47"/>
      <c r="G247" s="47"/>
      <c r="H247" s="47"/>
      <c r="I247" s="47"/>
      <c r="J247" s="47"/>
      <c r="K247" s="47"/>
      <c r="L247" s="47"/>
      <c r="M247" s="47"/>
      <c r="N247" s="47"/>
      <c r="O247" s="47"/>
      <c r="P247" s="47"/>
      <c r="S247" s="4" t="s">
        <v>716</v>
      </c>
    </row>
    <row r="248" spans="1:21" ht="15.75" customHeight="1" x14ac:dyDescent="0.3">
      <c r="A248" s="98" t="s">
        <v>717</v>
      </c>
      <c r="B248" s="98"/>
      <c r="C248" s="98"/>
      <c r="D248" s="98"/>
      <c r="E248" s="98"/>
      <c r="F248" s="98"/>
      <c r="G248" s="98"/>
      <c r="H248" s="98"/>
      <c r="I248" s="98"/>
      <c r="J248" s="98"/>
      <c r="K248" s="98"/>
      <c r="L248" s="98"/>
      <c r="M248" s="98"/>
      <c r="N248" s="60"/>
      <c r="O248" s="60"/>
      <c r="P248" s="1"/>
      <c r="S248" s="4" t="s">
        <v>53</v>
      </c>
    </row>
    <row r="249" spans="1:21" ht="15" customHeight="1" x14ac:dyDescent="0.3">
      <c r="A249" s="97" t="s">
        <v>3</v>
      </c>
      <c r="B249" s="97" t="s">
        <v>4</v>
      </c>
      <c r="C249" s="97" t="s">
        <v>5</v>
      </c>
      <c r="D249" s="97" t="s">
        <v>6</v>
      </c>
      <c r="E249" s="1"/>
      <c r="F249" s="97" t="s">
        <v>8</v>
      </c>
      <c r="G249" s="97" t="s">
        <v>535</v>
      </c>
      <c r="H249" s="97"/>
      <c r="I249" s="99"/>
      <c r="J249" s="99"/>
      <c r="K249" s="97" t="s">
        <v>11</v>
      </c>
      <c r="L249" s="97" t="s">
        <v>12</v>
      </c>
      <c r="M249" s="97" t="s">
        <v>13</v>
      </c>
      <c r="N249" s="97"/>
      <c r="O249" s="97" t="s">
        <v>14</v>
      </c>
      <c r="P249" s="97" t="s">
        <v>15</v>
      </c>
      <c r="Q249" s="100"/>
      <c r="R249" s="61"/>
      <c r="T249" s="4" t="s">
        <v>2</v>
      </c>
    </row>
    <row r="250" spans="1:21" ht="61.5" customHeight="1" x14ac:dyDescent="0.3">
      <c r="A250" s="97"/>
      <c r="B250" s="97"/>
      <c r="C250" s="97"/>
      <c r="D250" s="97"/>
      <c r="E250" s="1"/>
      <c r="F250" s="97"/>
      <c r="G250" s="1" t="s">
        <v>718</v>
      </c>
      <c r="H250" s="1" t="s">
        <v>17</v>
      </c>
      <c r="I250" s="1" t="s">
        <v>18</v>
      </c>
      <c r="J250" s="1" t="s">
        <v>19</v>
      </c>
      <c r="K250" s="97"/>
      <c r="L250" s="97"/>
      <c r="M250" s="1" t="s">
        <v>20</v>
      </c>
      <c r="N250" s="1" t="s">
        <v>21</v>
      </c>
      <c r="O250" s="97"/>
      <c r="P250" s="97"/>
      <c r="Q250" s="100"/>
      <c r="R250" s="61"/>
      <c r="T250" s="4" t="s">
        <v>719</v>
      </c>
    </row>
    <row r="251" spans="1:21" s="76" customFormat="1" ht="145.5" customHeight="1" x14ac:dyDescent="0.3">
      <c r="A251" s="70" t="s">
        <v>24</v>
      </c>
      <c r="B251" s="70" t="s">
        <v>720</v>
      </c>
      <c r="C251" s="70"/>
      <c r="D251" s="70" t="s">
        <v>53</v>
      </c>
      <c r="E251" s="70"/>
      <c r="F251" s="71" t="s">
        <v>721</v>
      </c>
      <c r="G251" s="72">
        <v>18400000</v>
      </c>
      <c r="H251" s="73">
        <f t="shared" ref="H251:H265" si="9">G251/$B$361</f>
        <v>142635.65891472867</v>
      </c>
      <c r="I251" s="70">
        <v>100</v>
      </c>
      <c r="J251" s="70"/>
      <c r="K251" s="70" t="s">
        <v>27</v>
      </c>
      <c r="L251" s="70" t="s">
        <v>23</v>
      </c>
      <c r="M251" s="74">
        <v>42964</v>
      </c>
      <c r="N251" s="74">
        <v>42995</v>
      </c>
      <c r="O251" s="70"/>
      <c r="P251" s="88" t="s">
        <v>722</v>
      </c>
      <c r="Q251" s="78" t="s">
        <v>998</v>
      </c>
      <c r="R251" s="78"/>
      <c r="T251" s="75"/>
      <c r="U251" s="79"/>
    </row>
    <row r="252" spans="1:21" s="30" customFormat="1" ht="94.5" customHeight="1" x14ac:dyDescent="0.3">
      <c r="A252" s="6" t="s">
        <v>24</v>
      </c>
      <c r="B252" s="6" t="s">
        <v>723</v>
      </c>
      <c r="C252" s="6"/>
      <c r="D252" s="6" t="s">
        <v>53</v>
      </c>
      <c r="E252" s="6"/>
      <c r="F252" s="7" t="s">
        <v>724</v>
      </c>
      <c r="G252" s="8">
        <v>25000000</v>
      </c>
      <c r="H252" s="9">
        <f t="shared" si="9"/>
        <v>193798.44961240311</v>
      </c>
      <c r="I252" s="6">
        <v>100</v>
      </c>
      <c r="J252" s="6"/>
      <c r="K252" s="6" t="s">
        <v>27</v>
      </c>
      <c r="L252" s="6" t="s">
        <v>23</v>
      </c>
      <c r="M252" s="10">
        <v>42826</v>
      </c>
      <c r="N252" s="10">
        <v>42826</v>
      </c>
      <c r="O252" s="6"/>
      <c r="P252" s="33" t="s">
        <v>725</v>
      </c>
      <c r="Q252" s="23"/>
      <c r="R252" s="23"/>
      <c r="T252" s="4"/>
      <c r="U252" s="55"/>
    </row>
    <row r="253" spans="1:21" s="30" customFormat="1" ht="114" customHeight="1" x14ac:dyDescent="0.3">
      <c r="A253" s="6" t="s">
        <v>24</v>
      </c>
      <c r="B253" s="6" t="s">
        <v>726</v>
      </c>
      <c r="C253" s="6"/>
      <c r="D253" s="6" t="s">
        <v>53</v>
      </c>
      <c r="E253" s="6"/>
      <c r="F253" s="7" t="s">
        <v>727</v>
      </c>
      <c r="G253" s="8">
        <v>5100000</v>
      </c>
      <c r="H253" s="9">
        <f t="shared" si="9"/>
        <v>39534.883720930229</v>
      </c>
      <c r="I253" s="6">
        <v>100</v>
      </c>
      <c r="J253" s="6"/>
      <c r="K253" s="6" t="s">
        <v>27</v>
      </c>
      <c r="L253" s="6" t="s">
        <v>23</v>
      </c>
      <c r="M253" s="10">
        <v>42948</v>
      </c>
      <c r="N253" s="10">
        <v>42979</v>
      </c>
      <c r="O253" s="6"/>
      <c r="P253" s="34" t="s">
        <v>728</v>
      </c>
      <c r="Q253" s="23"/>
      <c r="R253" s="23"/>
      <c r="T253" s="4"/>
      <c r="U253" s="55"/>
    </row>
    <row r="254" spans="1:21" s="30" customFormat="1" ht="95.25" customHeight="1" x14ac:dyDescent="0.3">
      <c r="A254" s="6" t="s">
        <v>24</v>
      </c>
      <c r="B254" s="6" t="s">
        <v>729</v>
      </c>
      <c r="C254" s="6"/>
      <c r="D254" s="6" t="s">
        <v>53</v>
      </c>
      <c r="E254" s="6"/>
      <c r="F254" s="7">
        <v>1117</v>
      </c>
      <c r="G254" s="8">
        <v>40000000</v>
      </c>
      <c r="H254" s="9">
        <f t="shared" si="9"/>
        <v>310077.51937984495</v>
      </c>
      <c r="I254" s="6">
        <v>100</v>
      </c>
      <c r="J254" s="6"/>
      <c r="K254" s="6" t="s">
        <v>27</v>
      </c>
      <c r="L254" s="6" t="s">
        <v>23</v>
      </c>
      <c r="M254" s="10">
        <v>42856</v>
      </c>
      <c r="N254" s="10">
        <v>42856</v>
      </c>
      <c r="O254" s="6"/>
      <c r="P254" s="62" t="s">
        <v>730</v>
      </c>
      <c r="Q254" s="23"/>
      <c r="R254" s="23"/>
      <c r="T254" s="4"/>
      <c r="U254" s="55"/>
    </row>
    <row r="255" spans="1:21" s="30" customFormat="1" ht="158.4" x14ac:dyDescent="0.3">
      <c r="A255" s="6" t="s">
        <v>24</v>
      </c>
      <c r="B255" s="6" t="s">
        <v>731</v>
      </c>
      <c r="C255" s="6"/>
      <c r="D255" s="6" t="s">
        <v>53</v>
      </c>
      <c r="E255" s="6"/>
      <c r="F255" s="7" t="s">
        <v>732</v>
      </c>
      <c r="G255" s="8">
        <v>10726500</v>
      </c>
      <c r="H255" s="9">
        <f t="shared" si="9"/>
        <v>83151.162790697679</v>
      </c>
      <c r="I255" s="6">
        <v>100</v>
      </c>
      <c r="J255" s="6"/>
      <c r="K255" s="6" t="s">
        <v>27</v>
      </c>
      <c r="L255" s="6" t="s">
        <v>23</v>
      </c>
      <c r="M255" s="10">
        <v>42752</v>
      </c>
      <c r="N255" s="10">
        <v>42811</v>
      </c>
      <c r="O255" s="6"/>
      <c r="P255" s="62" t="s">
        <v>733</v>
      </c>
      <c r="Q255" s="23"/>
      <c r="R255" s="23"/>
      <c r="T255" s="4" t="s">
        <v>545</v>
      </c>
      <c r="U255" s="55"/>
    </row>
    <row r="256" spans="1:21" s="30" customFormat="1" ht="67.5" customHeight="1" x14ac:dyDescent="0.3">
      <c r="A256" s="6" t="s">
        <v>24</v>
      </c>
      <c r="B256" s="6" t="s">
        <v>734</v>
      </c>
      <c r="C256" s="6"/>
      <c r="D256" s="45" t="s">
        <v>565</v>
      </c>
      <c r="E256" s="6"/>
      <c r="F256" s="7" t="s">
        <v>735</v>
      </c>
      <c r="G256" s="8">
        <v>3500000</v>
      </c>
      <c r="H256" s="9">
        <f t="shared" si="9"/>
        <v>27131.782945736435</v>
      </c>
      <c r="I256" s="6">
        <v>100</v>
      </c>
      <c r="J256" s="6"/>
      <c r="K256" s="6" t="s">
        <v>27</v>
      </c>
      <c r="L256" s="6" t="s">
        <v>23</v>
      </c>
      <c r="M256" s="10">
        <v>42856</v>
      </c>
      <c r="N256" s="10">
        <v>42856</v>
      </c>
      <c r="O256" s="6"/>
      <c r="P256" s="62"/>
      <c r="Q256" s="23"/>
      <c r="R256" s="23"/>
      <c r="T256" s="4"/>
      <c r="U256" s="55"/>
    </row>
    <row r="257" spans="1:22" s="30" customFormat="1" ht="128.25" customHeight="1" x14ac:dyDescent="0.3">
      <c r="A257" s="6" t="s">
        <v>24</v>
      </c>
      <c r="B257" s="6" t="s">
        <v>736</v>
      </c>
      <c r="C257" s="6"/>
      <c r="D257" s="6" t="s">
        <v>53</v>
      </c>
      <c r="E257" s="6"/>
      <c r="F257" s="7" t="s">
        <v>737</v>
      </c>
      <c r="G257" s="8">
        <v>33976878</v>
      </c>
      <c r="H257" s="9">
        <f t="shared" si="9"/>
        <v>263386.65116279072</v>
      </c>
      <c r="I257" s="6">
        <v>100</v>
      </c>
      <c r="J257" s="6"/>
      <c r="K257" s="6" t="s">
        <v>27</v>
      </c>
      <c r="L257" s="6" t="s">
        <v>23</v>
      </c>
      <c r="M257" s="10">
        <v>42752</v>
      </c>
      <c r="N257" s="10">
        <v>42783</v>
      </c>
      <c r="O257" s="6"/>
      <c r="P257" s="34" t="s">
        <v>738</v>
      </c>
      <c r="Q257" s="23"/>
      <c r="R257" s="23"/>
      <c r="T257" s="4"/>
      <c r="U257" s="55"/>
    </row>
    <row r="258" spans="1:22" s="30" customFormat="1" ht="54.75" customHeight="1" x14ac:dyDescent="0.3">
      <c r="A258" s="6" t="s">
        <v>24</v>
      </c>
      <c r="B258" s="6" t="s">
        <v>739</v>
      </c>
      <c r="C258" s="6"/>
      <c r="D258" s="6" t="s">
        <v>53</v>
      </c>
      <c r="E258" s="6"/>
      <c r="F258" s="7" t="s">
        <v>740</v>
      </c>
      <c r="G258" s="8">
        <v>1857536</v>
      </c>
      <c r="H258" s="9">
        <f t="shared" si="9"/>
        <v>14399.503875968992</v>
      </c>
      <c r="I258" s="6">
        <v>100</v>
      </c>
      <c r="J258" s="6"/>
      <c r="K258" s="6" t="s">
        <v>127</v>
      </c>
      <c r="L258" s="6" t="s">
        <v>23</v>
      </c>
      <c r="M258" s="10">
        <v>42752</v>
      </c>
      <c r="N258" s="10">
        <v>42736</v>
      </c>
      <c r="O258" s="6"/>
      <c r="P258" s="34" t="s">
        <v>741</v>
      </c>
      <c r="Q258" s="23"/>
      <c r="R258" s="23"/>
      <c r="T258" s="4"/>
      <c r="U258" s="55"/>
    </row>
    <row r="259" spans="1:22" s="30" customFormat="1" ht="54.75" customHeight="1" x14ac:dyDescent="0.3">
      <c r="A259" s="6" t="s">
        <v>24</v>
      </c>
      <c r="B259" s="6" t="s">
        <v>974</v>
      </c>
      <c r="C259" s="6"/>
      <c r="D259" s="6" t="s">
        <v>53</v>
      </c>
      <c r="E259" s="6"/>
      <c r="F259" s="7">
        <v>1223</v>
      </c>
      <c r="G259" s="8">
        <v>367000</v>
      </c>
      <c r="H259" s="9">
        <f t="shared" si="9"/>
        <v>2844.9612403100773</v>
      </c>
      <c r="I259" s="6">
        <v>100</v>
      </c>
      <c r="J259" s="6"/>
      <c r="K259" s="6" t="s">
        <v>127</v>
      </c>
      <c r="L259" s="6" t="s">
        <v>23</v>
      </c>
      <c r="M259" s="10">
        <v>42979</v>
      </c>
      <c r="N259" s="10">
        <v>42979</v>
      </c>
      <c r="O259" s="6"/>
      <c r="P259" s="34" t="s">
        <v>975</v>
      </c>
      <c r="Q259" s="23"/>
      <c r="R259" s="23"/>
      <c r="T259" s="4"/>
      <c r="U259" s="55"/>
    </row>
    <row r="260" spans="1:22" s="30" customFormat="1" ht="153.75" customHeight="1" x14ac:dyDescent="0.3">
      <c r="A260" s="6" t="s">
        <v>24</v>
      </c>
      <c r="B260" s="6" t="s">
        <v>742</v>
      </c>
      <c r="C260" s="6"/>
      <c r="D260" s="6" t="s">
        <v>53</v>
      </c>
      <c r="E260" s="6"/>
      <c r="F260" s="7" t="s">
        <v>743</v>
      </c>
      <c r="G260" s="8">
        <v>3264000</v>
      </c>
      <c r="H260" s="9">
        <f t="shared" si="9"/>
        <v>25302.325581395347</v>
      </c>
      <c r="I260" s="6">
        <v>100</v>
      </c>
      <c r="J260" s="6"/>
      <c r="K260" s="6" t="s">
        <v>34</v>
      </c>
      <c r="L260" s="6" t="s">
        <v>23</v>
      </c>
      <c r="M260" s="10">
        <v>42887</v>
      </c>
      <c r="N260" s="10">
        <v>42887</v>
      </c>
      <c r="O260" s="6"/>
      <c r="P260" s="34" t="s">
        <v>728</v>
      </c>
      <c r="Q260" s="23"/>
      <c r="R260" s="23"/>
      <c r="T260" s="4"/>
      <c r="U260" s="55"/>
    </row>
    <row r="261" spans="1:22" s="30" customFormat="1" ht="202.5" customHeight="1" x14ac:dyDescent="0.3">
      <c r="A261" s="6" t="s">
        <v>24</v>
      </c>
      <c r="B261" s="6" t="s">
        <v>744</v>
      </c>
      <c r="C261" s="6"/>
      <c r="D261" s="6" t="s">
        <v>53</v>
      </c>
      <c r="E261" s="6"/>
      <c r="F261" s="7" t="s">
        <v>745</v>
      </c>
      <c r="G261" s="8">
        <v>2735200</v>
      </c>
      <c r="H261" s="9">
        <f t="shared" si="9"/>
        <v>21203.100775193798</v>
      </c>
      <c r="I261" s="6">
        <v>100</v>
      </c>
      <c r="J261" s="6"/>
      <c r="K261" s="6" t="s">
        <v>34</v>
      </c>
      <c r="L261" s="6" t="s">
        <v>23</v>
      </c>
      <c r="M261" s="10">
        <v>42856</v>
      </c>
      <c r="N261" s="10">
        <v>42856</v>
      </c>
      <c r="O261" s="6"/>
      <c r="P261" s="34" t="s">
        <v>746</v>
      </c>
      <c r="Q261" s="23"/>
      <c r="R261" s="23"/>
      <c r="T261" s="4"/>
      <c r="U261" s="55"/>
    </row>
    <row r="262" spans="1:22" s="30" customFormat="1" ht="207.75" customHeight="1" x14ac:dyDescent="0.3">
      <c r="A262" s="6" t="s">
        <v>24</v>
      </c>
      <c r="B262" s="6" t="s">
        <v>747</v>
      </c>
      <c r="C262" s="6"/>
      <c r="D262" s="6" t="s">
        <v>53</v>
      </c>
      <c r="E262" s="6"/>
      <c r="F262" s="7" t="s">
        <v>748</v>
      </c>
      <c r="G262" s="8">
        <v>4961600</v>
      </c>
      <c r="H262" s="9">
        <f t="shared" si="9"/>
        <v>38462.015503875969</v>
      </c>
      <c r="I262" s="6">
        <v>100</v>
      </c>
      <c r="J262" s="6"/>
      <c r="K262" s="6" t="s">
        <v>34</v>
      </c>
      <c r="L262" s="6" t="s">
        <v>23</v>
      </c>
      <c r="M262" s="10">
        <v>43009</v>
      </c>
      <c r="N262" s="10">
        <v>43009</v>
      </c>
      <c r="O262" s="6"/>
      <c r="P262" s="34" t="s">
        <v>746</v>
      </c>
      <c r="Q262" s="23"/>
      <c r="R262" s="23"/>
      <c r="T262" s="4"/>
      <c r="U262" s="55"/>
    </row>
    <row r="263" spans="1:22" s="30" customFormat="1" ht="120" customHeight="1" x14ac:dyDescent="0.3">
      <c r="A263" s="6" t="s">
        <v>24</v>
      </c>
      <c r="B263" s="6" t="s">
        <v>749</v>
      </c>
      <c r="C263" s="6"/>
      <c r="D263" s="45" t="s">
        <v>53</v>
      </c>
      <c r="E263" s="6"/>
      <c r="F263" s="7" t="s">
        <v>750</v>
      </c>
      <c r="G263" s="8">
        <v>6000000</v>
      </c>
      <c r="H263" s="9">
        <f t="shared" si="9"/>
        <v>46511.627906976741</v>
      </c>
      <c r="I263" s="6">
        <v>100</v>
      </c>
      <c r="J263" s="6"/>
      <c r="K263" s="6" t="s">
        <v>292</v>
      </c>
      <c r="L263" s="6" t="s">
        <v>23</v>
      </c>
      <c r="M263" s="10">
        <v>42736</v>
      </c>
      <c r="N263" s="10">
        <v>42736</v>
      </c>
      <c r="O263" s="6"/>
      <c r="P263" s="34" t="s">
        <v>751</v>
      </c>
      <c r="Q263" s="23"/>
      <c r="R263" s="23"/>
      <c r="T263" s="4"/>
      <c r="U263" s="55"/>
    </row>
    <row r="264" spans="1:22" s="30" customFormat="1" ht="73.5" customHeight="1" x14ac:dyDescent="0.3">
      <c r="A264" s="6" t="s">
        <v>24</v>
      </c>
      <c r="B264" s="6" t="s">
        <v>752</v>
      </c>
      <c r="C264" s="6"/>
      <c r="D264" s="45" t="s">
        <v>53</v>
      </c>
      <c r="E264" s="6"/>
      <c r="F264" s="7" t="s">
        <v>753</v>
      </c>
      <c r="G264" s="8">
        <v>2274000</v>
      </c>
      <c r="H264" s="9">
        <f t="shared" si="9"/>
        <v>17627.906976744187</v>
      </c>
      <c r="I264" s="6">
        <v>100</v>
      </c>
      <c r="J264" s="6"/>
      <c r="K264" s="6" t="s">
        <v>292</v>
      </c>
      <c r="L264" s="6" t="s">
        <v>23</v>
      </c>
      <c r="M264" s="10">
        <v>42917</v>
      </c>
      <c r="N264" s="10">
        <v>42917</v>
      </c>
      <c r="O264" s="6"/>
      <c r="P264" s="34" t="s">
        <v>754</v>
      </c>
      <c r="Q264" s="23"/>
      <c r="R264" s="23"/>
      <c r="T264" s="4"/>
      <c r="U264" s="55"/>
    </row>
    <row r="265" spans="1:22" s="30" customFormat="1" ht="52.5" customHeight="1" x14ac:dyDescent="0.3">
      <c r="A265" s="6" t="s">
        <v>24</v>
      </c>
      <c r="B265" s="6" t="s">
        <v>755</v>
      </c>
      <c r="C265" s="6"/>
      <c r="D265" s="6" t="s">
        <v>716</v>
      </c>
      <c r="E265" s="6"/>
      <c r="F265" s="7" t="s">
        <v>756</v>
      </c>
      <c r="G265" s="8">
        <v>12250000</v>
      </c>
      <c r="H265" s="9">
        <f t="shared" si="9"/>
        <v>94961.240310077526</v>
      </c>
      <c r="I265" s="6">
        <v>100</v>
      </c>
      <c r="J265" s="6"/>
      <c r="K265" s="6" t="s">
        <v>292</v>
      </c>
      <c r="L265" s="6" t="s">
        <v>23</v>
      </c>
      <c r="M265" s="10">
        <v>42752</v>
      </c>
      <c r="N265" s="10">
        <v>42736</v>
      </c>
      <c r="O265" s="6"/>
      <c r="P265" s="62"/>
      <c r="Q265" s="23"/>
      <c r="R265" s="23"/>
      <c r="T265" s="4"/>
      <c r="U265" s="55"/>
    </row>
    <row r="266" spans="1:22" s="30" customFormat="1" ht="41.25" customHeight="1" x14ac:dyDescent="0.3">
      <c r="A266" s="16"/>
      <c r="B266" s="16"/>
      <c r="C266" s="16"/>
      <c r="D266" s="16"/>
      <c r="E266" s="16"/>
      <c r="F266" s="18"/>
      <c r="G266" s="19"/>
      <c r="H266" s="20"/>
      <c r="I266" s="16"/>
      <c r="J266" s="16"/>
      <c r="K266" s="16"/>
      <c r="L266" s="16"/>
      <c r="M266" s="21"/>
      <c r="N266" s="21"/>
      <c r="O266" s="16"/>
      <c r="P266" s="66"/>
      <c r="Q266" s="23"/>
      <c r="R266" s="23"/>
      <c r="T266" s="64"/>
      <c r="U266" s="64"/>
    </row>
    <row r="267" spans="1:22" s="13" customFormat="1" ht="30.75" customHeight="1" x14ac:dyDescent="0.3">
      <c r="A267" s="16"/>
      <c r="B267" s="17"/>
      <c r="C267" s="16"/>
      <c r="D267" s="16"/>
      <c r="E267" s="16"/>
      <c r="F267" s="18"/>
      <c r="G267" s="19"/>
      <c r="H267" s="20"/>
      <c r="I267" s="16"/>
      <c r="J267" s="16"/>
      <c r="K267" s="16"/>
      <c r="L267" s="16"/>
      <c r="M267" s="21"/>
      <c r="N267" s="21"/>
      <c r="O267" s="16"/>
      <c r="P267" s="22"/>
      <c r="Q267" s="14"/>
      <c r="R267" s="12"/>
      <c r="S267" s="4"/>
      <c r="T267" s="12"/>
      <c r="U267" s="12"/>
      <c r="V267" s="12"/>
    </row>
    <row r="268" spans="1:22" x14ac:dyDescent="0.3">
      <c r="A268" s="47"/>
      <c r="B268" s="47"/>
      <c r="C268" s="47"/>
      <c r="D268" s="47"/>
      <c r="E268" s="47"/>
      <c r="F268" s="47"/>
      <c r="G268" s="47"/>
      <c r="H268" s="47"/>
      <c r="I268" s="47"/>
      <c r="J268" s="47"/>
      <c r="K268" s="47"/>
      <c r="L268" s="47"/>
      <c r="M268" s="47"/>
      <c r="N268" s="47"/>
      <c r="O268" s="47"/>
      <c r="P268" s="47"/>
      <c r="S268" s="64" t="s">
        <v>765</v>
      </c>
      <c r="T268" s="65" t="s">
        <v>766</v>
      </c>
    </row>
    <row r="269" spans="1:22" ht="15.75" customHeight="1" x14ac:dyDescent="0.3">
      <c r="A269" s="98" t="s">
        <v>767</v>
      </c>
      <c r="B269" s="98"/>
      <c r="C269" s="98"/>
      <c r="D269" s="98"/>
      <c r="E269" s="98"/>
      <c r="F269" s="98"/>
      <c r="G269" s="98"/>
      <c r="H269" s="98"/>
      <c r="I269" s="98"/>
      <c r="J269" s="98"/>
      <c r="K269" s="98"/>
      <c r="L269" s="98"/>
      <c r="M269" s="98"/>
      <c r="N269" s="98"/>
      <c r="O269" s="98"/>
      <c r="P269" s="1"/>
      <c r="S269" s="64" t="s">
        <v>768</v>
      </c>
      <c r="T269" s="65" t="s">
        <v>766</v>
      </c>
    </row>
    <row r="270" spans="1:22" ht="20.25" customHeight="1" x14ac:dyDescent="0.3">
      <c r="A270" s="97" t="s">
        <v>3</v>
      </c>
      <c r="B270" s="97" t="s">
        <v>4</v>
      </c>
      <c r="C270" s="97" t="s">
        <v>5</v>
      </c>
      <c r="D270" s="97" t="s">
        <v>6</v>
      </c>
      <c r="E270" s="97" t="s">
        <v>8</v>
      </c>
      <c r="F270" s="97" t="s">
        <v>10</v>
      </c>
      <c r="G270" s="97"/>
      <c r="H270" s="99"/>
      <c r="I270" s="99"/>
      <c r="J270" s="97" t="s">
        <v>769</v>
      </c>
      <c r="K270" s="97" t="s">
        <v>11</v>
      </c>
      <c r="L270" s="97" t="s">
        <v>12</v>
      </c>
      <c r="M270" s="97" t="s">
        <v>13</v>
      </c>
      <c r="N270" s="97"/>
      <c r="O270" s="97" t="s">
        <v>14</v>
      </c>
      <c r="P270" s="97" t="s">
        <v>15</v>
      </c>
      <c r="S270" s="64" t="s">
        <v>770</v>
      </c>
      <c r="T270" s="65" t="s">
        <v>771</v>
      </c>
    </row>
    <row r="271" spans="1:22" ht="39" customHeight="1" x14ac:dyDescent="0.3">
      <c r="A271" s="97"/>
      <c r="B271" s="97"/>
      <c r="C271" s="97"/>
      <c r="D271" s="97"/>
      <c r="E271" s="97"/>
      <c r="F271" s="1" t="s">
        <v>9</v>
      </c>
      <c r="G271" s="1" t="s">
        <v>17</v>
      </c>
      <c r="H271" s="1" t="s">
        <v>18</v>
      </c>
      <c r="I271" s="1" t="s">
        <v>19</v>
      </c>
      <c r="J271" s="97"/>
      <c r="K271" s="97"/>
      <c r="L271" s="97"/>
      <c r="M271" s="1" t="s">
        <v>772</v>
      </c>
      <c r="N271" s="1" t="s">
        <v>21</v>
      </c>
      <c r="O271" s="97"/>
      <c r="P271" s="97"/>
      <c r="S271" s="64" t="s">
        <v>765</v>
      </c>
      <c r="T271" s="65" t="s">
        <v>771</v>
      </c>
    </row>
    <row r="272" spans="1:22" s="30" customFormat="1" ht="41.25" customHeight="1" x14ac:dyDescent="0.3">
      <c r="A272" s="6" t="s">
        <v>24</v>
      </c>
      <c r="B272" s="6" t="s">
        <v>773</v>
      </c>
      <c r="C272" s="6"/>
      <c r="D272" s="6" t="s">
        <v>479</v>
      </c>
      <c r="E272" s="6" t="s">
        <v>774</v>
      </c>
      <c r="F272" s="8">
        <v>4800000</v>
      </c>
      <c r="G272" s="9">
        <f t="shared" ref="G272:G307" si="10">F272/$B$361</f>
        <v>37209.302325581397</v>
      </c>
      <c r="H272" s="6">
        <v>100</v>
      </c>
      <c r="I272" s="6"/>
      <c r="J272" s="6">
        <v>10</v>
      </c>
      <c r="K272" s="6" t="s">
        <v>27</v>
      </c>
      <c r="L272" s="6" t="s">
        <v>16</v>
      </c>
      <c r="M272" s="10">
        <v>42856</v>
      </c>
      <c r="N272" s="10">
        <v>42856</v>
      </c>
      <c r="O272" s="6"/>
      <c r="P272" s="33" t="s">
        <v>775</v>
      </c>
      <c r="S272" s="64" t="s">
        <v>768</v>
      </c>
      <c r="T272" s="65" t="s">
        <v>771</v>
      </c>
    </row>
    <row r="273" spans="1:20" s="30" customFormat="1" ht="102" customHeight="1" x14ac:dyDescent="0.3">
      <c r="A273" s="6" t="s">
        <v>24</v>
      </c>
      <c r="B273" s="6" t="s">
        <v>776</v>
      </c>
      <c r="C273" s="6"/>
      <c r="D273" s="6" t="s">
        <v>53</v>
      </c>
      <c r="E273" s="6" t="s">
        <v>931</v>
      </c>
      <c r="F273" s="8">
        <v>1740000</v>
      </c>
      <c r="G273" s="9">
        <f t="shared" si="10"/>
        <v>13488.372093023256</v>
      </c>
      <c r="H273" s="6">
        <v>100</v>
      </c>
      <c r="I273" s="6"/>
      <c r="J273" s="6">
        <v>1</v>
      </c>
      <c r="K273" s="6" t="s">
        <v>27</v>
      </c>
      <c r="L273" s="6" t="s">
        <v>16</v>
      </c>
      <c r="M273" s="10">
        <v>42856</v>
      </c>
      <c r="N273" s="10">
        <v>42856</v>
      </c>
      <c r="O273" s="6"/>
      <c r="P273" s="33" t="s">
        <v>777</v>
      </c>
      <c r="S273" s="64"/>
      <c r="T273" s="65"/>
    </row>
    <row r="274" spans="1:20" s="30" customFormat="1" ht="22.5" hidden="1" customHeight="1" x14ac:dyDescent="0.3">
      <c r="A274" s="6" t="s">
        <v>24</v>
      </c>
      <c r="B274" s="6" t="s">
        <v>778</v>
      </c>
      <c r="C274" s="6"/>
      <c r="D274" s="6" t="s">
        <v>479</v>
      </c>
      <c r="E274" s="7" t="s">
        <v>779</v>
      </c>
      <c r="F274" s="8">
        <v>700000</v>
      </c>
      <c r="G274" s="9">
        <f t="shared" si="10"/>
        <v>5426.3565891472872</v>
      </c>
      <c r="H274" s="6">
        <v>100</v>
      </c>
      <c r="I274" s="6"/>
      <c r="J274" s="6">
        <v>7</v>
      </c>
      <c r="K274" s="6" t="s">
        <v>27</v>
      </c>
      <c r="L274" s="6" t="s">
        <v>16</v>
      </c>
      <c r="M274" s="10">
        <v>42872</v>
      </c>
      <c r="N274" s="10">
        <v>42872</v>
      </c>
      <c r="O274" s="6"/>
      <c r="P274" s="63"/>
      <c r="S274" s="64"/>
      <c r="T274" s="65"/>
    </row>
    <row r="275" spans="1:20" s="30" customFormat="1" ht="27.6" x14ac:dyDescent="0.3">
      <c r="A275" s="6" t="s">
        <v>24</v>
      </c>
      <c r="B275" s="6" t="s">
        <v>780</v>
      </c>
      <c r="C275" s="6"/>
      <c r="D275" s="6" t="s">
        <v>479</v>
      </c>
      <c r="E275" s="7" t="s">
        <v>781</v>
      </c>
      <c r="F275" s="8">
        <v>107000</v>
      </c>
      <c r="G275" s="9">
        <f t="shared" si="10"/>
        <v>829.45736434108528</v>
      </c>
      <c r="H275" s="6">
        <v>100</v>
      </c>
      <c r="I275" s="6"/>
      <c r="J275" s="6">
        <v>2</v>
      </c>
      <c r="K275" s="6" t="s">
        <v>27</v>
      </c>
      <c r="L275" s="6" t="s">
        <v>16</v>
      </c>
      <c r="M275" s="10">
        <v>42948</v>
      </c>
      <c r="N275" s="10">
        <v>42948</v>
      </c>
      <c r="O275" s="6"/>
      <c r="P275" s="63"/>
      <c r="S275" s="64"/>
      <c r="T275" s="65"/>
    </row>
    <row r="276" spans="1:20" s="76" customFormat="1" ht="27.6" x14ac:dyDescent="0.3">
      <c r="A276" s="70" t="s">
        <v>24</v>
      </c>
      <c r="B276" s="70" t="s">
        <v>1410</v>
      </c>
      <c r="C276" s="70"/>
      <c r="D276" s="70" t="s">
        <v>479</v>
      </c>
      <c r="E276" s="71" t="s">
        <v>1411</v>
      </c>
      <c r="F276" s="72">
        <v>30000</v>
      </c>
      <c r="G276" s="73">
        <f t="shared" si="10"/>
        <v>232.55813953488371</v>
      </c>
      <c r="H276" s="70">
        <v>100</v>
      </c>
      <c r="I276" s="70"/>
      <c r="J276" s="70">
        <v>1</v>
      </c>
      <c r="K276" s="70" t="s">
        <v>27</v>
      </c>
      <c r="L276" s="70" t="s">
        <v>16</v>
      </c>
      <c r="M276" s="74">
        <v>43063</v>
      </c>
      <c r="N276" s="74">
        <v>43063</v>
      </c>
      <c r="O276" s="70"/>
      <c r="P276" s="96"/>
      <c r="Q276" s="76" t="s">
        <v>161</v>
      </c>
      <c r="S276" s="83"/>
      <c r="T276" s="84"/>
    </row>
    <row r="277" spans="1:20" s="30" customFormat="1" ht="27.6" x14ac:dyDescent="0.3">
      <c r="A277" s="6" t="s">
        <v>24</v>
      </c>
      <c r="B277" s="6" t="s">
        <v>782</v>
      </c>
      <c r="C277" s="6"/>
      <c r="D277" s="6" t="s">
        <v>479</v>
      </c>
      <c r="E277" s="7" t="s">
        <v>783</v>
      </c>
      <c r="F277" s="8">
        <v>228000</v>
      </c>
      <c r="G277" s="9">
        <f t="shared" si="10"/>
        <v>1767.4418604651162</v>
      </c>
      <c r="H277" s="6">
        <v>100</v>
      </c>
      <c r="I277" s="6"/>
      <c r="J277" s="6">
        <v>4</v>
      </c>
      <c r="K277" s="6" t="s">
        <v>27</v>
      </c>
      <c r="L277" s="6" t="s">
        <v>16</v>
      </c>
      <c r="M277" s="10">
        <v>42917</v>
      </c>
      <c r="N277" s="10">
        <v>42917</v>
      </c>
      <c r="O277" s="6"/>
      <c r="P277" s="33" t="s">
        <v>784</v>
      </c>
      <c r="S277" s="64"/>
      <c r="T277" s="65"/>
    </row>
    <row r="278" spans="1:20" s="30" customFormat="1" ht="51.75" customHeight="1" x14ac:dyDescent="0.3">
      <c r="A278" s="6" t="s">
        <v>24</v>
      </c>
      <c r="B278" s="6" t="s">
        <v>785</v>
      </c>
      <c r="C278" s="6"/>
      <c r="D278" s="6" t="s">
        <v>479</v>
      </c>
      <c r="E278" s="7" t="s">
        <v>786</v>
      </c>
      <c r="F278" s="8">
        <v>240000</v>
      </c>
      <c r="G278" s="9">
        <f t="shared" si="10"/>
        <v>1860.4651162790697</v>
      </c>
      <c r="H278" s="6">
        <v>100</v>
      </c>
      <c r="I278" s="6"/>
      <c r="J278" s="6">
        <v>6</v>
      </c>
      <c r="K278" s="6" t="s">
        <v>27</v>
      </c>
      <c r="L278" s="6" t="s">
        <v>16</v>
      </c>
      <c r="M278" s="10">
        <v>42933</v>
      </c>
      <c r="N278" s="10">
        <v>42933</v>
      </c>
      <c r="O278" s="6"/>
      <c r="P278" s="33" t="s">
        <v>787</v>
      </c>
      <c r="S278" s="64" t="s">
        <v>768</v>
      </c>
      <c r="T278" s="65" t="s">
        <v>788</v>
      </c>
    </row>
    <row r="279" spans="1:20" s="30" customFormat="1" ht="139.5" customHeight="1" x14ac:dyDescent="0.3">
      <c r="A279" s="6" t="s">
        <v>24</v>
      </c>
      <c r="B279" s="6" t="s">
        <v>789</v>
      </c>
      <c r="C279" s="6"/>
      <c r="D279" s="6" t="s">
        <v>53</v>
      </c>
      <c r="E279" s="7" t="s">
        <v>790</v>
      </c>
      <c r="F279" s="8">
        <v>1008000</v>
      </c>
      <c r="G279" s="9">
        <f t="shared" si="10"/>
        <v>7813.9534883720926</v>
      </c>
      <c r="H279" s="6">
        <v>100</v>
      </c>
      <c r="I279" s="6"/>
      <c r="J279" s="6">
        <v>30</v>
      </c>
      <c r="K279" s="6" t="s">
        <v>27</v>
      </c>
      <c r="L279" s="6" t="s">
        <v>16</v>
      </c>
      <c r="M279" s="10">
        <v>42752</v>
      </c>
      <c r="N279" s="10">
        <v>42752</v>
      </c>
      <c r="O279" s="6"/>
      <c r="P279" s="33" t="s">
        <v>791</v>
      </c>
      <c r="S279" s="64"/>
      <c r="T279" s="65" t="s">
        <v>788</v>
      </c>
    </row>
    <row r="280" spans="1:20" s="30" customFormat="1" ht="257.25" customHeight="1" x14ac:dyDescent="0.3">
      <c r="A280" s="6" t="s">
        <v>24</v>
      </c>
      <c r="B280" s="6" t="s">
        <v>982</v>
      </c>
      <c r="C280" s="6"/>
      <c r="D280" s="6" t="s">
        <v>53</v>
      </c>
      <c r="E280" s="7" t="s">
        <v>983</v>
      </c>
      <c r="F280" s="8">
        <v>3390000</v>
      </c>
      <c r="G280" s="9">
        <f t="shared" si="10"/>
        <v>26279.069767441859</v>
      </c>
      <c r="H280" s="6">
        <v>100</v>
      </c>
      <c r="I280" s="6"/>
      <c r="J280" s="6"/>
      <c r="K280" s="6" t="s">
        <v>27</v>
      </c>
      <c r="L280" s="6" t="s">
        <v>16</v>
      </c>
      <c r="M280" s="10">
        <v>42979</v>
      </c>
      <c r="N280" s="10">
        <v>42979</v>
      </c>
      <c r="O280" s="6"/>
      <c r="P280" s="67" t="s">
        <v>802</v>
      </c>
      <c r="Q280" s="13"/>
      <c r="S280" s="64"/>
      <c r="T280" s="65"/>
    </row>
    <row r="281" spans="1:20" s="30" customFormat="1" ht="45" customHeight="1" x14ac:dyDescent="0.3">
      <c r="A281" s="6" t="s">
        <v>24</v>
      </c>
      <c r="B281" s="6" t="s">
        <v>792</v>
      </c>
      <c r="C281" s="6"/>
      <c r="D281" s="6" t="s">
        <v>479</v>
      </c>
      <c r="E281" s="7" t="s">
        <v>793</v>
      </c>
      <c r="F281" s="8">
        <v>5760000</v>
      </c>
      <c r="G281" s="9">
        <f t="shared" si="10"/>
        <v>44651.162790697672</v>
      </c>
      <c r="H281" s="6">
        <v>100</v>
      </c>
      <c r="I281" s="6"/>
      <c r="J281" s="6">
        <v>6</v>
      </c>
      <c r="K281" s="6" t="s">
        <v>27</v>
      </c>
      <c r="L281" s="6" t="s">
        <v>16</v>
      </c>
      <c r="M281" s="10">
        <v>42856</v>
      </c>
      <c r="N281" s="10">
        <v>42856</v>
      </c>
      <c r="O281" s="6"/>
      <c r="P281" s="33"/>
      <c r="S281" s="64"/>
      <c r="T281" s="65"/>
    </row>
    <row r="282" spans="1:20" s="30" customFormat="1" ht="45" customHeight="1" x14ac:dyDescent="0.3">
      <c r="A282" s="6" t="s">
        <v>24</v>
      </c>
      <c r="B282" s="6" t="s">
        <v>794</v>
      </c>
      <c r="C282" s="6"/>
      <c r="D282" s="6" t="s">
        <v>479</v>
      </c>
      <c r="E282" s="7" t="s">
        <v>795</v>
      </c>
      <c r="F282" s="8">
        <v>23670000</v>
      </c>
      <c r="G282" s="9">
        <f t="shared" si="10"/>
        <v>183488.37209302327</v>
      </c>
      <c r="H282" s="6">
        <v>100</v>
      </c>
      <c r="I282" s="6"/>
      <c r="J282" s="6">
        <v>12</v>
      </c>
      <c r="K282" s="6" t="s">
        <v>27</v>
      </c>
      <c r="L282" s="6" t="s">
        <v>16</v>
      </c>
      <c r="M282" s="10">
        <v>42856</v>
      </c>
      <c r="N282" s="10">
        <v>42856</v>
      </c>
      <c r="O282" s="6"/>
      <c r="P282" s="33"/>
      <c r="S282" s="64"/>
      <c r="T282" s="65"/>
    </row>
    <row r="283" spans="1:20" s="30" customFormat="1" ht="45" customHeight="1" x14ac:dyDescent="0.3">
      <c r="A283" s="6" t="s">
        <v>24</v>
      </c>
      <c r="B283" s="6" t="s">
        <v>796</v>
      </c>
      <c r="C283" s="6"/>
      <c r="D283" s="6" t="s">
        <v>479</v>
      </c>
      <c r="E283" s="7" t="s">
        <v>797</v>
      </c>
      <c r="F283" s="8">
        <v>2400000</v>
      </c>
      <c r="G283" s="9">
        <f t="shared" si="10"/>
        <v>18604.651162790698</v>
      </c>
      <c r="H283" s="6">
        <v>100</v>
      </c>
      <c r="I283" s="6"/>
      <c r="J283" s="6">
        <v>1</v>
      </c>
      <c r="K283" s="6" t="s">
        <v>27</v>
      </c>
      <c r="L283" s="6" t="s">
        <v>16</v>
      </c>
      <c r="M283" s="10">
        <v>42856</v>
      </c>
      <c r="N283" s="10">
        <v>42856</v>
      </c>
      <c r="O283" s="6"/>
      <c r="P283" s="33"/>
      <c r="S283" s="64"/>
      <c r="T283" s="65"/>
    </row>
    <row r="284" spans="1:20" s="30" customFormat="1" x14ac:dyDescent="0.3">
      <c r="A284" s="6" t="s">
        <v>24</v>
      </c>
      <c r="B284" s="6" t="s">
        <v>798</v>
      </c>
      <c r="C284" s="6"/>
      <c r="D284" s="6" t="s">
        <v>479</v>
      </c>
      <c r="E284" s="7" t="s">
        <v>799</v>
      </c>
      <c r="F284" s="8">
        <v>86000</v>
      </c>
      <c r="G284" s="9">
        <f t="shared" si="10"/>
        <v>666.66666666666663</v>
      </c>
      <c r="H284" s="6">
        <v>100</v>
      </c>
      <c r="I284" s="6"/>
      <c r="J284" s="6">
        <v>1</v>
      </c>
      <c r="K284" s="6" t="s">
        <v>27</v>
      </c>
      <c r="L284" s="6" t="s">
        <v>16</v>
      </c>
      <c r="M284" s="10">
        <v>42917</v>
      </c>
      <c r="N284" s="10">
        <v>42917</v>
      </c>
      <c r="O284" s="6"/>
      <c r="P284" s="63"/>
      <c r="S284" s="64"/>
      <c r="T284" s="65"/>
    </row>
    <row r="285" spans="1:20" s="30" customFormat="1" ht="249.75" customHeight="1" x14ac:dyDescent="0.3">
      <c r="A285" s="6" t="s">
        <v>24</v>
      </c>
      <c r="B285" s="6" t="s">
        <v>800</v>
      </c>
      <c r="C285" s="6"/>
      <c r="D285" s="6" t="s">
        <v>53</v>
      </c>
      <c r="E285" s="7" t="s">
        <v>801</v>
      </c>
      <c r="F285" s="8">
        <v>400000</v>
      </c>
      <c r="G285" s="9">
        <f t="shared" si="10"/>
        <v>3100.7751937984494</v>
      </c>
      <c r="H285" s="6">
        <v>100</v>
      </c>
      <c r="I285" s="6"/>
      <c r="J285" s="6">
        <v>33</v>
      </c>
      <c r="K285" s="6" t="s">
        <v>127</v>
      </c>
      <c r="L285" s="6" t="s">
        <v>16</v>
      </c>
      <c r="M285" s="10">
        <v>42856</v>
      </c>
      <c r="N285" s="10">
        <v>42856</v>
      </c>
      <c r="O285" s="6"/>
      <c r="P285" s="67" t="s">
        <v>802</v>
      </c>
      <c r="S285" s="64"/>
      <c r="T285" s="65"/>
    </row>
    <row r="286" spans="1:20" s="30" customFormat="1" ht="192.75" customHeight="1" x14ac:dyDescent="0.3">
      <c r="A286" s="6" t="s">
        <v>24</v>
      </c>
      <c r="B286" s="6" t="s">
        <v>803</v>
      </c>
      <c r="C286" s="6"/>
      <c r="D286" s="6" t="s">
        <v>53</v>
      </c>
      <c r="E286" s="7" t="s">
        <v>804</v>
      </c>
      <c r="F286" s="8">
        <v>150000</v>
      </c>
      <c r="G286" s="9">
        <f t="shared" si="10"/>
        <v>1162.7906976744187</v>
      </c>
      <c r="H286" s="6">
        <v>100</v>
      </c>
      <c r="I286" s="6"/>
      <c r="J286" s="6">
        <v>15</v>
      </c>
      <c r="K286" s="6" t="s">
        <v>127</v>
      </c>
      <c r="L286" s="6" t="s">
        <v>16</v>
      </c>
      <c r="M286" s="10">
        <v>42856</v>
      </c>
      <c r="N286" s="10">
        <v>42856</v>
      </c>
      <c r="O286" s="6"/>
      <c r="P286" s="67" t="s">
        <v>802</v>
      </c>
      <c r="S286" s="64"/>
      <c r="T286" s="65"/>
    </row>
    <row r="287" spans="1:20" s="76" customFormat="1" ht="51.75" customHeight="1" x14ac:dyDescent="0.3">
      <c r="A287" s="70" t="s">
        <v>24</v>
      </c>
      <c r="B287" s="70" t="s">
        <v>986</v>
      </c>
      <c r="C287" s="70"/>
      <c r="D287" s="70" t="s">
        <v>479</v>
      </c>
      <c r="E287" s="71" t="s">
        <v>985</v>
      </c>
      <c r="F287" s="72">
        <v>1440000</v>
      </c>
      <c r="G287" s="73">
        <f t="shared" si="10"/>
        <v>11162.790697674418</v>
      </c>
      <c r="H287" s="70">
        <v>100</v>
      </c>
      <c r="I287" s="70"/>
      <c r="J287" s="70">
        <v>1</v>
      </c>
      <c r="K287" s="70" t="s">
        <v>34</v>
      </c>
      <c r="L287" s="70" t="s">
        <v>16</v>
      </c>
      <c r="M287" s="74">
        <v>43009</v>
      </c>
      <c r="N287" s="74">
        <v>43009</v>
      </c>
      <c r="O287" s="70"/>
      <c r="P287" s="82"/>
      <c r="Q287" s="76" t="s">
        <v>161</v>
      </c>
      <c r="S287" s="83"/>
      <c r="T287" s="84"/>
    </row>
    <row r="288" spans="1:20" s="30" customFormat="1" ht="47.25" customHeight="1" x14ac:dyDescent="0.3">
      <c r="A288" s="6" t="s">
        <v>24</v>
      </c>
      <c r="B288" s="6" t="s">
        <v>805</v>
      </c>
      <c r="C288" s="6"/>
      <c r="D288" s="6" t="s">
        <v>479</v>
      </c>
      <c r="E288" s="7" t="s">
        <v>806</v>
      </c>
      <c r="F288" s="8">
        <v>6000000</v>
      </c>
      <c r="G288" s="9">
        <f t="shared" si="10"/>
        <v>46511.627906976741</v>
      </c>
      <c r="H288" s="6">
        <v>100</v>
      </c>
      <c r="I288" s="6"/>
      <c r="J288" s="6">
        <v>1</v>
      </c>
      <c r="K288" s="6" t="s">
        <v>34</v>
      </c>
      <c r="L288" s="6" t="s">
        <v>16</v>
      </c>
      <c r="M288" s="10">
        <v>42826</v>
      </c>
      <c r="N288" s="10">
        <v>42826</v>
      </c>
      <c r="O288" s="6"/>
      <c r="P288" s="67"/>
      <c r="S288" s="64"/>
      <c r="T288" s="65"/>
    </row>
    <row r="289" spans="1:20" s="30" customFormat="1" ht="51" customHeight="1" x14ac:dyDescent="0.3">
      <c r="A289" s="6" t="s">
        <v>24</v>
      </c>
      <c r="B289" s="6" t="s">
        <v>807</v>
      </c>
      <c r="C289" s="6"/>
      <c r="D289" s="6" t="s">
        <v>479</v>
      </c>
      <c r="E289" s="7" t="s">
        <v>808</v>
      </c>
      <c r="F289" s="8">
        <v>80000</v>
      </c>
      <c r="G289" s="9">
        <f t="shared" si="10"/>
        <v>620.15503875968989</v>
      </c>
      <c r="H289" s="6">
        <v>100</v>
      </c>
      <c r="I289" s="6"/>
      <c r="J289" s="6">
        <v>1</v>
      </c>
      <c r="K289" s="6" t="s">
        <v>34</v>
      </c>
      <c r="L289" s="6" t="s">
        <v>16</v>
      </c>
      <c r="M289" s="10">
        <v>43040</v>
      </c>
      <c r="N289" s="10">
        <v>43040</v>
      </c>
      <c r="O289" s="6"/>
      <c r="P289" s="67"/>
      <c r="S289" s="64"/>
      <c r="T289" s="65"/>
    </row>
    <row r="290" spans="1:20" s="30" customFormat="1" ht="39" customHeight="1" x14ac:dyDescent="0.3">
      <c r="A290" s="6" t="s">
        <v>24</v>
      </c>
      <c r="B290" s="6" t="s">
        <v>809</v>
      </c>
      <c r="C290" s="6"/>
      <c r="D290" s="6" t="s">
        <v>479</v>
      </c>
      <c r="E290" s="7" t="s">
        <v>810</v>
      </c>
      <c r="F290" s="8">
        <v>320000</v>
      </c>
      <c r="G290" s="9">
        <f t="shared" si="10"/>
        <v>2480.6201550387595</v>
      </c>
      <c r="H290" s="6">
        <v>100</v>
      </c>
      <c r="I290" s="6"/>
      <c r="J290" s="6">
        <v>2</v>
      </c>
      <c r="K290" s="6" t="s">
        <v>34</v>
      </c>
      <c r="L290" s="6" t="s">
        <v>16</v>
      </c>
      <c r="M290" s="10">
        <v>42917</v>
      </c>
      <c r="N290" s="10">
        <v>42917</v>
      </c>
      <c r="O290" s="6"/>
      <c r="P290" s="67"/>
      <c r="S290" s="64"/>
      <c r="T290" s="65"/>
    </row>
    <row r="291" spans="1:20" s="30" customFormat="1" ht="51" customHeight="1" x14ac:dyDescent="0.3">
      <c r="A291" s="6" t="s">
        <v>24</v>
      </c>
      <c r="B291" s="6" t="s">
        <v>811</v>
      </c>
      <c r="C291" s="6"/>
      <c r="D291" s="6" t="s">
        <v>479</v>
      </c>
      <c r="E291" s="7" t="s">
        <v>812</v>
      </c>
      <c r="F291" s="8">
        <v>60000</v>
      </c>
      <c r="G291" s="9">
        <f t="shared" si="10"/>
        <v>465.11627906976742</v>
      </c>
      <c r="H291" s="6">
        <v>100</v>
      </c>
      <c r="I291" s="6"/>
      <c r="J291" s="6">
        <v>2</v>
      </c>
      <c r="K291" s="6" t="s">
        <v>34</v>
      </c>
      <c r="L291" s="6" t="s">
        <v>16</v>
      </c>
      <c r="M291" s="10">
        <v>42979</v>
      </c>
      <c r="N291" s="10">
        <v>42979</v>
      </c>
      <c r="O291" s="6"/>
      <c r="P291" s="67"/>
      <c r="S291" s="64"/>
      <c r="T291" s="65"/>
    </row>
    <row r="292" spans="1:20" s="30" customFormat="1" ht="51" customHeight="1" x14ac:dyDescent="0.3">
      <c r="A292" s="6" t="s">
        <v>24</v>
      </c>
      <c r="B292" s="6" t="s">
        <v>813</v>
      </c>
      <c r="C292" s="6"/>
      <c r="D292" s="6" t="s">
        <v>479</v>
      </c>
      <c r="E292" s="7" t="s">
        <v>814</v>
      </c>
      <c r="F292" s="8">
        <v>80000</v>
      </c>
      <c r="G292" s="9">
        <f t="shared" si="10"/>
        <v>620.15503875968989</v>
      </c>
      <c r="H292" s="6">
        <v>100</v>
      </c>
      <c r="I292" s="6"/>
      <c r="J292" s="6">
        <v>2</v>
      </c>
      <c r="K292" s="6" t="s">
        <v>34</v>
      </c>
      <c r="L292" s="6" t="s">
        <v>16</v>
      </c>
      <c r="M292" s="10">
        <v>42917</v>
      </c>
      <c r="N292" s="10">
        <v>42917</v>
      </c>
      <c r="O292" s="6"/>
      <c r="P292" s="67"/>
      <c r="S292" s="64"/>
      <c r="T292" s="65"/>
    </row>
    <row r="293" spans="1:20" s="30" customFormat="1" ht="39" customHeight="1" x14ac:dyDescent="0.3">
      <c r="A293" s="6" t="s">
        <v>24</v>
      </c>
      <c r="B293" s="6" t="s">
        <v>815</v>
      </c>
      <c r="C293" s="6"/>
      <c r="D293" s="6" t="s">
        <v>479</v>
      </c>
      <c r="E293" s="7" t="s">
        <v>816</v>
      </c>
      <c r="F293" s="8">
        <v>320000</v>
      </c>
      <c r="G293" s="9">
        <f t="shared" si="10"/>
        <v>2480.6201550387595</v>
      </c>
      <c r="H293" s="6">
        <v>100</v>
      </c>
      <c r="I293" s="6"/>
      <c r="J293" s="6">
        <v>6</v>
      </c>
      <c r="K293" s="6" t="s">
        <v>34</v>
      </c>
      <c r="L293" s="6" t="s">
        <v>16</v>
      </c>
      <c r="M293" s="10">
        <v>43009</v>
      </c>
      <c r="N293" s="10">
        <v>43009</v>
      </c>
      <c r="O293" s="6"/>
      <c r="P293" s="67"/>
      <c r="S293" s="64"/>
      <c r="T293" s="65"/>
    </row>
    <row r="294" spans="1:20" s="30" customFormat="1" ht="44.25" customHeight="1" x14ac:dyDescent="0.3">
      <c r="A294" s="6" t="s">
        <v>24</v>
      </c>
      <c r="B294" s="6" t="s">
        <v>817</v>
      </c>
      <c r="C294" s="6"/>
      <c r="D294" s="6" t="s">
        <v>479</v>
      </c>
      <c r="E294" s="7" t="s">
        <v>818</v>
      </c>
      <c r="F294" s="8">
        <v>130612</v>
      </c>
      <c r="G294" s="9">
        <f t="shared" si="10"/>
        <v>1012.4961240310078</v>
      </c>
      <c r="H294" s="6">
        <v>100</v>
      </c>
      <c r="I294" s="6"/>
      <c r="J294" s="6">
        <v>1</v>
      </c>
      <c r="K294" s="6" t="s">
        <v>34</v>
      </c>
      <c r="L294" s="6" t="s">
        <v>16</v>
      </c>
      <c r="M294" s="10">
        <v>43009</v>
      </c>
      <c r="N294" s="10">
        <v>43009</v>
      </c>
      <c r="O294" s="6"/>
      <c r="P294" s="67"/>
      <c r="S294" s="64"/>
      <c r="T294" s="65"/>
    </row>
    <row r="295" spans="1:20" s="30" customFormat="1" ht="35.25" customHeight="1" x14ac:dyDescent="0.3">
      <c r="A295" s="6" t="s">
        <v>24</v>
      </c>
      <c r="B295" s="6" t="s">
        <v>819</v>
      </c>
      <c r="C295" s="6"/>
      <c r="D295" s="6" t="s">
        <v>479</v>
      </c>
      <c r="E295" s="7" t="s">
        <v>820</v>
      </c>
      <c r="F295" s="8">
        <v>7452000</v>
      </c>
      <c r="G295" s="9">
        <f t="shared" si="10"/>
        <v>57767.441860465115</v>
      </c>
      <c r="H295" s="6">
        <v>100</v>
      </c>
      <c r="I295" s="6"/>
      <c r="J295" s="6">
        <v>4</v>
      </c>
      <c r="K295" s="6" t="s">
        <v>34</v>
      </c>
      <c r="L295" s="6" t="s">
        <v>23</v>
      </c>
      <c r="M295" s="10">
        <v>42856</v>
      </c>
      <c r="N295" s="10">
        <v>42856</v>
      </c>
      <c r="O295" s="6"/>
      <c r="P295" s="67"/>
      <c r="S295" s="64"/>
      <c r="T295" s="65"/>
    </row>
    <row r="296" spans="1:20" s="30" customFormat="1" ht="46.5" customHeight="1" x14ac:dyDescent="0.3">
      <c r="A296" s="6" t="s">
        <v>24</v>
      </c>
      <c r="B296" s="6" t="s">
        <v>821</v>
      </c>
      <c r="C296" s="6"/>
      <c r="D296" s="6" t="s">
        <v>479</v>
      </c>
      <c r="E296" s="7" t="s">
        <v>822</v>
      </c>
      <c r="F296" s="8">
        <v>397730</v>
      </c>
      <c r="G296" s="9">
        <f t="shared" si="10"/>
        <v>3083.1782945736436</v>
      </c>
      <c r="H296" s="6">
        <v>100</v>
      </c>
      <c r="I296" s="6"/>
      <c r="J296" s="6">
        <v>1</v>
      </c>
      <c r="K296" s="6" t="s">
        <v>34</v>
      </c>
      <c r="L296" s="6" t="s">
        <v>16</v>
      </c>
      <c r="M296" s="10">
        <v>43040</v>
      </c>
      <c r="N296" s="10">
        <v>43040</v>
      </c>
      <c r="O296" s="6"/>
      <c r="P296" s="67"/>
      <c r="S296" s="64"/>
      <c r="T296" s="65"/>
    </row>
    <row r="297" spans="1:20" s="30" customFormat="1" ht="40.5" customHeight="1" x14ac:dyDescent="0.3">
      <c r="A297" s="6" t="s">
        <v>24</v>
      </c>
      <c r="B297" s="6" t="s">
        <v>823</v>
      </c>
      <c r="C297" s="6"/>
      <c r="D297" s="6" t="s">
        <v>479</v>
      </c>
      <c r="E297" s="7" t="s">
        <v>824</v>
      </c>
      <c r="F297" s="8">
        <v>815589</v>
      </c>
      <c r="G297" s="9">
        <f t="shared" si="10"/>
        <v>6322.395348837209</v>
      </c>
      <c r="H297" s="6">
        <v>100</v>
      </c>
      <c r="I297" s="6"/>
      <c r="J297" s="6">
        <v>1</v>
      </c>
      <c r="K297" s="6" t="s">
        <v>34</v>
      </c>
      <c r="L297" s="6" t="s">
        <v>16</v>
      </c>
      <c r="M297" s="10">
        <v>42826</v>
      </c>
      <c r="N297" s="10">
        <v>42826</v>
      </c>
      <c r="O297" s="6"/>
      <c r="P297" s="67"/>
      <c r="S297" s="64"/>
      <c r="T297" s="65"/>
    </row>
    <row r="298" spans="1:20" s="30" customFormat="1" ht="63.75" customHeight="1" x14ac:dyDescent="0.3">
      <c r="A298" s="6" t="s">
        <v>24</v>
      </c>
      <c r="B298" s="6" t="s">
        <v>825</v>
      </c>
      <c r="C298" s="6"/>
      <c r="D298" s="6" t="s">
        <v>545</v>
      </c>
      <c r="E298" s="7" t="s">
        <v>826</v>
      </c>
      <c r="F298" s="8">
        <v>1500000</v>
      </c>
      <c r="G298" s="9">
        <f t="shared" si="10"/>
        <v>11627.906976744185</v>
      </c>
      <c r="H298" s="6">
        <v>100</v>
      </c>
      <c r="I298" s="6"/>
      <c r="J298" s="6">
        <v>1</v>
      </c>
      <c r="K298" s="6" t="s">
        <v>34</v>
      </c>
      <c r="L298" s="6" t="s">
        <v>16</v>
      </c>
      <c r="M298" s="10">
        <v>42856</v>
      </c>
      <c r="N298" s="10">
        <v>42856</v>
      </c>
      <c r="O298" s="6"/>
      <c r="P298" s="67"/>
      <c r="S298" s="64"/>
      <c r="T298" s="65"/>
    </row>
    <row r="299" spans="1:20" s="30" customFormat="1" ht="40.5" customHeight="1" x14ac:dyDescent="0.3">
      <c r="A299" s="6" t="s">
        <v>24</v>
      </c>
      <c r="B299" s="6" t="s">
        <v>827</v>
      </c>
      <c r="C299" s="6"/>
      <c r="D299" s="6" t="s">
        <v>479</v>
      </c>
      <c r="E299" s="7" t="s">
        <v>828</v>
      </c>
      <c r="F299" s="8">
        <v>120000</v>
      </c>
      <c r="G299" s="9">
        <f t="shared" si="10"/>
        <v>930.23255813953483</v>
      </c>
      <c r="H299" s="6">
        <v>100</v>
      </c>
      <c r="I299" s="6"/>
      <c r="J299" s="6">
        <v>2</v>
      </c>
      <c r="K299" s="6" t="s">
        <v>34</v>
      </c>
      <c r="L299" s="6" t="s">
        <v>16</v>
      </c>
      <c r="M299" s="10">
        <v>42948</v>
      </c>
      <c r="N299" s="10">
        <v>42948</v>
      </c>
      <c r="O299" s="6"/>
      <c r="P299" s="67"/>
      <c r="S299" s="64"/>
      <c r="T299" s="65"/>
    </row>
    <row r="300" spans="1:20" s="30" customFormat="1" ht="44.25" customHeight="1" x14ac:dyDescent="0.3">
      <c r="A300" s="6" t="s">
        <v>24</v>
      </c>
      <c r="B300" s="6" t="s">
        <v>829</v>
      </c>
      <c r="C300" s="6"/>
      <c r="D300" s="6" t="s">
        <v>479</v>
      </c>
      <c r="E300" s="7" t="s">
        <v>830</v>
      </c>
      <c r="F300" s="8">
        <v>120000</v>
      </c>
      <c r="G300" s="9">
        <f t="shared" si="10"/>
        <v>930.23255813953483</v>
      </c>
      <c r="H300" s="6">
        <v>100</v>
      </c>
      <c r="I300" s="6"/>
      <c r="J300" s="6">
        <v>4</v>
      </c>
      <c r="K300" s="6" t="s">
        <v>34</v>
      </c>
      <c r="L300" s="6" t="s">
        <v>16</v>
      </c>
      <c r="M300" s="10">
        <v>43009</v>
      </c>
      <c r="N300" s="10">
        <v>43009</v>
      </c>
      <c r="O300" s="6"/>
      <c r="P300" s="67"/>
      <c r="S300" s="64"/>
      <c r="T300" s="65"/>
    </row>
    <row r="301" spans="1:20" s="30" customFormat="1" ht="90" customHeight="1" x14ac:dyDescent="0.3">
      <c r="A301" s="6" t="s">
        <v>24</v>
      </c>
      <c r="B301" s="6" t="s">
        <v>827</v>
      </c>
      <c r="C301" s="6"/>
      <c r="D301" s="6" t="s">
        <v>53</v>
      </c>
      <c r="E301" s="7" t="s">
        <v>831</v>
      </c>
      <c r="F301" s="8">
        <v>300000</v>
      </c>
      <c r="G301" s="9">
        <f t="shared" si="10"/>
        <v>2325.5813953488373</v>
      </c>
      <c r="H301" s="6">
        <v>100</v>
      </c>
      <c r="I301" s="6"/>
      <c r="J301" s="6">
        <v>4</v>
      </c>
      <c r="K301" s="6" t="s">
        <v>34</v>
      </c>
      <c r="L301" s="6" t="s">
        <v>16</v>
      </c>
      <c r="M301" s="10">
        <v>42767</v>
      </c>
      <c r="N301" s="10">
        <v>42767</v>
      </c>
      <c r="O301" s="6"/>
      <c r="P301" s="33" t="s">
        <v>832</v>
      </c>
      <c r="S301" s="64"/>
      <c r="T301" s="65"/>
    </row>
    <row r="302" spans="1:20" s="76" customFormat="1" ht="52.5" customHeight="1" x14ac:dyDescent="0.3">
      <c r="A302" s="70" t="s">
        <v>24</v>
      </c>
      <c r="B302" s="70" t="s">
        <v>995</v>
      </c>
      <c r="C302" s="70"/>
      <c r="D302" s="70" t="s">
        <v>479</v>
      </c>
      <c r="E302" s="71" t="s">
        <v>996</v>
      </c>
      <c r="F302" s="72">
        <v>3575753.65</v>
      </c>
      <c r="G302" s="73">
        <f t="shared" si="10"/>
        <v>27719.020542635659</v>
      </c>
      <c r="H302" s="70">
        <v>100</v>
      </c>
      <c r="I302" s="70"/>
      <c r="J302" s="70">
        <v>1</v>
      </c>
      <c r="K302" s="70" t="s">
        <v>34</v>
      </c>
      <c r="L302" s="70" t="s">
        <v>23</v>
      </c>
      <c r="M302" s="74">
        <v>43025</v>
      </c>
      <c r="N302" s="74">
        <v>43009</v>
      </c>
      <c r="O302" s="70"/>
      <c r="P302" s="86"/>
      <c r="Q302" s="87" t="s">
        <v>161</v>
      </c>
      <c r="S302" s="83"/>
      <c r="T302" s="84"/>
    </row>
    <row r="303" spans="1:20" s="30" customFormat="1" ht="63.75" customHeight="1" x14ac:dyDescent="0.3">
      <c r="A303" s="6" t="s">
        <v>24</v>
      </c>
      <c r="B303" s="6" t="s">
        <v>833</v>
      </c>
      <c r="C303" s="6"/>
      <c r="D303" s="6" t="s">
        <v>545</v>
      </c>
      <c r="E303" s="7" t="s">
        <v>834</v>
      </c>
      <c r="F303" s="8">
        <v>1770000</v>
      </c>
      <c r="G303" s="9">
        <f t="shared" si="10"/>
        <v>13720.930232558139</v>
      </c>
      <c r="H303" s="6">
        <v>100</v>
      </c>
      <c r="I303" s="6"/>
      <c r="J303" s="6">
        <v>1</v>
      </c>
      <c r="K303" s="6" t="s">
        <v>34</v>
      </c>
      <c r="L303" s="6" t="s">
        <v>16</v>
      </c>
      <c r="M303" s="10">
        <v>42826</v>
      </c>
      <c r="N303" s="10">
        <v>42826</v>
      </c>
      <c r="O303" s="6"/>
      <c r="P303" s="33"/>
      <c r="S303" s="64"/>
      <c r="T303" s="65"/>
    </row>
    <row r="304" spans="1:20" s="30" customFormat="1" ht="113.25" customHeight="1" x14ac:dyDescent="0.3">
      <c r="A304" s="6" t="s">
        <v>24</v>
      </c>
      <c r="B304" s="6" t="s">
        <v>835</v>
      </c>
      <c r="C304" s="6"/>
      <c r="D304" s="6" t="s">
        <v>53</v>
      </c>
      <c r="E304" s="7" t="s">
        <v>836</v>
      </c>
      <c r="F304" s="8">
        <v>4800000</v>
      </c>
      <c r="G304" s="9">
        <f t="shared" si="10"/>
        <v>37209.302325581397</v>
      </c>
      <c r="H304" s="6">
        <v>100</v>
      </c>
      <c r="I304" s="6"/>
      <c r="J304" s="6">
        <v>50</v>
      </c>
      <c r="K304" s="6" t="s">
        <v>34</v>
      </c>
      <c r="L304" s="6" t="s">
        <v>23</v>
      </c>
      <c r="M304" s="10">
        <v>42917</v>
      </c>
      <c r="N304" s="10">
        <v>42917</v>
      </c>
      <c r="O304" s="6"/>
      <c r="P304" s="33" t="s">
        <v>837</v>
      </c>
      <c r="S304" s="64"/>
      <c r="T304" s="65"/>
    </row>
    <row r="305" spans="1:20" s="30" customFormat="1" ht="45.75" customHeight="1" x14ac:dyDescent="0.3">
      <c r="A305" s="6" t="s">
        <v>24</v>
      </c>
      <c r="B305" s="6" t="s">
        <v>838</v>
      </c>
      <c r="C305" s="6"/>
      <c r="D305" s="6" t="s">
        <v>479</v>
      </c>
      <c r="E305" s="7" t="s">
        <v>839</v>
      </c>
      <c r="F305" s="8">
        <v>1000000</v>
      </c>
      <c r="G305" s="9">
        <f t="shared" si="10"/>
        <v>7751.937984496124</v>
      </c>
      <c r="H305" s="6">
        <v>100</v>
      </c>
      <c r="I305" s="6"/>
      <c r="J305" s="6">
        <v>1</v>
      </c>
      <c r="K305" s="6" t="s">
        <v>34</v>
      </c>
      <c r="L305" s="6" t="s">
        <v>16</v>
      </c>
      <c r="M305" s="10">
        <v>42887</v>
      </c>
      <c r="N305" s="10">
        <v>42887</v>
      </c>
      <c r="O305" s="6"/>
      <c r="P305" s="33"/>
      <c r="S305" s="64"/>
      <c r="T305" s="65"/>
    </row>
    <row r="306" spans="1:20" s="30" customFormat="1" ht="46.5" customHeight="1" x14ac:dyDescent="0.3">
      <c r="A306" s="6" t="s">
        <v>24</v>
      </c>
      <c r="B306" s="6" t="s">
        <v>840</v>
      </c>
      <c r="C306" s="6"/>
      <c r="D306" s="6" t="s">
        <v>479</v>
      </c>
      <c r="E306" s="7" t="s">
        <v>841</v>
      </c>
      <c r="F306" s="8">
        <v>400000</v>
      </c>
      <c r="G306" s="9">
        <f t="shared" si="10"/>
        <v>3100.7751937984494</v>
      </c>
      <c r="H306" s="6">
        <v>100</v>
      </c>
      <c r="I306" s="6"/>
      <c r="J306" s="6">
        <v>5</v>
      </c>
      <c r="K306" s="6" t="s">
        <v>34</v>
      </c>
      <c r="L306" s="6" t="s">
        <v>16</v>
      </c>
      <c r="M306" s="10">
        <v>42917</v>
      </c>
      <c r="N306" s="10">
        <v>42917</v>
      </c>
      <c r="O306" s="6"/>
      <c r="P306" s="33"/>
      <c r="S306" s="64"/>
      <c r="T306" s="65"/>
    </row>
    <row r="307" spans="1:20" s="30" customFormat="1" ht="109.5" customHeight="1" x14ac:dyDescent="0.3">
      <c r="A307" s="6" t="s">
        <v>24</v>
      </c>
      <c r="B307" s="6" t="s">
        <v>842</v>
      </c>
      <c r="C307" s="6"/>
      <c r="D307" s="6" t="s">
        <v>53</v>
      </c>
      <c r="E307" s="7" t="s">
        <v>843</v>
      </c>
      <c r="F307" s="8">
        <v>225000</v>
      </c>
      <c r="G307" s="9">
        <f t="shared" si="10"/>
        <v>1744.1860465116279</v>
      </c>
      <c r="H307" s="6">
        <v>100</v>
      </c>
      <c r="I307" s="6"/>
      <c r="J307" s="6">
        <v>3</v>
      </c>
      <c r="K307" s="6" t="s">
        <v>34</v>
      </c>
      <c r="L307" s="6" t="s">
        <v>16</v>
      </c>
      <c r="M307" s="10">
        <v>42826</v>
      </c>
      <c r="N307" s="10">
        <v>42826</v>
      </c>
      <c r="O307" s="6"/>
      <c r="P307" s="33" t="s">
        <v>844</v>
      </c>
      <c r="S307" s="64"/>
      <c r="T307" s="65"/>
    </row>
    <row r="308" spans="1:20" s="30" customFormat="1" ht="101.25" customHeight="1" x14ac:dyDescent="0.3">
      <c r="A308" s="6" t="s">
        <v>24</v>
      </c>
      <c r="B308" s="6" t="s">
        <v>845</v>
      </c>
      <c r="C308" s="6"/>
      <c r="D308" s="6" t="s">
        <v>53</v>
      </c>
      <c r="E308" s="7" t="s">
        <v>846</v>
      </c>
      <c r="F308" s="8">
        <f>170000+85000+600000+300000+225000</f>
        <v>1380000</v>
      </c>
      <c r="G308" s="9">
        <f t="shared" ref="G308:G343" si="11">F308/$B$361</f>
        <v>10697.674418604651</v>
      </c>
      <c r="H308" s="6">
        <v>100</v>
      </c>
      <c r="I308" s="6"/>
      <c r="J308" s="6">
        <v>10</v>
      </c>
      <c r="K308" s="6" t="s">
        <v>34</v>
      </c>
      <c r="L308" s="6" t="s">
        <v>16</v>
      </c>
      <c r="M308" s="10">
        <v>42826</v>
      </c>
      <c r="N308" s="10">
        <v>42826</v>
      </c>
      <c r="O308" s="6"/>
      <c r="P308" s="33" t="s">
        <v>844</v>
      </c>
      <c r="S308" s="64"/>
      <c r="T308" s="65"/>
    </row>
    <row r="309" spans="1:20" s="30" customFormat="1" ht="51" customHeight="1" x14ac:dyDescent="0.3">
      <c r="A309" s="6" t="s">
        <v>24</v>
      </c>
      <c r="B309" s="6" t="s">
        <v>847</v>
      </c>
      <c r="C309" s="6"/>
      <c r="D309" s="6" t="s">
        <v>545</v>
      </c>
      <c r="E309" s="7" t="s">
        <v>848</v>
      </c>
      <c r="F309" s="8">
        <v>7350000</v>
      </c>
      <c r="G309" s="9">
        <f t="shared" si="11"/>
        <v>56976.744186046511</v>
      </c>
      <c r="H309" s="6">
        <v>100</v>
      </c>
      <c r="I309" s="6"/>
      <c r="J309" s="6">
        <v>10</v>
      </c>
      <c r="K309" s="6" t="s">
        <v>34</v>
      </c>
      <c r="L309" s="6" t="s">
        <v>23</v>
      </c>
      <c r="M309" s="10">
        <v>43009</v>
      </c>
      <c r="N309" s="10">
        <v>43009</v>
      </c>
      <c r="O309" s="6"/>
      <c r="P309" s="33"/>
      <c r="S309" s="64"/>
      <c r="T309" s="65"/>
    </row>
    <row r="310" spans="1:20" s="30" customFormat="1" ht="41.25" customHeight="1" x14ac:dyDescent="0.3">
      <c r="A310" s="6" t="s">
        <v>24</v>
      </c>
      <c r="B310" s="6" t="s">
        <v>971</v>
      </c>
      <c r="C310" s="6"/>
      <c r="D310" s="6" t="s">
        <v>479</v>
      </c>
      <c r="E310" s="7" t="s">
        <v>933</v>
      </c>
      <c r="F310" s="8">
        <v>2717280</v>
      </c>
      <c r="G310" s="9">
        <f t="shared" si="11"/>
        <v>21064.18604651163</v>
      </c>
      <c r="H310" s="6">
        <v>100</v>
      </c>
      <c r="I310" s="6"/>
      <c r="J310" s="6">
        <v>2</v>
      </c>
      <c r="K310" s="6" t="s">
        <v>34</v>
      </c>
      <c r="L310" s="6" t="s">
        <v>23</v>
      </c>
      <c r="M310" s="10">
        <v>42887</v>
      </c>
      <c r="N310" s="10">
        <v>42887</v>
      </c>
      <c r="O310" s="6"/>
      <c r="P310" s="33"/>
      <c r="S310" s="64"/>
      <c r="T310" s="65"/>
    </row>
    <row r="311" spans="1:20" s="30" customFormat="1" ht="26.25" customHeight="1" x14ac:dyDescent="0.3">
      <c r="A311" s="6" t="s">
        <v>24</v>
      </c>
      <c r="B311" s="6" t="s">
        <v>961</v>
      </c>
      <c r="C311" s="6"/>
      <c r="D311" s="6" t="s">
        <v>479</v>
      </c>
      <c r="E311" s="7" t="s">
        <v>962</v>
      </c>
      <c r="F311" s="8">
        <v>1147963.47</v>
      </c>
      <c r="G311" s="9">
        <f t="shared" si="11"/>
        <v>8898.9416279069774</v>
      </c>
      <c r="H311" s="6">
        <v>100</v>
      </c>
      <c r="I311" s="6"/>
      <c r="J311" s="6">
        <v>1</v>
      </c>
      <c r="K311" s="6" t="s">
        <v>34</v>
      </c>
      <c r="L311" s="6" t="s">
        <v>23</v>
      </c>
      <c r="M311" s="10">
        <v>42948</v>
      </c>
      <c r="N311" s="10">
        <v>42948</v>
      </c>
      <c r="O311" s="6"/>
      <c r="P311" s="33"/>
      <c r="S311" s="64"/>
      <c r="T311" s="65"/>
    </row>
    <row r="312" spans="1:20" s="30" customFormat="1" ht="92.25" customHeight="1" x14ac:dyDescent="0.3">
      <c r="A312" s="6" t="s">
        <v>24</v>
      </c>
      <c r="B312" s="6" t="s">
        <v>849</v>
      </c>
      <c r="C312" s="6"/>
      <c r="D312" s="6" t="s">
        <v>53</v>
      </c>
      <c r="E312" s="7" t="s">
        <v>850</v>
      </c>
      <c r="F312" s="8">
        <v>240000</v>
      </c>
      <c r="G312" s="9">
        <f t="shared" si="11"/>
        <v>1860.4651162790697</v>
      </c>
      <c r="H312" s="6">
        <v>100</v>
      </c>
      <c r="I312" s="6"/>
      <c r="J312" s="6">
        <v>15</v>
      </c>
      <c r="K312" s="6" t="s">
        <v>34</v>
      </c>
      <c r="L312" s="6" t="s">
        <v>16</v>
      </c>
      <c r="M312" s="10">
        <v>43009</v>
      </c>
      <c r="N312" s="10">
        <v>43009</v>
      </c>
      <c r="O312" s="6"/>
      <c r="P312" s="33" t="s">
        <v>851</v>
      </c>
      <c r="S312" s="64"/>
      <c r="T312" s="65"/>
    </row>
    <row r="313" spans="1:20" s="30" customFormat="1" ht="47.25" customHeight="1" x14ac:dyDescent="0.3">
      <c r="A313" s="6" t="s">
        <v>24</v>
      </c>
      <c r="B313" s="6" t="s">
        <v>852</v>
      </c>
      <c r="C313" s="6"/>
      <c r="D313" s="6" t="s">
        <v>53</v>
      </c>
      <c r="E313" s="7" t="s">
        <v>853</v>
      </c>
      <c r="F313" s="8">
        <v>537500</v>
      </c>
      <c r="G313" s="9">
        <f t="shared" si="11"/>
        <v>4166.666666666667</v>
      </c>
      <c r="H313" s="6">
        <v>100</v>
      </c>
      <c r="I313" s="6"/>
      <c r="J313" s="6">
        <v>15</v>
      </c>
      <c r="K313" s="6" t="s">
        <v>34</v>
      </c>
      <c r="L313" s="6" t="s">
        <v>16</v>
      </c>
      <c r="M313" s="10">
        <v>42917</v>
      </c>
      <c r="N313" s="10">
        <v>42917</v>
      </c>
      <c r="O313" s="6"/>
      <c r="P313" s="33"/>
      <c r="S313" s="64"/>
      <c r="T313" s="65"/>
    </row>
    <row r="314" spans="1:20" s="30" customFormat="1" ht="87.75" customHeight="1" x14ac:dyDescent="0.3">
      <c r="A314" s="6" t="s">
        <v>24</v>
      </c>
      <c r="B314" s="6" t="s">
        <v>854</v>
      </c>
      <c r="C314" s="6"/>
      <c r="D314" s="6" t="s">
        <v>53</v>
      </c>
      <c r="E314" s="7" t="s">
        <v>855</v>
      </c>
      <c r="F314" s="8">
        <v>1260000</v>
      </c>
      <c r="G314" s="9">
        <f t="shared" si="11"/>
        <v>9767.4418604651164</v>
      </c>
      <c r="H314" s="6">
        <v>100</v>
      </c>
      <c r="I314" s="6"/>
      <c r="J314" s="6">
        <v>15</v>
      </c>
      <c r="K314" s="6" t="s">
        <v>34</v>
      </c>
      <c r="L314" s="6" t="s">
        <v>16</v>
      </c>
      <c r="M314" s="10">
        <v>42736</v>
      </c>
      <c r="N314" s="10">
        <v>42736</v>
      </c>
      <c r="O314" s="6"/>
      <c r="P314" s="33" t="s">
        <v>851</v>
      </c>
      <c r="S314" s="64"/>
      <c r="T314" s="65"/>
    </row>
    <row r="315" spans="1:20" s="30" customFormat="1" ht="88.5" customHeight="1" x14ac:dyDescent="0.3">
      <c r="A315" s="6" t="s">
        <v>24</v>
      </c>
      <c r="B315" s="6" t="s">
        <v>856</v>
      </c>
      <c r="C315" s="6"/>
      <c r="D315" s="6" t="s">
        <v>53</v>
      </c>
      <c r="E315" s="7" t="s">
        <v>857</v>
      </c>
      <c r="F315" s="8">
        <v>1080000</v>
      </c>
      <c r="G315" s="9">
        <f t="shared" si="11"/>
        <v>8372.0930232558148</v>
      </c>
      <c r="H315" s="6">
        <v>100</v>
      </c>
      <c r="I315" s="6"/>
      <c r="J315" s="6">
        <v>15</v>
      </c>
      <c r="K315" s="6" t="s">
        <v>34</v>
      </c>
      <c r="L315" s="6" t="s">
        <v>16</v>
      </c>
      <c r="M315" s="10">
        <v>42736</v>
      </c>
      <c r="N315" s="10">
        <v>42736</v>
      </c>
      <c r="O315" s="6"/>
      <c r="P315" s="33" t="s">
        <v>851</v>
      </c>
      <c r="S315" s="64"/>
      <c r="T315" s="65"/>
    </row>
    <row r="316" spans="1:20" s="30" customFormat="1" ht="93.75" customHeight="1" x14ac:dyDescent="0.3">
      <c r="A316" s="6" t="s">
        <v>24</v>
      </c>
      <c r="B316" s="6" t="s">
        <v>858</v>
      </c>
      <c r="C316" s="6"/>
      <c r="D316" s="6" t="s">
        <v>53</v>
      </c>
      <c r="E316" s="7" t="s">
        <v>859</v>
      </c>
      <c r="F316" s="8">
        <v>600000</v>
      </c>
      <c r="G316" s="9">
        <f t="shared" si="11"/>
        <v>4651.1627906976746</v>
      </c>
      <c r="H316" s="6">
        <v>100</v>
      </c>
      <c r="I316" s="6"/>
      <c r="J316" s="6">
        <v>12</v>
      </c>
      <c r="K316" s="6" t="s">
        <v>34</v>
      </c>
      <c r="L316" s="6" t="s">
        <v>23</v>
      </c>
      <c r="M316" s="10">
        <v>42917</v>
      </c>
      <c r="N316" s="10">
        <v>42917</v>
      </c>
      <c r="O316" s="6"/>
      <c r="P316" s="33" t="s">
        <v>860</v>
      </c>
      <c r="S316" s="64"/>
      <c r="T316" s="65"/>
    </row>
    <row r="317" spans="1:20" s="30" customFormat="1" ht="63.75" customHeight="1" x14ac:dyDescent="0.3">
      <c r="A317" s="6" t="s">
        <v>24</v>
      </c>
      <c r="B317" s="6" t="s">
        <v>861</v>
      </c>
      <c r="C317" s="6"/>
      <c r="D317" s="6" t="s">
        <v>53</v>
      </c>
      <c r="E317" s="7" t="s">
        <v>862</v>
      </c>
      <c r="F317" s="8">
        <v>60000</v>
      </c>
      <c r="G317" s="9">
        <f t="shared" si="11"/>
        <v>465.11627906976742</v>
      </c>
      <c r="H317" s="6">
        <v>100</v>
      </c>
      <c r="I317" s="6"/>
      <c r="J317" s="6">
        <v>12</v>
      </c>
      <c r="K317" s="6" t="s">
        <v>34</v>
      </c>
      <c r="L317" s="6" t="s">
        <v>23</v>
      </c>
      <c r="M317" s="10">
        <v>42917</v>
      </c>
      <c r="N317" s="10">
        <v>42917</v>
      </c>
      <c r="O317" s="6"/>
      <c r="P317" s="33" t="s">
        <v>863</v>
      </c>
      <c r="S317" s="64"/>
      <c r="T317" s="65"/>
    </row>
    <row r="318" spans="1:20" s="30" customFormat="1" ht="72.75" customHeight="1" x14ac:dyDescent="0.3">
      <c r="A318" s="6" t="s">
        <v>24</v>
      </c>
      <c r="B318" s="6" t="s">
        <v>864</v>
      </c>
      <c r="C318" s="6"/>
      <c r="D318" s="6" t="s">
        <v>545</v>
      </c>
      <c r="E318" s="7" t="s">
        <v>865</v>
      </c>
      <c r="F318" s="8">
        <v>1831788</v>
      </c>
      <c r="G318" s="9">
        <f t="shared" si="11"/>
        <v>14199.906976744185</v>
      </c>
      <c r="H318" s="6">
        <v>100</v>
      </c>
      <c r="I318" s="6"/>
      <c r="J318" s="6">
        <v>2</v>
      </c>
      <c r="K318" s="6" t="s">
        <v>34</v>
      </c>
      <c r="L318" s="6" t="s">
        <v>23</v>
      </c>
      <c r="M318" s="10">
        <v>42979</v>
      </c>
      <c r="N318" s="10">
        <v>43040</v>
      </c>
      <c r="O318" s="6"/>
      <c r="P318" s="33"/>
      <c r="S318" s="64"/>
      <c r="T318" s="65"/>
    </row>
    <row r="319" spans="1:20" s="30" customFormat="1" ht="67.5" customHeight="1" x14ac:dyDescent="0.3">
      <c r="A319" s="6" t="s">
        <v>24</v>
      </c>
      <c r="B319" s="6" t="s">
        <v>866</v>
      </c>
      <c r="C319" s="6"/>
      <c r="D319" s="6" t="s">
        <v>53</v>
      </c>
      <c r="E319" s="7" t="s">
        <v>867</v>
      </c>
      <c r="F319" s="8">
        <v>358685</v>
      </c>
      <c r="G319" s="9">
        <f t="shared" si="11"/>
        <v>2780.5038759689924</v>
      </c>
      <c r="H319" s="6">
        <v>100</v>
      </c>
      <c r="I319" s="6"/>
      <c r="J319" s="6">
        <v>5</v>
      </c>
      <c r="K319" s="6" t="s">
        <v>34</v>
      </c>
      <c r="L319" s="6" t="s">
        <v>23</v>
      </c>
      <c r="M319" s="10">
        <v>42736</v>
      </c>
      <c r="N319" s="10">
        <v>42736</v>
      </c>
      <c r="O319" s="6"/>
      <c r="P319" s="33" t="s">
        <v>868</v>
      </c>
      <c r="S319" s="64"/>
      <c r="T319" s="65"/>
    </row>
    <row r="320" spans="1:20" s="30" customFormat="1" ht="66" customHeight="1" x14ac:dyDescent="0.3">
      <c r="A320" s="6" t="s">
        <v>24</v>
      </c>
      <c r="B320" s="6" t="s">
        <v>869</v>
      </c>
      <c r="C320" s="6"/>
      <c r="D320" s="6" t="s">
        <v>53</v>
      </c>
      <c r="E320" s="7" t="s">
        <v>870</v>
      </c>
      <c r="F320" s="8">
        <v>100000</v>
      </c>
      <c r="G320" s="9">
        <f t="shared" si="11"/>
        <v>775.19379844961236</v>
      </c>
      <c r="H320" s="6">
        <v>100</v>
      </c>
      <c r="I320" s="6"/>
      <c r="J320" s="6">
        <v>7</v>
      </c>
      <c r="K320" s="6" t="s">
        <v>34</v>
      </c>
      <c r="L320" s="6" t="s">
        <v>23</v>
      </c>
      <c r="M320" s="10">
        <v>42856</v>
      </c>
      <c r="N320" s="10">
        <v>42856</v>
      </c>
      <c r="O320" s="6"/>
      <c r="P320" s="33" t="s">
        <v>868</v>
      </c>
      <c r="S320" s="64"/>
      <c r="T320" s="65"/>
    </row>
    <row r="321" spans="1:20" s="30" customFormat="1" ht="65.25" customHeight="1" x14ac:dyDescent="0.3">
      <c r="A321" s="6" t="s">
        <v>24</v>
      </c>
      <c r="B321" s="6" t="s">
        <v>871</v>
      </c>
      <c r="C321" s="6"/>
      <c r="D321" s="6" t="s">
        <v>545</v>
      </c>
      <c r="E321" s="7" t="s">
        <v>872</v>
      </c>
      <c r="F321" s="8">
        <v>2000000</v>
      </c>
      <c r="G321" s="9">
        <f t="shared" si="11"/>
        <v>15503.875968992248</v>
      </c>
      <c r="H321" s="6">
        <v>100</v>
      </c>
      <c r="I321" s="6"/>
      <c r="J321" s="6">
        <v>1</v>
      </c>
      <c r="K321" s="6" t="s">
        <v>34</v>
      </c>
      <c r="L321" s="6" t="s">
        <v>16</v>
      </c>
      <c r="M321" s="10">
        <v>42887</v>
      </c>
      <c r="N321" s="10">
        <v>42887</v>
      </c>
      <c r="O321" s="6"/>
      <c r="P321" s="33"/>
      <c r="S321" s="64"/>
      <c r="T321" s="65"/>
    </row>
    <row r="322" spans="1:20" s="76" customFormat="1" ht="62.25" customHeight="1" x14ac:dyDescent="0.3">
      <c r="A322" s="70" t="s">
        <v>24</v>
      </c>
      <c r="B322" s="70" t="s">
        <v>990</v>
      </c>
      <c r="C322" s="70"/>
      <c r="D322" s="70" t="s">
        <v>545</v>
      </c>
      <c r="E322" s="71">
        <v>1318</v>
      </c>
      <c r="F322" s="72">
        <v>5274000</v>
      </c>
      <c r="G322" s="73">
        <f t="shared" si="11"/>
        <v>40883.720930232557</v>
      </c>
      <c r="H322" s="70">
        <v>100</v>
      </c>
      <c r="I322" s="70"/>
      <c r="J322" s="70">
        <v>1</v>
      </c>
      <c r="K322" s="70" t="s">
        <v>34</v>
      </c>
      <c r="L322" s="70" t="s">
        <v>23</v>
      </c>
      <c r="M322" s="74">
        <v>43009</v>
      </c>
      <c r="N322" s="74">
        <v>43009</v>
      </c>
      <c r="O322" s="70"/>
      <c r="P322" s="86"/>
      <c r="Q322" s="76" t="s">
        <v>161</v>
      </c>
      <c r="S322" s="83"/>
      <c r="T322" s="84"/>
    </row>
    <row r="323" spans="1:20" s="30" customFormat="1" ht="46.5" customHeight="1" x14ac:dyDescent="0.3">
      <c r="A323" s="6" t="s">
        <v>24</v>
      </c>
      <c r="B323" s="6" t="s">
        <v>873</v>
      </c>
      <c r="C323" s="6"/>
      <c r="D323" s="6" t="s">
        <v>479</v>
      </c>
      <c r="E323" s="7" t="s">
        <v>874</v>
      </c>
      <c r="F323" s="8">
        <v>1800000</v>
      </c>
      <c r="G323" s="9">
        <f t="shared" si="11"/>
        <v>13953.488372093023</v>
      </c>
      <c r="H323" s="6">
        <v>100</v>
      </c>
      <c r="I323" s="6"/>
      <c r="J323" s="6">
        <v>1</v>
      </c>
      <c r="K323" s="6" t="s">
        <v>625</v>
      </c>
      <c r="L323" s="6" t="s">
        <v>16</v>
      </c>
      <c r="M323" s="10">
        <v>42856</v>
      </c>
      <c r="N323" s="10">
        <v>42856</v>
      </c>
      <c r="O323" s="6"/>
      <c r="P323" s="33"/>
      <c r="S323" s="64"/>
      <c r="T323" s="65"/>
    </row>
    <row r="324" spans="1:20" s="30" customFormat="1" ht="66" customHeight="1" x14ac:dyDescent="0.3">
      <c r="A324" s="6" t="s">
        <v>24</v>
      </c>
      <c r="B324" s="6" t="s">
        <v>981</v>
      </c>
      <c r="C324" s="6"/>
      <c r="D324" s="6" t="s">
        <v>545</v>
      </c>
      <c r="E324" s="7" t="s">
        <v>875</v>
      </c>
      <c r="F324" s="8">
        <v>6000000</v>
      </c>
      <c r="G324" s="9">
        <f t="shared" si="11"/>
        <v>46511.627906976741</v>
      </c>
      <c r="H324" s="6">
        <v>100</v>
      </c>
      <c r="I324" s="6"/>
      <c r="J324" s="6">
        <v>1</v>
      </c>
      <c r="K324" s="6" t="s">
        <v>625</v>
      </c>
      <c r="L324" s="6" t="s">
        <v>23</v>
      </c>
      <c r="M324" s="10">
        <v>42856</v>
      </c>
      <c r="N324" s="10">
        <v>42856</v>
      </c>
      <c r="O324" s="6"/>
      <c r="P324" s="33"/>
      <c r="S324" s="64"/>
      <c r="T324" s="65"/>
    </row>
    <row r="325" spans="1:20" s="30" customFormat="1" ht="63.75" customHeight="1" x14ac:dyDescent="0.3">
      <c r="A325" s="6" t="s">
        <v>24</v>
      </c>
      <c r="B325" s="6" t="s">
        <v>876</v>
      </c>
      <c r="C325" s="6"/>
      <c r="D325" s="6" t="s">
        <v>53</v>
      </c>
      <c r="E325" s="7" t="s">
        <v>877</v>
      </c>
      <c r="F325" s="8">
        <v>36098400</v>
      </c>
      <c r="G325" s="9">
        <f t="shared" si="11"/>
        <v>279832.5581395349</v>
      </c>
      <c r="H325" s="6">
        <v>100</v>
      </c>
      <c r="I325" s="6"/>
      <c r="J325" s="6">
        <v>3</v>
      </c>
      <c r="K325" s="6" t="s">
        <v>878</v>
      </c>
      <c r="L325" s="6" t="s">
        <v>23</v>
      </c>
      <c r="M325" s="10">
        <v>42948</v>
      </c>
      <c r="N325" s="10">
        <v>42948</v>
      </c>
      <c r="O325" s="6"/>
      <c r="P325" s="67" t="s">
        <v>879</v>
      </c>
      <c r="S325" s="64"/>
      <c r="T325" s="65"/>
    </row>
    <row r="326" spans="1:20" s="30" customFormat="1" ht="39" customHeight="1" x14ac:dyDescent="0.3">
      <c r="A326" s="6" t="s">
        <v>24</v>
      </c>
      <c r="B326" s="6" t="s">
        <v>942</v>
      </c>
      <c r="C326" s="6"/>
      <c r="D326" s="6" t="s">
        <v>479</v>
      </c>
      <c r="E326" s="7">
        <v>1512</v>
      </c>
      <c r="F326" s="8">
        <v>1135522.68</v>
      </c>
      <c r="G326" s="9">
        <f t="shared" si="11"/>
        <v>8802.501395348836</v>
      </c>
      <c r="H326" s="6">
        <v>100</v>
      </c>
      <c r="I326" s="6"/>
      <c r="J326" s="6">
        <v>1</v>
      </c>
      <c r="K326" s="6" t="s">
        <v>292</v>
      </c>
      <c r="L326" s="6" t="s">
        <v>23</v>
      </c>
      <c r="M326" s="10">
        <v>42887</v>
      </c>
      <c r="N326" s="10">
        <v>42948</v>
      </c>
      <c r="O326" s="6"/>
      <c r="P326" s="67"/>
      <c r="S326" s="64"/>
      <c r="T326" s="65"/>
    </row>
    <row r="327" spans="1:20" s="30" customFormat="1" ht="36" customHeight="1" x14ac:dyDescent="0.3">
      <c r="A327" s="6" t="s">
        <v>24</v>
      </c>
      <c r="B327" s="6" t="s">
        <v>880</v>
      </c>
      <c r="C327" s="6"/>
      <c r="D327" s="6" t="s">
        <v>479</v>
      </c>
      <c r="E327" s="7" t="s">
        <v>881</v>
      </c>
      <c r="F327" s="8">
        <v>4295868</v>
      </c>
      <c r="G327" s="9">
        <f t="shared" si="11"/>
        <v>33301.302325581397</v>
      </c>
      <c r="H327" s="6">
        <v>100</v>
      </c>
      <c r="I327" s="6"/>
      <c r="J327" s="6"/>
      <c r="K327" s="6" t="s">
        <v>292</v>
      </c>
      <c r="L327" s="6" t="s">
        <v>23</v>
      </c>
      <c r="M327" s="10">
        <v>42736</v>
      </c>
      <c r="N327" s="10">
        <v>42767</v>
      </c>
      <c r="O327" s="6"/>
      <c r="P327" s="67"/>
      <c r="S327" s="64"/>
      <c r="T327" s="65"/>
    </row>
    <row r="328" spans="1:20" s="30" customFormat="1" ht="36" customHeight="1" x14ac:dyDescent="0.3">
      <c r="A328" s="6" t="s">
        <v>24</v>
      </c>
      <c r="B328" s="6" t="s">
        <v>968</v>
      </c>
      <c r="C328" s="6"/>
      <c r="D328" s="6" t="s">
        <v>479</v>
      </c>
      <c r="E328" s="7" t="s">
        <v>629</v>
      </c>
      <c r="F328" s="8">
        <v>2000000</v>
      </c>
      <c r="G328" s="9">
        <f t="shared" si="11"/>
        <v>15503.875968992248</v>
      </c>
      <c r="H328" s="6">
        <v>100</v>
      </c>
      <c r="I328" s="6"/>
      <c r="J328" s="6"/>
      <c r="K328" s="6" t="s">
        <v>292</v>
      </c>
      <c r="L328" s="6" t="s">
        <v>23</v>
      </c>
      <c r="M328" s="10">
        <v>42948</v>
      </c>
      <c r="N328" s="10">
        <v>42979</v>
      </c>
      <c r="O328" s="6"/>
      <c r="P328" s="67"/>
      <c r="S328" s="64"/>
      <c r="T328" s="65"/>
    </row>
    <row r="329" spans="1:20" s="76" customFormat="1" ht="36" customHeight="1" x14ac:dyDescent="0.3">
      <c r="A329" s="70" t="s">
        <v>24</v>
      </c>
      <c r="B329" s="70" t="s">
        <v>871</v>
      </c>
      <c r="C329" s="70"/>
      <c r="D329" s="70" t="s">
        <v>479</v>
      </c>
      <c r="E329" s="71" t="s">
        <v>997</v>
      </c>
      <c r="F329" s="72">
        <v>130000</v>
      </c>
      <c r="G329" s="73">
        <f t="shared" si="11"/>
        <v>1007.7519379844962</v>
      </c>
      <c r="H329" s="70">
        <v>100</v>
      </c>
      <c r="I329" s="70"/>
      <c r="J329" s="70"/>
      <c r="K329" s="70" t="s">
        <v>292</v>
      </c>
      <c r="L329" s="70" t="s">
        <v>16</v>
      </c>
      <c r="M329" s="74">
        <v>43009</v>
      </c>
      <c r="N329" s="74">
        <v>43040</v>
      </c>
      <c r="O329" s="70"/>
      <c r="P329" s="82"/>
      <c r="Q329" s="76" t="s">
        <v>161</v>
      </c>
      <c r="S329" s="83"/>
      <c r="T329" s="84"/>
    </row>
    <row r="330" spans="1:20" s="30" customFormat="1" ht="113.25" customHeight="1" x14ac:dyDescent="0.3">
      <c r="A330" s="6" t="s">
        <v>24</v>
      </c>
      <c r="B330" s="6" t="s">
        <v>882</v>
      </c>
      <c r="C330" s="6"/>
      <c r="D330" s="6" t="s">
        <v>53</v>
      </c>
      <c r="E330" s="7" t="s">
        <v>883</v>
      </c>
      <c r="F330" s="8">
        <v>18100000</v>
      </c>
      <c r="G330" s="9">
        <f t="shared" si="11"/>
        <v>140310.07751937985</v>
      </c>
      <c r="H330" s="6">
        <v>100</v>
      </c>
      <c r="I330" s="6"/>
      <c r="J330" s="6">
        <v>2</v>
      </c>
      <c r="K330" s="6" t="s">
        <v>292</v>
      </c>
      <c r="L330" s="6" t="s">
        <v>23</v>
      </c>
      <c r="M330" s="10">
        <v>42917</v>
      </c>
      <c r="N330" s="10">
        <v>42917</v>
      </c>
      <c r="O330" s="6"/>
      <c r="P330" s="67" t="s">
        <v>884</v>
      </c>
      <c r="S330" s="64"/>
      <c r="T330" s="65"/>
    </row>
    <row r="331" spans="1:20" s="30" customFormat="1" ht="41.25" customHeight="1" x14ac:dyDescent="0.3">
      <c r="A331" s="6" t="s">
        <v>24</v>
      </c>
      <c r="B331" s="6" t="s">
        <v>885</v>
      </c>
      <c r="C331" s="6"/>
      <c r="D331" s="6" t="s">
        <v>479</v>
      </c>
      <c r="E331" s="7" t="s">
        <v>886</v>
      </c>
      <c r="F331" s="8">
        <v>7800000</v>
      </c>
      <c r="G331" s="9">
        <f t="shared" si="11"/>
        <v>60465.116279069771</v>
      </c>
      <c r="H331" s="6">
        <v>100</v>
      </c>
      <c r="I331" s="6"/>
      <c r="J331" s="6">
        <v>50</v>
      </c>
      <c r="K331" s="6" t="s">
        <v>292</v>
      </c>
      <c r="L331" s="6" t="s">
        <v>16</v>
      </c>
      <c r="M331" s="10">
        <v>42917</v>
      </c>
      <c r="N331" s="10">
        <v>42917</v>
      </c>
      <c r="O331" s="6"/>
      <c r="P331" s="63"/>
      <c r="S331" s="64"/>
      <c r="T331" s="65"/>
    </row>
    <row r="332" spans="1:20" s="30" customFormat="1" ht="41.25" customHeight="1" x14ac:dyDescent="0.3">
      <c r="A332" s="6" t="s">
        <v>24</v>
      </c>
      <c r="B332" s="6" t="s">
        <v>978</v>
      </c>
      <c r="C332" s="6"/>
      <c r="D332" s="6" t="s">
        <v>479</v>
      </c>
      <c r="E332" s="7" t="s">
        <v>976</v>
      </c>
      <c r="F332" s="8">
        <v>8400000</v>
      </c>
      <c r="G332" s="9">
        <f t="shared" si="11"/>
        <v>65116.279069767443</v>
      </c>
      <c r="H332" s="6">
        <v>100</v>
      </c>
      <c r="I332" s="6"/>
      <c r="J332" s="6">
        <v>1</v>
      </c>
      <c r="K332" s="6" t="s">
        <v>980</v>
      </c>
      <c r="L332" s="6" t="s">
        <v>23</v>
      </c>
      <c r="M332" s="10">
        <v>42979</v>
      </c>
      <c r="N332" s="10">
        <v>43009</v>
      </c>
      <c r="O332" s="6"/>
      <c r="P332" s="63"/>
      <c r="S332" s="64"/>
      <c r="T332" s="65"/>
    </row>
    <row r="333" spans="1:20" s="30" customFormat="1" ht="41.25" customHeight="1" x14ac:dyDescent="0.3">
      <c r="A333" s="6" t="s">
        <v>24</v>
      </c>
      <c r="B333" s="6" t="s">
        <v>979</v>
      </c>
      <c r="C333" s="6"/>
      <c r="D333" s="6" t="s">
        <v>479</v>
      </c>
      <c r="E333" s="7" t="s">
        <v>977</v>
      </c>
      <c r="F333" s="8">
        <v>3600000</v>
      </c>
      <c r="G333" s="9">
        <f t="shared" si="11"/>
        <v>27906.976744186046</v>
      </c>
      <c r="H333" s="6">
        <v>100</v>
      </c>
      <c r="I333" s="6"/>
      <c r="J333" s="6">
        <v>8</v>
      </c>
      <c r="K333" s="6" t="s">
        <v>292</v>
      </c>
      <c r="L333" s="6" t="s">
        <v>23</v>
      </c>
      <c r="M333" s="10">
        <v>42979</v>
      </c>
      <c r="N333" s="10">
        <v>43009</v>
      </c>
      <c r="O333" s="6"/>
      <c r="P333" s="63"/>
      <c r="S333" s="64"/>
      <c r="T333" s="65"/>
    </row>
    <row r="334" spans="1:20" s="30" customFormat="1" ht="41.25" customHeight="1" x14ac:dyDescent="0.3">
      <c r="A334" s="6" t="s">
        <v>24</v>
      </c>
      <c r="B334" s="6" t="s">
        <v>887</v>
      </c>
      <c r="C334" s="6"/>
      <c r="D334" s="6" t="s">
        <v>479</v>
      </c>
      <c r="E334" s="7" t="s">
        <v>888</v>
      </c>
      <c r="F334" s="8">
        <v>2355139</v>
      </c>
      <c r="G334" s="9">
        <f t="shared" si="11"/>
        <v>18256.891472868218</v>
      </c>
      <c r="H334" s="6">
        <v>100</v>
      </c>
      <c r="I334" s="6"/>
      <c r="J334" s="6">
        <v>1</v>
      </c>
      <c r="K334" s="6" t="s">
        <v>44</v>
      </c>
      <c r="L334" s="6" t="s">
        <v>23</v>
      </c>
      <c r="M334" s="10">
        <v>42736</v>
      </c>
      <c r="N334" s="10">
        <v>42767</v>
      </c>
      <c r="O334" s="6"/>
      <c r="P334" s="63"/>
      <c r="S334" s="64"/>
      <c r="T334" s="65"/>
    </row>
    <row r="335" spans="1:20" s="30" customFormat="1" ht="42" customHeight="1" x14ac:dyDescent="0.3">
      <c r="A335" s="6" t="s">
        <v>24</v>
      </c>
      <c r="B335" s="6" t="s">
        <v>889</v>
      </c>
      <c r="C335" s="6"/>
      <c r="D335" s="6" t="s">
        <v>479</v>
      </c>
      <c r="E335" s="7" t="s">
        <v>890</v>
      </c>
      <c r="F335" s="8">
        <v>4591853.88</v>
      </c>
      <c r="G335" s="9">
        <f t="shared" si="11"/>
        <v>35595.766511627909</v>
      </c>
      <c r="H335" s="6">
        <v>100</v>
      </c>
      <c r="I335" s="6"/>
      <c r="J335" s="6">
        <v>4</v>
      </c>
      <c r="K335" s="6" t="s">
        <v>44</v>
      </c>
      <c r="L335" s="6" t="s">
        <v>23</v>
      </c>
      <c r="M335" s="10">
        <v>42736</v>
      </c>
      <c r="N335" s="10">
        <v>42767</v>
      </c>
      <c r="O335" s="6"/>
      <c r="P335" s="67" t="s">
        <v>891</v>
      </c>
      <c r="S335" s="64" t="s">
        <v>768</v>
      </c>
      <c r="T335" s="65" t="s">
        <v>892</v>
      </c>
    </row>
    <row r="336" spans="1:20" s="30" customFormat="1" ht="42" customHeight="1" x14ac:dyDescent="0.3">
      <c r="A336" s="6" t="s">
        <v>24</v>
      </c>
      <c r="B336" s="6" t="s">
        <v>893</v>
      </c>
      <c r="C336" s="6"/>
      <c r="D336" s="6" t="s">
        <v>479</v>
      </c>
      <c r="E336" s="7" t="s">
        <v>894</v>
      </c>
      <c r="F336" s="8">
        <v>1236171.46</v>
      </c>
      <c r="G336" s="9">
        <f t="shared" si="11"/>
        <v>9582.7244961240303</v>
      </c>
      <c r="H336" s="6">
        <v>100</v>
      </c>
      <c r="I336" s="6"/>
      <c r="J336" s="6">
        <v>2</v>
      </c>
      <c r="K336" s="6" t="s">
        <v>44</v>
      </c>
      <c r="L336" s="6" t="s">
        <v>23</v>
      </c>
      <c r="M336" s="10">
        <v>42736</v>
      </c>
      <c r="N336" s="10">
        <v>42767</v>
      </c>
      <c r="O336" s="6"/>
      <c r="P336" s="67" t="s">
        <v>895</v>
      </c>
      <c r="S336" s="64" t="s">
        <v>768</v>
      </c>
      <c r="T336" s="65" t="s">
        <v>892</v>
      </c>
    </row>
    <row r="337" spans="1:22" s="30" customFormat="1" ht="42" customHeight="1" x14ac:dyDescent="0.3">
      <c r="A337" s="6" t="s">
        <v>24</v>
      </c>
      <c r="B337" s="6" t="s">
        <v>896</v>
      </c>
      <c r="C337" s="6"/>
      <c r="D337" s="6" t="s">
        <v>479</v>
      </c>
      <c r="E337" s="7" t="s">
        <v>897</v>
      </c>
      <c r="F337" s="8">
        <v>300000</v>
      </c>
      <c r="G337" s="9">
        <f t="shared" si="11"/>
        <v>2325.5813953488373</v>
      </c>
      <c r="H337" s="6">
        <v>100</v>
      </c>
      <c r="I337" s="6"/>
      <c r="J337" s="6">
        <v>4</v>
      </c>
      <c r="K337" s="6" t="s">
        <v>44</v>
      </c>
      <c r="L337" s="6" t="s">
        <v>16</v>
      </c>
      <c r="M337" s="10">
        <v>42736</v>
      </c>
      <c r="N337" s="10">
        <v>43070</v>
      </c>
      <c r="O337" s="6"/>
      <c r="P337" s="67" t="s">
        <v>898</v>
      </c>
      <c r="S337" s="64" t="s">
        <v>768</v>
      </c>
      <c r="T337" s="65" t="s">
        <v>892</v>
      </c>
    </row>
    <row r="338" spans="1:22" s="30" customFormat="1" ht="42" customHeight="1" x14ac:dyDescent="0.3">
      <c r="A338" s="6" t="s">
        <v>24</v>
      </c>
      <c r="B338" s="6" t="s">
        <v>899</v>
      </c>
      <c r="C338" s="6"/>
      <c r="D338" s="6" t="s">
        <v>479</v>
      </c>
      <c r="E338" s="7" t="s">
        <v>900</v>
      </c>
      <c r="F338" s="8">
        <v>18367788</v>
      </c>
      <c r="G338" s="9">
        <f t="shared" si="11"/>
        <v>142385.95348837209</v>
      </c>
      <c r="H338" s="6">
        <v>100</v>
      </c>
      <c r="I338" s="6"/>
      <c r="J338" s="6">
        <v>5</v>
      </c>
      <c r="K338" s="6" t="s">
        <v>44</v>
      </c>
      <c r="L338" s="6" t="s">
        <v>23</v>
      </c>
      <c r="M338" s="10">
        <v>42767</v>
      </c>
      <c r="N338" s="10">
        <v>42795</v>
      </c>
      <c r="O338" s="6"/>
      <c r="P338" s="67" t="s">
        <v>901</v>
      </c>
      <c r="S338" s="64"/>
      <c r="T338" s="65"/>
    </row>
    <row r="339" spans="1:22" s="30" customFormat="1" ht="42" customHeight="1" x14ac:dyDescent="0.3">
      <c r="A339" s="6" t="s">
        <v>24</v>
      </c>
      <c r="B339" s="6" t="s">
        <v>902</v>
      </c>
      <c r="C339" s="6"/>
      <c r="D339" s="6" t="s">
        <v>479</v>
      </c>
      <c r="E339" s="7" t="s">
        <v>903</v>
      </c>
      <c r="F339" s="8">
        <v>58776921.439999998</v>
      </c>
      <c r="G339" s="9">
        <f t="shared" si="11"/>
        <v>455635.0499224806</v>
      </c>
      <c r="H339" s="6">
        <v>100</v>
      </c>
      <c r="I339" s="6"/>
      <c r="J339" s="6">
        <v>16</v>
      </c>
      <c r="K339" s="6" t="s">
        <v>44</v>
      </c>
      <c r="L339" s="6" t="s">
        <v>23</v>
      </c>
      <c r="M339" s="10">
        <v>42767</v>
      </c>
      <c r="N339" s="10">
        <v>42795</v>
      </c>
      <c r="O339" s="6"/>
      <c r="P339" s="67" t="s">
        <v>901</v>
      </c>
      <c r="S339" s="64" t="s">
        <v>768</v>
      </c>
      <c r="T339" s="65" t="s">
        <v>892</v>
      </c>
    </row>
    <row r="340" spans="1:22" s="30" customFormat="1" ht="42" customHeight="1" x14ac:dyDescent="0.3">
      <c r="A340" s="6" t="s">
        <v>24</v>
      </c>
      <c r="B340" s="6" t="s">
        <v>963</v>
      </c>
      <c r="C340" s="6"/>
      <c r="D340" s="6" t="s">
        <v>479</v>
      </c>
      <c r="E340" s="7" t="s">
        <v>932</v>
      </c>
      <c r="F340" s="8">
        <v>993743.16</v>
      </c>
      <c r="G340" s="9">
        <f t="shared" si="11"/>
        <v>7703.4353488372099</v>
      </c>
      <c r="H340" s="6">
        <v>100</v>
      </c>
      <c r="I340" s="6"/>
      <c r="J340" s="6">
        <v>1</v>
      </c>
      <c r="K340" s="6" t="s">
        <v>44</v>
      </c>
      <c r="L340" s="6" t="s">
        <v>23</v>
      </c>
      <c r="M340" s="10">
        <v>42948</v>
      </c>
      <c r="N340" s="10">
        <v>42979</v>
      </c>
      <c r="O340" s="6"/>
      <c r="P340" s="67"/>
      <c r="S340" s="64"/>
      <c r="T340" s="65"/>
    </row>
    <row r="341" spans="1:22" s="30" customFormat="1" ht="62.25" customHeight="1" x14ac:dyDescent="0.3">
      <c r="A341" s="6" t="s">
        <v>24</v>
      </c>
      <c r="B341" s="6" t="s">
        <v>940</v>
      </c>
      <c r="C341" s="6"/>
      <c r="D341" s="6" t="s">
        <v>545</v>
      </c>
      <c r="E341" s="7" t="s">
        <v>941</v>
      </c>
      <c r="F341" s="8">
        <v>2235139.2799999998</v>
      </c>
      <c r="G341" s="9">
        <f t="shared" si="11"/>
        <v>17326.661085271317</v>
      </c>
      <c r="H341" s="6">
        <v>100</v>
      </c>
      <c r="I341" s="6"/>
      <c r="J341" s="6">
        <v>1</v>
      </c>
      <c r="K341" s="6" t="s">
        <v>44</v>
      </c>
      <c r="L341" s="6" t="s">
        <v>23</v>
      </c>
      <c r="M341" s="10">
        <v>42917</v>
      </c>
      <c r="N341" s="10">
        <v>42948</v>
      </c>
      <c r="O341" s="6"/>
      <c r="P341" s="67"/>
      <c r="S341" s="64"/>
      <c r="T341" s="65"/>
    </row>
    <row r="342" spans="1:22" s="30" customFormat="1" ht="42" customHeight="1" x14ac:dyDescent="0.3">
      <c r="A342" s="6" t="s">
        <v>24</v>
      </c>
      <c r="B342" s="6" t="s">
        <v>964</v>
      </c>
      <c r="C342" s="6"/>
      <c r="D342" s="6" t="s">
        <v>479</v>
      </c>
      <c r="E342" s="7" t="s">
        <v>965</v>
      </c>
      <c r="F342" s="8">
        <v>915000</v>
      </c>
      <c r="G342" s="9">
        <f t="shared" si="11"/>
        <v>7093.0232558139533</v>
      </c>
      <c r="H342" s="6">
        <v>100</v>
      </c>
      <c r="I342" s="6"/>
      <c r="J342" s="6">
        <v>1</v>
      </c>
      <c r="K342" s="6" t="s">
        <v>44</v>
      </c>
      <c r="L342" s="6" t="s">
        <v>23</v>
      </c>
      <c r="M342" s="10">
        <v>42948</v>
      </c>
      <c r="N342" s="10">
        <v>42979</v>
      </c>
      <c r="O342" s="6"/>
      <c r="P342" s="67"/>
      <c r="S342" s="64"/>
      <c r="T342" s="65"/>
    </row>
    <row r="343" spans="1:22" s="30" customFormat="1" ht="42" customHeight="1" x14ac:dyDescent="0.3">
      <c r="A343" s="6" t="s">
        <v>24</v>
      </c>
      <c r="B343" s="6" t="s">
        <v>967</v>
      </c>
      <c r="C343" s="6"/>
      <c r="D343" s="6" t="s">
        <v>479</v>
      </c>
      <c r="E343" s="7" t="s">
        <v>966</v>
      </c>
      <c r="F343" s="8">
        <v>3762655.87</v>
      </c>
      <c r="G343" s="9">
        <f t="shared" si="11"/>
        <v>29167.874961240312</v>
      </c>
      <c r="H343" s="6">
        <v>100</v>
      </c>
      <c r="I343" s="6"/>
      <c r="J343" s="6">
        <v>1</v>
      </c>
      <c r="K343" s="6" t="s">
        <v>44</v>
      </c>
      <c r="L343" s="6" t="s">
        <v>23</v>
      </c>
      <c r="M343" s="10">
        <v>42948</v>
      </c>
      <c r="N343" s="10">
        <v>42979</v>
      </c>
      <c r="O343" s="6"/>
      <c r="P343" s="67"/>
      <c r="S343" s="64"/>
      <c r="T343" s="65"/>
    </row>
    <row r="344" spans="1:22" s="30" customFormat="1" ht="42" customHeight="1" x14ac:dyDescent="0.3">
      <c r="A344" s="6" t="s">
        <v>24</v>
      </c>
      <c r="B344" s="6" t="s">
        <v>972</v>
      </c>
      <c r="C344" s="6"/>
      <c r="D344" s="6" t="s">
        <v>479</v>
      </c>
      <c r="E344" s="7" t="s">
        <v>973</v>
      </c>
      <c r="F344" s="8">
        <v>3762655.87</v>
      </c>
      <c r="G344" s="9">
        <f t="shared" ref="G344" si="12">F344/$B$361</f>
        <v>29167.874961240312</v>
      </c>
      <c r="H344" s="6">
        <v>100</v>
      </c>
      <c r="I344" s="6"/>
      <c r="J344" s="6">
        <v>1</v>
      </c>
      <c r="K344" s="6" t="s">
        <v>44</v>
      </c>
      <c r="L344" s="6" t="s">
        <v>23</v>
      </c>
      <c r="M344" s="10">
        <v>42948</v>
      </c>
      <c r="N344" s="10">
        <v>42979</v>
      </c>
      <c r="O344" s="6"/>
      <c r="P344" s="67"/>
      <c r="S344" s="64"/>
      <c r="T344" s="65"/>
    </row>
    <row r="345" spans="1:22" s="76" customFormat="1" ht="42" customHeight="1" x14ac:dyDescent="0.3">
      <c r="A345" s="70" t="s">
        <v>24</v>
      </c>
      <c r="B345" s="70" t="s">
        <v>1431</v>
      </c>
      <c r="C345" s="70"/>
      <c r="D345" s="70" t="s">
        <v>479</v>
      </c>
      <c r="E345" s="71" t="s">
        <v>1432</v>
      </c>
      <c r="F345" s="72">
        <v>1000000</v>
      </c>
      <c r="G345" s="73">
        <f t="shared" ref="G345" si="13">F345/$B$361</f>
        <v>7751.937984496124</v>
      </c>
      <c r="H345" s="70">
        <v>100</v>
      </c>
      <c r="I345" s="70"/>
      <c r="J345" s="70">
        <v>1</v>
      </c>
      <c r="K345" s="70" t="s">
        <v>44</v>
      </c>
      <c r="L345" s="70" t="s">
        <v>23</v>
      </c>
      <c r="M345" s="74">
        <v>43040</v>
      </c>
      <c r="N345" s="74">
        <v>43040</v>
      </c>
      <c r="O345" s="70"/>
      <c r="P345" s="82"/>
      <c r="Q345" s="76" t="s">
        <v>161</v>
      </c>
      <c r="S345" s="83"/>
      <c r="T345" s="84"/>
    </row>
    <row r="346" spans="1:22" x14ac:dyDescent="0.3">
      <c r="A346" s="47"/>
      <c r="B346" s="47"/>
      <c r="C346" s="47"/>
      <c r="D346" s="47"/>
      <c r="E346" s="47"/>
      <c r="F346" s="47"/>
      <c r="G346" s="47"/>
      <c r="H346" s="47"/>
      <c r="I346" s="47"/>
      <c r="J346" s="47"/>
      <c r="K346" s="47"/>
      <c r="L346" s="47"/>
      <c r="M346" s="47"/>
      <c r="N346" s="47"/>
      <c r="O346" s="47"/>
      <c r="P346" s="47"/>
      <c r="S346" s="64" t="s">
        <v>904</v>
      </c>
      <c r="T346" s="65" t="s">
        <v>892</v>
      </c>
    </row>
    <row r="347" spans="1:22" x14ac:dyDescent="0.3">
      <c r="F347" s="38"/>
      <c r="G347" s="20"/>
      <c r="P347" s="40"/>
    </row>
    <row r="348" spans="1:22" s="13" customFormat="1" ht="22.5" customHeight="1" x14ac:dyDescent="0.3">
      <c r="A348" s="16"/>
      <c r="B348" s="17"/>
      <c r="C348" s="16"/>
      <c r="D348" s="16"/>
      <c r="E348" s="16"/>
      <c r="F348" s="18"/>
      <c r="G348" s="19"/>
      <c r="H348" s="20"/>
      <c r="I348" s="16"/>
      <c r="J348" s="16"/>
      <c r="K348" s="16"/>
      <c r="L348" s="16"/>
      <c r="M348" s="21"/>
      <c r="N348" s="21"/>
      <c r="O348" s="16"/>
      <c r="P348" s="22"/>
      <c r="Q348" s="14"/>
      <c r="R348" s="12"/>
      <c r="S348" s="4"/>
      <c r="T348" s="12"/>
      <c r="U348" s="12"/>
      <c r="V348" s="12"/>
    </row>
    <row r="349" spans="1:22" ht="15.6" x14ac:dyDescent="0.3">
      <c r="A349" s="98" t="s">
        <v>907</v>
      </c>
      <c r="B349" s="98"/>
      <c r="C349" s="98"/>
      <c r="D349" s="98"/>
      <c r="E349" s="98"/>
      <c r="F349" s="98"/>
      <c r="G349" s="98"/>
      <c r="H349" s="98"/>
      <c r="I349" s="98"/>
      <c r="J349" s="98"/>
      <c r="K349" s="98"/>
      <c r="L349" s="98"/>
      <c r="M349" s="98"/>
      <c r="N349" s="98"/>
      <c r="O349" s="47"/>
      <c r="P349" s="1"/>
      <c r="S349" s="64" t="s">
        <v>908</v>
      </c>
      <c r="T349" s="65" t="s">
        <v>892</v>
      </c>
    </row>
    <row r="350" spans="1:22" ht="15" customHeight="1" x14ac:dyDescent="0.3">
      <c r="A350" s="97" t="s">
        <v>3</v>
      </c>
      <c r="B350" s="97" t="s">
        <v>4</v>
      </c>
      <c r="C350" s="97" t="s">
        <v>5</v>
      </c>
      <c r="D350" s="97" t="s">
        <v>6</v>
      </c>
      <c r="E350" s="97" t="s">
        <v>8</v>
      </c>
      <c r="F350" s="97" t="s">
        <v>535</v>
      </c>
      <c r="G350" s="97"/>
      <c r="H350" s="99"/>
      <c r="I350" s="99"/>
      <c r="J350" s="97" t="s">
        <v>11</v>
      </c>
      <c r="K350" s="97" t="s">
        <v>12</v>
      </c>
      <c r="L350" s="97" t="s">
        <v>13</v>
      </c>
      <c r="M350" s="97"/>
      <c r="N350" s="97" t="s">
        <v>14</v>
      </c>
      <c r="O350" s="47"/>
      <c r="P350" s="97" t="s">
        <v>15</v>
      </c>
      <c r="S350" s="64"/>
      <c r="T350" s="65" t="s">
        <v>909</v>
      </c>
    </row>
    <row r="351" spans="1:22" ht="25.5" customHeight="1" x14ac:dyDescent="0.3">
      <c r="A351" s="97"/>
      <c r="B351" s="97"/>
      <c r="C351" s="97"/>
      <c r="D351" s="97"/>
      <c r="E351" s="97"/>
      <c r="F351" s="1" t="s">
        <v>9</v>
      </c>
      <c r="G351" s="1" t="s">
        <v>17</v>
      </c>
      <c r="H351" s="1" t="s">
        <v>18</v>
      </c>
      <c r="I351" s="1" t="s">
        <v>19</v>
      </c>
      <c r="J351" s="97"/>
      <c r="K351" s="97"/>
      <c r="L351" s="1" t="s">
        <v>910</v>
      </c>
      <c r="M351" s="1" t="s">
        <v>911</v>
      </c>
      <c r="N351" s="97"/>
      <c r="O351" s="47"/>
      <c r="P351" s="97"/>
      <c r="Q351" s="68"/>
      <c r="R351" s="68"/>
      <c r="S351" s="64"/>
      <c r="T351" s="65" t="s">
        <v>909</v>
      </c>
    </row>
    <row r="352" spans="1:22" ht="27.6" x14ac:dyDescent="0.3">
      <c r="A352" s="6"/>
      <c r="B352" s="6"/>
      <c r="C352" s="6"/>
      <c r="D352" s="6"/>
      <c r="E352" s="6"/>
      <c r="F352" s="6"/>
      <c r="G352" s="6"/>
      <c r="H352" s="6"/>
      <c r="I352" s="6"/>
      <c r="J352" s="6"/>
      <c r="K352" s="6"/>
      <c r="L352" s="6"/>
      <c r="M352" s="6"/>
      <c r="N352" s="6"/>
      <c r="O352" s="47"/>
      <c r="P352" s="47"/>
      <c r="S352" s="64" t="s">
        <v>912</v>
      </c>
      <c r="T352" s="65" t="s">
        <v>766</v>
      </c>
    </row>
    <row r="353" spans="1:21" x14ac:dyDescent="0.3">
      <c r="A353" s="6"/>
      <c r="B353" s="6"/>
      <c r="C353" s="6"/>
      <c r="D353" s="6"/>
      <c r="E353" s="6"/>
      <c r="F353" s="6"/>
      <c r="G353" s="6"/>
      <c r="H353" s="6"/>
      <c r="I353" s="6"/>
      <c r="J353" s="6"/>
      <c r="K353" s="6"/>
      <c r="L353" s="6"/>
      <c r="M353" s="6"/>
      <c r="N353" s="6"/>
      <c r="O353" s="47"/>
      <c r="P353" s="47"/>
      <c r="S353" s="64" t="s">
        <v>913</v>
      </c>
      <c r="T353" s="65" t="s">
        <v>766</v>
      </c>
    </row>
    <row r="354" spans="1:21" x14ac:dyDescent="0.3">
      <c r="A354" s="6"/>
      <c r="B354" s="6"/>
      <c r="C354" s="6"/>
      <c r="D354" s="6"/>
      <c r="E354" s="6"/>
      <c r="F354" s="6"/>
      <c r="G354" s="6"/>
      <c r="H354" s="6"/>
      <c r="I354" s="6"/>
      <c r="J354" s="6"/>
      <c r="K354" s="6"/>
      <c r="L354" s="6"/>
      <c r="M354" s="6"/>
      <c r="N354" s="6"/>
      <c r="O354" s="47"/>
      <c r="P354" s="47"/>
      <c r="S354" s="64" t="s">
        <v>914</v>
      </c>
      <c r="T354" s="65" t="s">
        <v>766</v>
      </c>
    </row>
    <row r="355" spans="1:21" x14ac:dyDescent="0.3">
      <c r="A355" s="47"/>
      <c r="B355" s="47"/>
      <c r="C355" s="47"/>
      <c r="D355" s="47"/>
      <c r="E355" s="47"/>
      <c r="F355" s="47"/>
      <c r="G355" s="47"/>
      <c r="H355" s="47"/>
      <c r="I355" s="47"/>
      <c r="J355" s="47"/>
      <c r="K355" s="47"/>
      <c r="L355" s="47"/>
      <c r="M355" s="47"/>
      <c r="N355" s="47"/>
      <c r="O355" s="47"/>
      <c r="P355" s="47"/>
      <c r="S355" s="64" t="s">
        <v>915</v>
      </c>
      <c r="T355" s="65" t="s">
        <v>766</v>
      </c>
    </row>
    <row r="356" spans="1:21" ht="15.6" x14ac:dyDescent="0.3">
      <c r="A356" s="98" t="s">
        <v>916</v>
      </c>
      <c r="B356" s="98"/>
      <c r="C356" s="98"/>
      <c r="D356" s="98"/>
      <c r="E356" s="98"/>
      <c r="F356" s="98"/>
      <c r="G356" s="98"/>
      <c r="H356" s="98"/>
      <c r="I356" s="98"/>
      <c r="J356" s="98"/>
      <c r="K356" s="98"/>
      <c r="L356" s="98"/>
      <c r="M356" s="98"/>
      <c r="N356" s="47"/>
      <c r="O356" s="47"/>
      <c r="P356" s="1"/>
      <c r="S356" s="64" t="s">
        <v>917</v>
      </c>
      <c r="T356" s="65" t="s">
        <v>766</v>
      </c>
    </row>
    <row r="357" spans="1:21" ht="15" customHeight="1" x14ac:dyDescent="0.3">
      <c r="A357" s="97" t="s">
        <v>3</v>
      </c>
      <c r="B357" s="97" t="s">
        <v>918</v>
      </c>
      <c r="C357" s="97" t="s">
        <v>5</v>
      </c>
      <c r="D357" s="1"/>
      <c r="E357" s="97" t="s">
        <v>8</v>
      </c>
      <c r="F357" s="97" t="s">
        <v>535</v>
      </c>
      <c r="G357" s="97"/>
      <c r="H357" s="97"/>
      <c r="I357" s="97"/>
      <c r="J357" s="97" t="s">
        <v>11</v>
      </c>
      <c r="K357" s="97" t="s">
        <v>919</v>
      </c>
      <c r="L357" s="1" t="s">
        <v>13</v>
      </c>
      <c r="M357" s="1"/>
      <c r="N357" s="97" t="s">
        <v>14</v>
      </c>
      <c r="O357" s="47"/>
      <c r="P357" s="1" t="s">
        <v>15</v>
      </c>
      <c r="S357" s="64" t="s">
        <v>920</v>
      </c>
      <c r="T357" s="65" t="s">
        <v>766</v>
      </c>
    </row>
    <row r="358" spans="1:21" ht="36" customHeight="1" x14ac:dyDescent="0.3">
      <c r="A358" s="97"/>
      <c r="B358" s="97"/>
      <c r="C358" s="97"/>
      <c r="D358" s="1"/>
      <c r="E358" s="97"/>
      <c r="F358" s="1" t="s">
        <v>9</v>
      </c>
      <c r="G358" s="1" t="s">
        <v>17</v>
      </c>
      <c r="H358" s="1" t="s">
        <v>18</v>
      </c>
      <c r="I358" s="1" t="s">
        <v>19</v>
      </c>
      <c r="J358" s="97"/>
      <c r="K358" s="97"/>
      <c r="L358" s="1" t="s">
        <v>21</v>
      </c>
      <c r="M358" s="1" t="s">
        <v>921</v>
      </c>
      <c r="N358" s="97"/>
      <c r="O358" s="47"/>
      <c r="P358" s="1"/>
      <c r="T358" s="64" t="s">
        <v>922</v>
      </c>
      <c r="U358" s="65" t="s">
        <v>766</v>
      </c>
    </row>
    <row r="359" spans="1:21" x14ac:dyDescent="0.3">
      <c r="S359" s="64"/>
      <c r="T359" s="65"/>
    </row>
    <row r="360" spans="1:21" ht="27.6" x14ac:dyDescent="0.3">
      <c r="S360" s="4" t="s">
        <v>923</v>
      </c>
      <c r="T360" s="65" t="s">
        <v>788</v>
      </c>
    </row>
    <row r="361" spans="1:21" ht="27.6" x14ac:dyDescent="0.3">
      <c r="A361" t="s">
        <v>924</v>
      </c>
      <c r="B361">
        <v>129</v>
      </c>
      <c r="S361" s="4" t="s">
        <v>925</v>
      </c>
      <c r="T361" s="65" t="s">
        <v>788</v>
      </c>
    </row>
    <row r="362" spans="1:21" ht="27.6" x14ac:dyDescent="0.3">
      <c r="S362" s="64" t="s">
        <v>926</v>
      </c>
      <c r="T362" s="65" t="s">
        <v>788</v>
      </c>
    </row>
    <row r="363" spans="1:21" ht="27.6" x14ac:dyDescent="0.3">
      <c r="S363" s="4" t="s">
        <v>917</v>
      </c>
      <c r="T363" s="65" t="s">
        <v>788</v>
      </c>
    </row>
    <row r="364" spans="1:21" x14ac:dyDescent="0.3">
      <c r="B364" s="89" t="s">
        <v>999</v>
      </c>
    </row>
    <row r="366" spans="1:21" x14ac:dyDescent="0.3">
      <c r="B366" t="s">
        <v>48</v>
      </c>
      <c r="F366" s="38">
        <v>108200</v>
      </c>
      <c r="G366" s="38">
        <f>F366/$B$361</f>
        <v>838.75968992248067</v>
      </c>
      <c r="K366" t="s">
        <v>27</v>
      </c>
      <c r="N366" t="s">
        <v>49</v>
      </c>
      <c r="P366" s="40" t="s">
        <v>50</v>
      </c>
    </row>
    <row r="367" spans="1:21" s="30" customFormat="1" x14ac:dyDescent="0.3">
      <c r="B367" s="30" t="s">
        <v>51</v>
      </c>
      <c r="F367" s="41">
        <v>392000</v>
      </c>
      <c r="G367" s="38">
        <f t="shared" ref="G367:G376" si="14">F367/$B$361</f>
        <v>3038.7596899224804</v>
      </c>
      <c r="K367" s="30" t="s">
        <v>27</v>
      </c>
      <c r="N367" s="30" t="s">
        <v>49</v>
      </c>
      <c r="P367" s="30" t="s">
        <v>52</v>
      </c>
      <c r="S367" s="45" t="s">
        <v>53</v>
      </c>
      <c r="T367" s="55"/>
    </row>
    <row r="368" spans="1:21" s="30" customFormat="1" x14ac:dyDescent="0.3">
      <c r="B368" s="30" t="s">
        <v>1000</v>
      </c>
      <c r="F368" s="41">
        <v>282000</v>
      </c>
      <c r="G368" s="38">
        <f t="shared" si="14"/>
        <v>2186.046511627907</v>
      </c>
      <c r="K368" s="30" t="s">
        <v>34</v>
      </c>
      <c r="N368" s="30" t="s">
        <v>22</v>
      </c>
      <c r="P368" s="30" t="s">
        <v>1001</v>
      </c>
      <c r="S368" s="45"/>
      <c r="T368" s="55"/>
    </row>
    <row r="369" spans="2:20" s="30" customFormat="1" x14ac:dyDescent="0.3">
      <c r="B369" s="30" t="s">
        <v>1002</v>
      </c>
      <c r="F369" s="41">
        <v>1901805</v>
      </c>
      <c r="G369" s="38">
        <f t="shared" si="14"/>
        <v>14742.674418604651</v>
      </c>
      <c r="K369" s="30" t="s">
        <v>27</v>
      </c>
      <c r="N369" s="30" t="s">
        <v>49</v>
      </c>
      <c r="P369" s="30" t="s">
        <v>54</v>
      </c>
      <c r="S369" s="45"/>
      <c r="T369" s="55"/>
    </row>
    <row r="370" spans="2:20" s="30" customFormat="1" x14ac:dyDescent="0.3">
      <c r="B370" s="30" t="s">
        <v>1003</v>
      </c>
      <c r="F370" s="41">
        <v>2134210</v>
      </c>
      <c r="G370" s="38">
        <f t="shared" si="14"/>
        <v>16544.263565891473</v>
      </c>
      <c r="K370" s="30" t="s">
        <v>27</v>
      </c>
      <c r="N370" s="30" t="s">
        <v>49</v>
      </c>
      <c r="P370" s="30" t="s">
        <v>55</v>
      </c>
      <c r="S370" s="45"/>
      <c r="T370" s="55"/>
    </row>
    <row r="371" spans="2:20" s="30" customFormat="1" x14ac:dyDescent="0.3">
      <c r="B371" s="30" t="s">
        <v>1004</v>
      </c>
      <c r="F371" s="41">
        <v>415050</v>
      </c>
      <c r="G371" s="38">
        <f t="shared" si="14"/>
        <v>3217.4418604651164</v>
      </c>
      <c r="K371" s="30" t="s">
        <v>27</v>
      </c>
      <c r="N371" s="30" t="s">
        <v>49</v>
      </c>
      <c r="P371" s="30" t="s">
        <v>56</v>
      </c>
      <c r="S371" s="45"/>
      <c r="T371" s="55"/>
    </row>
    <row r="372" spans="2:20" s="30" customFormat="1" x14ac:dyDescent="0.3">
      <c r="B372" t="s">
        <v>1005</v>
      </c>
      <c r="C372"/>
      <c r="D372"/>
      <c r="E372"/>
      <c r="F372" s="38">
        <v>239031.23</v>
      </c>
      <c r="G372" s="38">
        <f t="shared" si="14"/>
        <v>1852.9552713178296</v>
      </c>
      <c r="H372"/>
      <c r="I372"/>
      <c r="J372"/>
      <c r="K372" t="s">
        <v>34</v>
      </c>
      <c r="L372"/>
      <c r="M372"/>
      <c r="N372" t="s">
        <v>49</v>
      </c>
      <c r="O372"/>
      <c r="P372" s="40" t="s">
        <v>57</v>
      </c>
      <c r="S372" s="45"/>
      <c r="T372" s="55"/>
    </row>
    <row r="373" spans="2:20" s="30" customFormat="1" x14ac:dyDescent="0.3">
      <c r="B373" t="s">
        <v>58</v>
      </c>
      <c r="C373"/>
      <c r="D373"/>
      <c r="E373"/>
      <c r="F373" s="41">
        <v>2698585</v>
      </c>
      <c r="G373" s="38">
        <f t="shared" si="14"/>
        <v>20919.263565891473</v>
      </c>
      <c r="H373"/>
      <c r="I373"/>
      <c r="J373"/>
      <c r="K373" t="s">
        <v>27</v>
      </c>
      <c r="L373"/>
      <c r="M373"/>
      <c r="N373" t="s">
        <v>49</v>
      </c>
      <c r="O373"/>
      <c r="P373" s="40" t="s">
        <v>59</v>
      </c>
      <c r="S373" s="45"/>
      <c r="T373" s="55"/>
    </row>
    <row r="374" spans="2:20" s="30" customFormat="1" x14ac:dyDescent="0.3">
      <c r="B374" s="30" t="s">
        <v>1006</v>
      </c>
      <c r="F374" s="41">
        <v>10595</v>
      </c>
      <c r="G374" s="38">
        <f t="shared" si="14"/>
        <v>82.131782945736433</v>
      </c>
      <c r="K374" s="30" t="s">
        <v>44</v>
      </c>
      <c r="N374" s="30" t="s">
        <v>49</v>
      </c>
      <c r="P374" s="42" t="s">
        <v>61</v>
      </c>
      <c r="S374" s="45"/>
      <c r="T374" s="55"/>
    </row>
    <row r="375" spans="2:20" s="30" customFormat="1" x14ac:dyDescent="0.3">
      <c r="B375" s="30" t="s">
        <v>60</v>
      </c>
      <c r="F375" s="41">
        <v>250550</v>
      </c>
      <c r="G375" s="38">
        <f t="shared" si="14"/>
        <v>1942.2480620155038</v>
      </c>
      <c r="K375" s="30" t="s">
        <v>44</v>
      </c>
      <c r="N375" s="30" t="s">
        <v>22</v>
      </c>
      <c r="P375" s="42" t="s">
        <v>1007</v>
      </c>
      <c r="S375" s="45"/>
      <c r="T375" s="55"/>
    </row>
    <row r="376" spans="2:20" s="30" customFormat="1" x14ac:dyDescent="0.3">
      <c r="B376" s="30" t="s">
        <v>1008</v>
      </c>
      <c r="F376" s="41">
        <v>943889</v>
      </c>
      <c r="G376" s="38">
        <f t="shared" si="14"/>
        <v>7316.968992248062</v>
      </c>
      <c r="K376" s="30" t="s">
        <v>44</v>
      </c>
      <c r="N376" s="30" t="s">
        <v>22</v>
      </c>
      <c r="P376" s="42" t="s">
        <v>1009</v>
      </c>
      <c r="S376" s="45"/>
      <c r="T376" s="55"/>
    </row>
    <row r="377" spans="2:20" ht="27.6" x14ac:dyDescent="0.3">
      <c r="S377" s="64" t="s">
        <v>927</v>
      </c>
      <c r="T377" s="65" t="s">
        <v>892</v>
      </c>
    </row>
    <row r="378" spans="2:20" ht="27.6" x14ac:dyDescent="0.3">
      <c r="B378" s="89" t="s">
        <v>766</v>
      </c>
      <c r="S378" s="45" t="s">
        <v>545</v>
      </c>
      <c r="T378" s="46"/>
    </row>
    <row r="379" spans="2:20" x14ac:dyDescent="0.3">
      <c r="B379" t="s">
        <v>325</v>
      </c>
      <c r="F379" s="38">
        <v>151050</v>
      </c>
      <c r="G379" s="38">
        <f>F379/$B$361</f>
        <v>1170.9302325581396</v>
      </c>
      <c r="K379" t="s">
        <v>27</v>
      </c>
      <c r="N379" t="s">
        <v>49</v>
      </c>
      <c r="P379" s="40" t="s">
        <v>326</v>
      </c>
    </row>
    <row r="380" spans="2:20" x14ac:dyDescent="0.3">
      <c r="B380" t="s">
        <v>327</v>
      </c>
      <c r="F380" s="38">
        <v>14599.11</v>
      </c>
      <c r="G380" s="38">
        <f t="shared" ref="G380:G443" si="15">F380/$B$361</f>
        <v>113.17139534883721</v>
      </c>
      <c r="K380" t="s">
        <v>27</v>
      </c>
      <c r="N380" t="s">
        <v>49</v>
      </c>
      <c r="P380" s="40" t="s">
        <v>328</v>
      </c>
    </row>
    <row r="381" spans="2:20" x14ac:dyDescent="0.3">
      <c r="B381" t="s">
        <v>329</v>
      </c>
      <c r="F381" s="38">
        <v>95000</v>
      </c>
      <c r="G381" s="38">
        <f t="shared" si="15"/>
        <v>736.4341085271318</v>
      </c>
      <c r="K381" t="s">
        <v>27</v>
      </c>
      <c r="N381" t="s">
        <v>49</v>
      </c>
      <c r="P381" s="40" t="s">
        <v>330</v>
      </c>
    </row>
    <row r="382" spans="2:20" x14ac:dyDescent="0.3">
      <c r="B382" t="s">
        <v>329</v>
      </c>
      <c r="F382" s="38">
        <v>38750</v>
      </c>
      <c r="G382" s="38">
        <f t="shared" si="15"/>
        <v>300.38759689922483</v>
      </c>
      <c r="K382" t="s">
        <v>27</v>
      </c>
      <c r="N382" t="s">
        <v>49</v>
      </c>
      <c r="P382" s="40" t="s">
        <v>331</v>
      </c>
    </row>
    <row r="383" spans="2:20" x14ac:dyDescent="0.3">
      <c r="B383" t="s">
        <v>329</v>
      </c>
      <c r="F383" s="38">
        <v>165000</v>
      </c>
      <c r="G383" s="38">
        <f t="shared" si="15"/>
        <v>1279.0697674418604</v>
      </c>
      <c r="K383" t="s">
        <v>27</v>
      </c>
      <c r="N383" t="s">
        <v>49</v>
      </c>
      <c r="P383" s="40" t="s">
        <v>332</v>
      </c>
    </row>
    <row r="384" spans="2:20" x14ac:dyDescent="0.3">
      <c r="B384" t="s">
        <v>333</v>
      </c>
      <c r="F384" s="38">
        <v>86250</v>
      </c>
      <c r="G384" s="38">
        <f t="shared" si="15"/>
        <v>668.60465116279067</v>
      </c>
      <c r="K384" t="s">
        <v>27</v>
      </c>
      <c r="N384" t="s">
        <v>49</v>
      </c>
      <c r="P384" s="40" t="s">
        <v>334</v>
      </c>
    </row>
    <row r="385" spans="2:16" x14ac:dyDescent="0.3">
      <c r="B385" t="s">
        <v>329</v>
      </c>
      <c r="F385" s="38">
        <v>29900</v>
      </c>
      <c r="G385" s="38">
        <f t="shared" si="15"/>
        <v>231.7829457364341</v>
      </c>
      <c r="K385" t="s">
        <v>27</v>
      </c>
      <c r="N385" t="s">
        <v>49</v>
      </c>
      <c r="P385" s="40" t="s">
        <v>335</v>
      </c>
    </row>
    <row r="386" spans="2:16" x14ac:dyDescent="0.3">
      <c r="B386" t="s">
        <v>329</v>
      </c>
      <c r="F386" s="38">
        <v>120000</v>
      </c>
      <c r="G386" s="38">
        <f t="shared" si="15"/>
        <v>930.23255813953483</v>
      </c>
      <c r="K386" t="s">
        <v>27</v>
      </c>
      <c r="N386" t="s">
        <v>22</v>
      </c>
      <c r="P386" s="40" t="s">
        <v>1010</v>
      </c>
    </row>
    <row r="387" spans="2:16" x14ac:dyDescent="0.3">
      <c r="B387" t="s">
        <v>329</v>
      </c>
      <c r="F387" s="38">
        <v>156225</v>
      </c>
      <c r="G387" s="38">
        <f t="shared" si="15"/>
        <v>1211.046511627907</v>
      </c>
      <c r="K387" t="s">
        <v>27</v>
      </c>
      <c r="N387" t="s">
        <v>22</v>
      </c>
      <c r="P387" s="40" t="s">
        <v>1011</v>
      </c>
    </row>
    <row r="388" spans="2:16" x14ac:dyDescent="0.3">
      <c r="B388" t="s">
        <v>329</v>
      </c>
      <c r="F388" s="38">
        <v>38750</v>
      </c>
      <c r="G388" s="38">
        <f t="shared" si="15"/>
        <v>300.38759689922483</v>
      </c>
      <c r="K388" t="s">
        <v>27</v>
      </c>
      <c r="N388" t="s">
        <v>22</v>
      </c>
      <c r="P388" s="40" t="s">
        <v>1012</v>
      </c>
    </row>
    <row r="389" spans="2:16" s="30" customFormat="1" x14ac:dyDescent="0.3">
      <c r="B389" s="30" t="s">
        <v>329</v>
      </c>
      <c r="F389" s="41">
        <v>93000</v>
      </c>
      <c r="G389" s="38">
        <f t="shared" si="15"/>
        <v>720.93023255813955</v>
      </c>
      <c r="K389" s="30" t="s">
        <v>27</v>
      </c>
      <c r="N389" s="30" t="s">
        <v>22</v>
      </c>
      <c r="P389" s="42" t="s">
        <v>1013</v>
      </c>
    </row>
    <row r="390" spans="2:16" s="30" customFormat="1" x14ac:dyDescent="0.3">
      <c r="B390" s="30" t="s">
        <v>329</v>
      </c>
      <c r="F390" s="41">
        <v>165000</v>
      </c>
      <c r="G390" s="38">
        <f t="shared" si="15"/>
        <v>1279.0697674418604</v>
      </c>
      <c r="K390" s="30" t="s">
        <v>27</v>
      </c>
      <c r="N390" s="30" t="s">
        <v>22</v>
      </c>
      <c r="P390" s="42" t="s">
        <v>1014</v>
      </c>
    </row>
    <row r="391" spans="2:16" s="30" customFormat="1" x14ac:dyDescent="0.3">
      <c r="B391" s="30" t="s">
        <v>329</v>
      </c>
      <c r="F391" s="41">
        <v>128000</v>
      </c>
      <c r="G391" s="38">
        <f t="shared" si="15"/>
        <v>992.24806201550382</v>
      </c>
      <c r="K391" s="30" t="s">
        <v>1015</v>
      </c>
      <c r="N391" s="30" t="s">
        <v>22</v>
      </c>
      <c r="P391" s="42" t="s">
        <v>1016</v>
      </c>
    </row>
    <row r="392" spans="2:16" x14ac:dyDescent="0.3">
      <c r="B392" t="s">
        <v>336</v>
      </c>
      <c r="F392" s="38">
        <v>35943.660000000003</v>
      </c>
      <c r="G392" s="38">
        <f t="shared" si="15"/>
        <v>278.63302325581395</v>
      </c>
      <c r="K392" t="s">
        <v>27</v>
      </c>
      <c r="N392" t="s">
        <v>49</v>
      </c>
      <c r="P392" s="40" t="s">
        <v>337</v>
      </c>
    </row>
    <row r="393" spans="2:16" s="30" customFormat="1" x14ac:dyDescent="0.3">
      <c r="B393" s="30" t="s">
        <v>336</v>
      </c>
      <c r="F393" s="41">
        <v>22572</v>
      </c>
      <c r="G393" s="38">
        <f t="shared" si="15"/>
        <v>174.97674418604652</v>
      </c>
      <c r="K393" s="30" t="s">
        <v>27</v>
      </c>
      <c r="N393" s="30" t="s">
        <v>22</v>
      </c>
      <c r="P393" s="42" t="s">
        <v>1017</v>
      </c>
    </row>
    <row r="394" spans="2:16" x14ac:dyDescent="0.3">
      <c r="B394" t="s">
        <v>338</v>
      </c>
      <c r="F394" s="38">
        <v>83600</v>
      </c>
      <c r="G394" s="38">
        <f t="shared" si="15"/>
        <v>648.06201550387595</v>
      </c>
      <c r="K394" t="s">
        <v>27</v>
      </c>
      <c r="N394" t="s">
        <v>49</v>
      </c>
      <c r="P394" s="40" t="s">
        <v>339</v>
      </c>
    </row>
    <row r="395" spans="2:16" x14ac:dyDescent="0.3">
      <c r="B395" t="s">
        <v>338</v>
      </c>
      <c r="F395" s="38">
        <v>230200</v>
      </c>
      <c r="G395" s="38">
        <f t="shared" si="15"/>
        <v>1784.4961240310076</v>
      </c>
      <c r="K395" t="s">
        <v>27</v>
      </c>
      <c r="N395" t="s">
        <v>49</v>
      </c>
      <c r="P395" s="40" t="s">
        <v>340</v>
      </c>
    </row>
    <row r="396" spans="2:16" x14ac:dyDescent="0.3">
      <c r="B396" t="s">
        <v>338</v>
      </c>
      <c r="F396" s="38">
        <v>41600</v>
      </c>
      <c r="G396" s="38">
        <f t="shared" si="15"/>
        <v>322.48062015503876</v>
      </c>
      <c r="K396" t="s">
        <v>27</v>
      </c>
      <c r="N396" t="s">
        <v>49</v>
      </c>
      <c r="P396" s="40" t="s">
        <v>326</v>
      </c>
    </row>
    <row r="397" spans="2:16" x14ac:dyDescent="0.3">
      <c r="B397" t="s">
        <v>341</v>
      </c>
      <c r="F397" s="38">
        <v>16873.78</v>
      </c>
      <c r="G397" s="38">
        <f t="shared" si="15"/>
        <v>130.804496124031</v>
      </c>
      <c r="K397" t="s">
        <v>27</v>
      </c>
      <c r="N397" t="s">
        <v>49</v>
      </c>
      <c r="P397" s="40" t="s">
        <v>342</v>
      </c>
    </row>
    <row r="398" spans="2:16" x14ac:dyDescent="0.3">
      <c r="B398" t="s">
        <v>343</v>
      </c>
      <c r="F398" s="38">
        <v>68400</v>
      </c>
      <c r="G398" s="38">
        <f t="shared" si="15"/>
        <v>530.23255813953483</v>
      </c>
      <c r="K398" t="s">
        <v>27</v>
      </c>
      <c r="N398" t="s">
        <v>49</v>
      </c>
      <c r="P398" s="40" t="s">
        <v>344</v>
      </c>
    </row>
    <row r="399" spans="2:16" x14ac:dyDescent="0.3">
      <c r="B399" t="s">
        <v>343</v>
      </c>
      <c r="F399" s="38">
        <v>9450</v>
      </c>
      <c r="G399" s="38">
        <f t="shared" si="15"/>
        <v>73.255813953488371</v>
      </c>
      <c r="K399" t="s">
        <v>27</v>
      </c>
      <c r="N399" t="s">
        <v>49</v>
      </c>
      <c r="P399" s="40" t="s">
        <v>345</v>
      </c>
    </row>
    <row r="400" spans="2:16" x14ac:dyDescent="0.3">
      <c r="B400" t="s">
        <v>343</v>
      </c>
      <c r="F400" s="38">
        <v>23000</v>
      </c>
      <c r="G400" s="38">
        <f t="shared" si="15"/>
        <v>178.29457364341084</v>
      </c>
      <c r="K400" t="s">
        <v>27</v>
      </c>
      <c r="N400" t="s">
        <v>49</v>
      </c>
      <c r="P400" s="40" t="s">
        <v>346</v>
      </c>
    </row>
    <row r="401" spans="2:16" x14ac:dyDescent="0.3">
      <c r="B401" t="s">
        <v>343</v>
      </c>
      <c r="F401" s="38">
        <v>38500</v>
      </c>
      <c r="G401" s="38">
        <f t="shared" si="15"/>
        <v>298.44961240310079</v>
      </c>
      <c r="K401" t="s">
        <v>27</v>
      </c>
      <c r="N401" t="s">
        <v>49</v>
      </c>
      <c r="P401" s="40" t="s">
        <v>347</v>
      </c>
    </row>
    <row r="402" spans="2:16" x14ac:dyDescent="0.3">
      <c r="B402" t="s">
        <v>343</v>
      </c>
      <c r="F402" s="38">
        <v>52200</v>
      </c>
      <c r="G402" s="38">
        <f t="shared" si="15"/>
        <v>404.6511627906977</v>
      </c>
      <c r="K402" t="s">
        <v>27</v>
      </c>
      <c r="N402" t="s">
        <v>49</v>
      </c>
      <c r="P402" s="40" t="s">
        <v>348</v>
      </c>
    </row>
    <row r="403" spans="2:16" x14ac:dyDescent="0.3">
      <c r="B403" t="s">
        <v>343</v>
      </c>
      <c r="F403" s="38">
        <v>22950</v>
      </c>
      <c r="G403" s="38">
        <f t="shared" si="15"/>
        <v>177.90697674418604</v>
      </c>
      <c r="K403" t="s">
        <v>27</v>
      </c>
      <c r="N403" t="s">
        <v>49</v>
      </c>
      <c r="P403" s="40" t="s">
        <v>349</v>
      </c>
    </row>
    <row r="404" spans="2:16" x14ac:dyDescent="0.3">
      <c r="B404" t="s">
        <v>343</v>
      </c>
      <c r="F404" s="38">
        <v>65000</v>
      </c>
      <c r="G404" s="38">
        <f t="shared" si="15"/>
        <v>503.87596899224809</v>
      </c>
      <c r="K404" t="s">
        <v>1015</v>
      </c>
      <c r="N404" t="s">
        <v>22</v>
      </c>
      <c r="P404" s="40" t="s">
        <v>1018</v>
      </c>
    </row>
    <row r="405" spans="2:16" x14ac:dyDescent="0.3">
      <c r="B405" t="s">
        <v>350</v>
      </c>
      <c r="F405" s="38">
        <v>3334.59</v>
      </c>
      <c r="G405" s="38">
        <f t="shared" si="15"/>
        <v>25.849534883720931</v>
      </c>
      <c r="K405" t="s">
        <v>27</v>
      </c>
      <c r="N405" t="s">
        <v>49</v>
      </c>
      <c r="P405" s="40" t="s">
        <v>351</v>
      </c>
    </row>
    <row r="406" spans="2:16" x14ac:dyDescent="0.3">
      <c r="B406" t="s">
        <v>350</v>
      </c>
      <c r="F406" s="38">
        <v>4826.7</v>
      </c>
      <c r="G406" s="38">
        <f t="shared" si="15"/>
        <v>37.416279069767441</v>
      </c>
      <c r="K406" t="s">
        <v>1015</v>
      </c>
      <c r="N406" t="s">
        <v>22</v>
      </c>
      <c r="P406" s="40" t="s">
        <v>1019</v>
      </c>
    </row>
    <row r="407" spans="2:16" x14ac:dyDescent="0.3">
      <c r="B407" t="s">
        <v>352</v>
      </c>
      <c r="F407" s="38">
        <v>24729</v>
      </c>
      <c r="G407" s="38">
        <f t="shared" si="15"/>
        <v>191.69767441860466</v>
      </c>
      <c r="K407" t="s">
        <v>27</v>
      </c>
      <c r="N407" t="s">
        <v>49</v>
      </c>
      <c r="P407" s="40" t="s">
        <v>353</v>
      </c>
    </row>
    <row r="408" spans="2:16" x14ac:dyDescent="0.3">
      <c r="B408" t="s">
        <v>354</v>
      </c>
      <c r="F408" s="38">
        <v>140868</v>
      </c>
      <c r="G408" s="38">
        <f t="shared" si="15"/>
        <v>1092</v>
      </c>
      <c r="K408" t="s">
        <v>27</v>
      </c>
      <c r="N408" t="s">
        <v>49</v>
      </c>
      <c r="P408" s="40" t="s">
        <v>355</v>
      </c>
    </row>
    <row r="409" spans="2:16" s="30" customFormat="1" x14ac:dyDescent="0.3">
      <c r="B409" s="30" t="s">
        <v>1020</v>
      </c>
      <c r="F409" s="41">
        <v>97500</v>
      </c>
      <c r="G409" s="38">
        <f t="shared" si="15"/>
        <v>755.81395348837214</v>
      </c>
      <c r="K409" s="30" t="s">
        <v>27</v>
      </c>
      <c r="N409" s="30" t="s">
        <v>49</v>
      </c>
      <c r="P409" s="42" t="s">
        <v>1021</v>
      </c>
    </row>
    <row r="410" spans="2:16" x14ac:dyDescent="0.3">
      <c r="B410" t="s">
        <v>1022</v>
      </c>
      <c r="F410" s="38">
        <v>1260000</v>
      </c>
      <c r="G410" s="38">
        <f t="shared" si="15"/>
        <v>9767.4418604651164</v>
      </c>
      <c r="K410" t="s">
        <v>27</v>
      </c>
      <c r="N410" t="s">
        <v>22</v>
      </c>
      <c r="P410" s="42" t="s">
        <v>1023</v>
      </c>
    </row>
    <row r="411" spans="2:16" x14ac:dyDescent="0.3">
      <c r="B411" t="s">
        <v>1024</v>
      </c>
      <c r="F411" s="38">
        <v>1205000</v>
      </c>
      <c r="G411" s="38">
        <f t="shared" si="15"/>
        <v>9341.0852713178301</v>
      </c>
      <c r="K411" t="s">
        <v>27</v>
      </c>
      <c r="N411" t="s">
        <v>22</v>
      </c>
      <c r="P411" s="42" t="s">
        <v>1025</v>
      </c>
    </row>
    <row r="412" spans="2:16" x14ac:dyDescent="0.3">
      <c r="B412" t="s">
        <v>1024</v>
      </c>
      <c r="F412" s="38">
        <v>1205000</v>
      </c>
      <c r="G412" s="38">
        <f t="shared" si="15"/>
        <v>9341.0852713178301</v>
      </c>
      <c r="K412" t="s">
        <v>27</v>
      </c>
      <c r="N412" t="s">
        <v>22</v>
      </c>
      <c r="P412" s="42" t="s">
        <v>1026</v>
      </c>
    </row>
    <row r="413" spans="2:16" x14ac:dyDescent="0.3">
      <c r="B413" t="s">
        <v>1020</v>
      </c>
      <c r="F413" s="38">
        <v>1200000</v>
      </c>
      <c r="G413" s="38">
        <f t="shared" si="15"/>
        <v>9302.3255813953492</v>
      </c>
      <c r="K413" t="s">
        <v>27</v>
      </c>
      <c r="N413" t="s">
        <v>22</v>
      </c>
      <c r="P413" s="42" t="s">
        <v>1027</v>
      </c>
    </row>
    <row r="414" spans="2:16" x14ac:dyDescent="0.3">
      <c r="B414" t="s">
        <v>356</v>
      </c>
      <c r="F414" s="38">
        <v>184000</v>
      </c>
      <c r="G414" s="38">
        <f t="shared" si="15"/>
        <v>1426.3565891472867</v>
      </c>
      <c r="K414" t="s">
        <v>27</v>
      </c>
      <c r="N414" t="s">
        <v>49</v>
      </c>
      <c r="P414" s="40" t="s">
        <v>357</v>
      </c>
    </row>
    <row r="415" spans="2:16" s="30" customFormat="1" x14ac:dyDescent="0.3">
      <c r="B415" s="30" t="s">
        <v>356</v>
      </c>
      <c r="F415" s="41">
        <v>267467.94</v>
      </c>
      <c r="G415" s="38">
        <f t="shared" si="15"/>
        <v>2073.3948837209305</v>
      </c>
      <c r="K415" s="30" t="s">
        <v>27</v>
      </c>
      <c r="N415" s="30" t="s">
        <v>49</v>
      </c>
      <c r="P415" s="42" t="s">
        <v>358</v>
      </c>
    </row>
    <row r="416" spans="2:16" s="30" customFormat="1" x14ac:dyDescent="0.3">
      <c r="B416" s="30" t="s">
        <v>356</v>
      </c>
      <c r="F416" s="41">
        <v>89850</v>
      </c>
      <c r="G416" s="38">
        <f t="shared" si="15"/>
        <v>696.51162790697674</v>
      </c>
      <c r="K416" s="30" t="s">
        <v>27</v>
      </c>
      <c r="N416" s="30" t="s">
        <v>22</v>
      </c>
      <c r="P416" s="42" t="s">
        <v>1028</v>
      </c>
    </row>
    <row r="417" spans="2:16" s="30" customFormat="1" x14ac:dyDescent="0.3">
      <c r="B417" s="30" t="s">
        <v>356</v>
      </c>
      <c r="F417" s="41">
        <v>16900</v>
      </c>
      <c r="G417" s="38">
        <f t="shared" si="15"/>
        <v>131.00775193798449</v>
      </c>
      <c r="K417" s="30" t="s">
        <v>27</v>
      </c>
      <c r="N417" s="30" t="s">
        <v>22</v>
      </c>
      <c r="P417" s="42" t="s">
        <v>1029</v>
      </c>
    </row>
    <row r="418" spans="2:16" s="30" customFormat="1" x14ac:dyDescent="0.3">
      <c r="B418" s="30" t="s">
        <v>1030</v>
      </c>
      <c r="F418" s="41">
        <v>73000</v>
      </c>
      <c r="G418" s="38">
        <f t="shared" si="15"/>
        <v>565.89147286821708</v>
      </c>
      <c r="K418" s="30" t="s">
        <v>27</v>
      </c>
      <c r="N418" s="30" t="s">
        <v>22</v>
      </c>
      <c r="P418" s="42" t="s">
        <v>1031</v>
      </c>
    </row>
    <row r="419" spans="2:16" s="30" customFormat="1" x14ac:dyDescent="0.3">
      <c r="B419" s="30" t="s">
        <v>359</v>
      </c>
      <c r="F419" s="41">
        <v>190000</v>
      </c>
      <c r="G419" s="38">
        <f t="shared" si="15"/>
        <v>1472.8682170542636</v>
      </c>
      <c r="K419" s="30" t="s">
        <v>27</v>
      </c>
      <c r="N419" s="30" t="s">
        <v>49</v>
      </c>
      <c r="P419" s="42" t="s">
        <v>360</v>
      </c>
    </row>
    <row r="420" spans="2:16" x14ac:dyDescent="0.3">
      <c r="B420" t="s">
        <v>361</v>
      </c>
      <c r="F420" s="38">
        <v>123000</v>
      </c>
      <c r="G420" s="38">
        <f t="shared" si="15"/>
        <v>953.48837209302326</v>
      </c>
      <c r="K420" t="s">
        <v>27</v>
      </c>
      <c r="N420" t="s">
        <v>49</v>
      </c>
      <c r="P420" s="40" t="s">
        <v>362</v>
      </c>
    </row>
    <row r="421" spans="2:16" x14ac:dyDescent="0.3">
      <c r="B421" t="s">
        <v>363</v>
      </c>
      <c r="F421" s="38">
        <v>127500</v>
      </c>
      <c r="G421" s="38">
        <f t="shared" si="15"/>
        <v>988.37209302325584</v>
      </c>
      <c r="K421" t="s">
        <v>364</v>
      </c>
      <c r="N421" t="s">
        <v>49</v>
      </c>
      <c r="P421" s="40" t="s">
        <v>365</v>
      </c>
    </row>
    <row r="422" spans="2:16" ht="28.8" x14ac:dyDescent="0.3">
      <c r="B422" t="s">
        <v>366</v>
      </c>
      <c r="F422" s="38">
        <v>157742.73000000001</v>
      </c>
      <c r="G422" s="38">
        <f t="shared" si="15"/>
        <v>1222.8118604651163</v>
      </c>
      <c r="K422" t="s">
        <v>27</v>
      </c>
      <c r="N422" t="s">
        <v>49</v>
      </c>
      <c r="P422" s="40" t="s">
        <v>367</v>
      </c>
    </row>
    <row r="423" spans="2:16" x14ac:dyDescent="0.3">
      <c r="B423" t="s">
        <v>368</v>
      </c>
      <c r="F423" s="38">
        <v>303890</v>
      </c>
      <c r="G423" s="38">
        <f t="shared" si="15"/>
        <v>2355.7364341085272</v>
      </c>
      <c r="K423" t="s">
        <v>34</v>
      </c>
      <c r="N423" t="s">
        <v>49</v>
      </c>
      <c r="P423" s="40" t="s">
        <v>369</v>
      </c>
    </row>
    <row r="424" spans="2:16" x14ac:dyDescent="0.3">
      <c r="B424" t="s">
        <v>368</v>
      </c>
      <c r="F424" s="38">
        <v>111885.74</v>
      </c>
      <c r="G424" s="38">
        <f t="shared" si="15"/>
        <v>867.33131782945736</v>
      </c>
      <c r="K424" t="s">
        <v>34</v>
      </c>
      <c r="N424" t="s">
        <v>49</v>
      </c>
      <c r="P424" s="40" t="s">
        <v>370</v>
      </c>
    </row>
    <row r="425" spans="2:16" x14ac:dyDescent="0.3">
      <c r="B425" t="s">
        <v>371</v>
      </c>
      <c r="F425" s="38">
        <v>24227</v>
      </c>
      <c r="G425" s="38">
        <f t="shared" si="15"/>
        <v>187.80620155038758</v>
      </c>
      <c r="K425" t="s">
        <v>27</v>
      </c>
      <c r="N425" t="s">
        <v>49</v>
      </c>
      <c r="P425" s="40" t="s">
        <v>372</v>
      </c>
    </row>
    <row r="426" spans="2:16" x14ac:dyDescent="0.3">
      <c r="B426" t="s">
        <v>371</v>
      </c>
      <c r="F426" s="38">
        <v>22926</v>
      </c>
      <c r="G426" s="38">
        <f t="shared" si="15"/>
        <v>177.72093023255815</v>
      </c>
      <c r="K426" t="s">
        <v>27</v>
      </c>
      <c r="N426" t="s">
        <v>49</v>
      </c>
      <c r="P426" s="40" t="s">
        <v>373</v>
      </c>
    </row>
    <row r="427" spans="2:16" s="30" customFormat="1" x14ac:dyDescent="0.3">
      <c r="B427" s="30" t="s">
        <v>374</v>
      </c>
      <c r="F427" s="41">
        <v>23940</v>
      </c>
      <c r="G427" s="38">
        <f t="shared" si="15"/>
        <v>185.58139534883722</v>
      </c>
      <c r="K427" s="30" t="s">
        <v>127</v>
      </c>
      <c r="N427" t="s">
        <v>49</v>
      </c>
      <c r="P427" s="42" t="s">
        <v>375</v>
      </c>
    </row>
    <row r="428" spans="2:16" s="30" customFormat="1" x14ac:dyDescent="0.3">
      <c r="B428" s="30" t="s">
        <v>374</v>
      </c>
      <c r="F428" s="41">
        <v>41600</v>
      </c>
      <c r="G428" s="38">
        <f t="shared" si="15"/>
        <v>322.48062015503876</v>
      </c>
      <c r="K428" s="30" t="s">
        <v>127</v>
      </c>
      <c r="N428" t="s">
        <v>49</v>
      </c>
      <c r="P428" s="42" t="s">
        <v>376</v>
      </c>
    </row>
    <row r="429" spans="2:16" x14ac:dyDescent="0.3">
      <c r="B429" t="s">
        <v>374</v>
      </c>
      <c r="F429" s="38">
        <v>6996.6</v>
      </c>
      <c r="G429" s="38">
        <f t="shared" si="15"/>
        <v>54.237209302325581</v>
      </c>
      <c r="K429" t="s">
        <v>127</v>
      </c>
      <c r="N429" t="s">
        <v>49</v>
      </c>
      <c r="P429" s="40" t="s">
        <v>377</v>
      </c>
    </row>
    <row r="430" spans="2:16" x14ac:dyDescent="0.3">
      <c r="B430" t="s">
        <v>374</v>
      </c>
      <c r="F430" s="38">
        <v>101401.60000000001</v>
      </c>
      <c r="G430" s="38">
        <f t="shared" si="15"/>
        <v>786.05891472868223</v>
      </c>
      <c r="K430" t="s">
        <v>127</v>
      </c>
      <c r="N430" t="s">
        <v>49</v>
      </c>
      <c r="P430" s="40" t="s">
        <v>378</v>
      </c>
    </row>
    <row r="431" spans="2:16" x14ac:dyDescent="0.3">
      <c r="B431" t="s">
        <v>379</v>
      </c>
      <c r="F431" s="38">
        <v>13000</v>
      </c>
      <c r="G431" s="38">
        <f t="shared" si="15"/>
        <v>100.77519379844961</v>
      </c>
      <c r="K431" t="s">
        <v>127</v>
      </c>
      <c r="N431" t="s">
        <v>49</v>
      </c>
      <c r="P431" s="40" t="s">
        <v>380</v>
      </c>
    </row>
    <row r="432" spans="2:16" x14ac:dyDescent="0.3">
      <c r="B432" t="s">
        <v>381</v>
      </c>
      <c r="F432" s="38">
        <v>317894.45</v>
      </c>
      <c r="G432" s="38">
        <f t="shared" si="15"/>
        <v>2464.298062015504</v>
      </c>
      <c r="K432" t="s">
        <v>127</v>
      </c>
      <c r="N432" t="s">
        <v>49</v>
      </c>
      <c r="P432" s="40" t="s">
        <v>382</v>
      </c>
    </row>
    <row r="433" spans="2:16" x14ac:dyDescent="0.3">
      <c r="B433" t="s">
        <v>1032</v>
      </c>
      <c r="F433" s="38">
        <v>15002.5</v>
      </c>
      <c r="G433" s="38">
        <f t="shared" si="15"/>
        <v>116.2984496124031</v>
      </c>
      <c r="K433" t="s">
        <v>127</v>
      </c>
      <c r="N433" t="s">
        <v>22</v>
      </c>
      <c r="P433" s="40" t="s">
        <v>1033</v>
      </c>
    </row>
    <row r="434" spans="2:16" x14ac:dyDescent="0.3">
      <c r="B434" t="s">
        <v>1034</v>
      </c>
      <c r="F434" s="38">
        <v>124000</v>
      </c>
      <c r="G434" s="38">
        <f t="shared" si="15"/>
        <v>961.24031007751933</v>
      </c>
      <c r="K434" t="s">
        <v>127</v>
      </c>
      <c r="N434" t="s">
        <v>22</v>
      </c>
      <c r="P434" s="40" t="s">
        <v>1035</v>
      </c>
    </row>
    <row r="435" spans="2:16" x14ac:dyDescent="0.3">
      <c r="B435" t="s">
        <v>1034</v>
      </c>
      <c r="F435" s="38">
        <v>26000</v>
      </c>
      <c r="G435" s="38">
        <f t="shared" si="15"/>
        <v>201.55038759689921</v>
      </c>
      <c r="K435" t="s">
        <v>127</v>
      </c>
      <c r="N435" t="s">
        <v>22</v>
      </c>
      <c r="P435" s="40" t="s">
        <v>1036</v>
      </c>
    </row>
    <row r="436" spans="2:16" x14ac:dyDescent="0.3">
      <c r="B436" t="s">
        <v>1034</v>
      </c>
      <c r="F436" s="38">
        <v>10800</v>
      </c>
      <c r="G436" s="38">
        <f t="shared" si="15"/>
        <v>83.720930232558146</v>
      </c>
      <c r="K436" t="s">
        <v>127</v>
      </c>
      <c r="N436" t="s">
        <v>22</v>
      </c>
      <c r="P436" s="40" t="s">
        <v>1037</v>
      </c>
    </row>
    <row r="437" spans="2:16" x14ac:dyDescent="0.3">
      <c r="B437" t="s">
        <v>1034</v>
      </c>
      <c r="F437" s="38">
        <v>17700</v>
      </c>
      <c r="G437" s="38">
        <f t="shared" si="15"/>
        <v>137.2093023255814</v>
      </c>
      <c r="K437" t="s">
        <v>127</v>
      </c>
      <c r="N437" t="s">
        <v>22</v>
      </c>
      <c r="P437" s="40" t="s">
        <v>1038</v>
      </c>
    </row>
    <row r="438" spans="2:16" x14ac:dyDescent="0.3">
      <c r="B438" t="s">
        <v>1034</v>
      </c>
      <c r="F438" s="38">
        <v>8970</v>
      </c>
      <c r="G438" s="38">
        <f t="shared" si="15"/>
        <v>69.534883720930239</v>
      </c>
      <c r="K438" t="s">
        <v>127</v>
      </c>
      <c r="N438" t="s">
        <v>22</v>
      </c>
      <c r="P438" s="40" t="s">
        <v>1039</v>
      </c>
    </row>
    <row r="439" spans="2:16" s="30" customFormat="1" x14ac:dyDescent="0.3">
      <c r="B439" s="30" t="s">
        <v>1034</v>
      </c>
      <c r="F439" s="41">
        <v>83250</v>
      </c>
      <c r="G439" s="38">
        <f t="shared" si="15"/>
        <v>645.34883720930236</v>
      </c>
      <c r="K439" s="30" t="s">
        <v>127</v>
      </c>
      <c r="N439" s="30" t="s">
        <v>22</v>
      </c>
      <c r="P439" s="42" t="s">
        <v>1040</v>
      </c>
    </row>
    <row r="440" spans="2:16" s="30" customFormat="1" x14ac:dyDescent="0.3">
      <c r="B440" s="30" t="s">
        <v>1034</v>
      </c>
      <c r="F440" s="41">
        <v>12650</v>
      </c>
      <c r="G440" s="38">
        <f t="shared" si="15"/>
        <v>98.062015503875969</v>
      </c>
      <c r="K440" s="30" t="s">
        <v>127</v>
      </c>
      <c r="N440" s="30" t="s">
        <v>22</v>
      </c>
      <c r="P440" s="42" t="s">
        <v>1041</v>
      </c>
    </row>
    <row r="441" spans="2:16" s="30" customFormat="1" x14ac:dyDescent="0.3">
      <c r="B441" s="30" t="s">
        <v>1042</v>
      </c>
      <c r="F441" s="41">
        <v>68523</v>
      </c>
      <c r="G441" s="38">
        <f t="shared" si="15"/>
        <v>531.18604651162786</v>
      </c>
      <c r="K441" s="30" t="s">
        <v>127</v>
      </c>
      <c r="N441" s="30" t="s">
        <v>22</v>
      </c>
      <c r="P441" s="42" t="s">
        <v>1043</v>
      </c>
    </row>
    <row r="442" spans="2:16" s="30" customFormat="1" x14ac:dyDescent="0.3">
      <c r="B442" s="30" t="s">
        <v>1042</v>
      </c>
      <c r="F442" s="41">
        <v>135584</v>
      </c>
      <c r="G442" s="38">
        <f t="shared" si="15"/>
        <v>1051.0387596899225</v>
      </c>
      <c r="K442" s="30" t="s">
        <v>34</v>
      </c>
      <c r="N442" s="30" t="s">
        <v>22</v>
      </c>
      <c r="P442" s="42" t="s">
        <v>1044</v>
      </c>
    </row>
    <row r="443" spans="2:16" s="30" customFormat="1" x14ac:dyDescent="0.3">
      <c r="B443" s="30" t="s">
        <v>1042</v>
      </c>
      <c r="F443" s="41">
        <v>420500</v>
      </c>
      <c r="G443" s="38">
        <f t="shared" si="15"/>
        <v>3259.6899224806202</v>
      </c>
      <c r="K443" s="30" t="s">
        <v>34</v>
      </c>
      <c r="N443" s="30" t="s">
        <v>22</v>
      </c>
      <c r="P443" s="42" t="s">
        <v>1045</v>
      </c>
    </row>
    <row r="444" spans="2:16" s="30" customFormat="1" x14ac:dyDescent="0.3">
      <c r="B444" s="30" t="s">
        <v>1042</v>
      </c>
      <c r="F444" s="41">
        <v>49400</v>
      </c>
      <c r="G444" s="38">
        <f t="shared" ref="G444:G507" si="16">F444/$B$361</f>
        <v>382.94573643410854</v>
      </c>
      <c r="K444" s="30" t="s">
        <v>34</v>
      </c>
      <c r="N444" s="30" t="s">
        <v>22</v>
      </c>
      <c r="P444" s="42" t="s">
        <v>1046</v>
      </c>
    </row>
    <row r="445" spans="2:16" s="30" customFormat="1" x14ac:dyDescent="0.3">
      <c r="B445" s="30" t="s">
        <v>1042</v>
      </c>
      <c r="F445" s="41">
        <v>21000</v>
      </c>
      <c r="G445" s="38">
        <f t="shared" si="16"/>
        <v>162.7906976744186</v>
      </c>
      <c r="K445" s="30" t="s">
        <v>34</v>
      </c>
      <c r="N445" s="30" t="s">
        <v>22</v>
      </c>
      <c r="P445" s="42" t="s">
        <v>1047</v>
      </c>
    </row>
    <row r="446" spans="2:16" s="30" customFormat="1" x14ac:dyDescent="0.3">
      <c r="B446" s="30" t="s">
        <v>1042</v>
      </c>
      <c r="F446" s="41">
        <v>32620</v>
      </c>
      <c r="G446" s="38">
        <f t="shared" si="16"/>
        <v>252.86821705426357</v>
      </c>
      <c r="K446" s="30" t="s">
        <v>1048</v>
      </c>
      <c r="N446" s="30" t="s">
        <v>22</v>
      </c>
      <c r="P446" s="42" t="s">
        <v>1049</v>
      </c>
    </row>
    <row r="447" spans="2:16" s="30" customFormat="1" x14ac:dyDescent="0.3">
      <c r="B447" s="30" t="s">
        <v>1050</v>
      </c>
      <c r="F447" s="41">
        <v>486950</v>
      </c>
      <c r="G447" s="38">
        <f t="shared" si="16"/>
        <v>3774.8062015503874</v>
      </c>
      <c r="K447" s="30" t="s">
        <v>625</v>
      </c>
      <c r="N447" s="30" t="s">
        <v>22</v>
      </c>
      <c r="P447" s="42" t="s">
        <v>1046</v>
      </c>
    </row>
    <row r="448" spans="2:16" s="30" customFormat="1" x14ac:dyDescent="0.3">
      <c r="B448" s="30" t="s">
        <v>1051</v>
      </c>
      <c r="F448" s="41">
        <v>3685.78</v>
      </c>
      <c r="G448" s="38">
        <f t="shared" si="16"/>
        <v>28.571937984496124</v>
      </c>
      <c r="K448" s="30" t="s">
        <v>34</v>
      </c>
      <c r="N448" s="30" t="s">
        <v>22</v>
      </c>
      <c r="P448" s="42" t="s">
        <v>1052</v>
      </c>
    </row>
    <row r="449" spans="2:16" s="30" customFormat="1" x14ac:dyDescent="0.3">
      <c r="B449" s="30" t="s">
        <v>1051</v>
      </c>
      <c r="F449" s="41">
        <v>961.38</v>
      </c>
      <c r="G449" s="38">
        <f t="shared" si="16"/>
        <v>7.4525581395348839</v>
      </c>
      <c r="K449" s="30" t="s">
        <v>34</v>
      </c>
      <c r="N449" s="30" t="s">
        <v>22</v>
      </c>
      <c r="P449" s="42" t="s">
        <v>1053</v>
      </c>
    </row>
    <row r="450" spans="2:16" s="30" customFormat="1" x14ac:dyDescent="0.3">
      <c r="B450" s="30" t="s">
        <v>1054</v>
      </c>
      <c r="F450" s="41">
        <v>375606.4</v>
      </c>
      <c r="G450" s="38">
        <f t="shared" si="16"/>
        <v>2911.6775193798453</v>
      </c>
      <c r="K450" s="30" t="s">
        <v>34</v>
      </c>
      <c r="N450" s="30" t="s">
        <v>22</v>
      </c>
      <c r="P450" s="42" t="s">
        <v>1055</v>
      </c>
    </row>
    <row r="451" spans="2:16" s="30" customFormat="1" x14ac:dyDescent="0.3">
      <c r="B451" s="30" t="s">
        <v>1054</v>
      </c>
      <c r="F451" s="41">
        <v>1373.39</v>
      </c>
      <c r="G451" s="38">
        <f t="shared" si="16"/>
        <v>10.646434108527133</v>
      </c>
      <c r="K451" s="30" t="s">
        <v>34</v>
      </c>
      <c r="N451" s="30" t="s">
        <v>22</v>
      </c>
      <c r="P451" s="42" t="s">
        <v>1056</v>
      </c>
    </row>
    <row r="452" spans="2:16" s="30" customFormat="1" x14ac:dyDescent="0.3">
      <c r="B452" s="30" t="s">
        <v>1054</v>
      </c>
      <c r="F452" s="41">
        <v>29000</v>
      </c>
      <c r="G452" s="38">
        <f t="shared" si="16"/>
        <v>224.80620155038758</v>
      </c>
      <c r="K452" s="30" t="s">
        <v>34</v>
      </c>
      <c r="N452" s="30" t="s">
        <v>22</v>
      </c>
      <c r="P452" s="42" t="s">
        <v>1057</v>
      </c>
    </row>
    <row r="453" spans="2:16" s="30" customFormat="1" x14ac:dyDescent="0.3">
      <c r="B453" s="30" t="s">
        <v>1058</v>
      </c>
      <c r="F453" s="41">
        <v>28000</v>
      </c>
      <c r="G453" s="38">
        <f t="shared" si="16"/>
        <v>217.05426356589146</v>
      </c>
      <c r="K453" s="30" t="s">
        <v>34</v>
      </c>
      <c r="N453" s="30" t="s">
        <v>22</v>
      </c>
      <c r="P453" s="42" t="s">
        <v>1059</v>
      </c>
    </row>
    <row r="454" spans="2:16" x14ac:dyDescent="0.3">
      <c r="B454" t="s">
        <v>383</v>
      </c>
      <c r="F454" s="38">
        <v>421549.37</v>
      </c>
      <c r="G454" s="38">
        <f t="shared" si="16"/>
        <v>3267.824573643411</v>
      </c>
      <c r="K454" t="s">
        <v>34</v>
      </c>
      <c r="N454" s="90" t="s">
        <v>1060</v>
      </c>
      <c r="P454" s="44" t="s">
        <v>384</v>
      </c>
    </row>
    <row r="455" spans="2:16" s="30" customFormat="1" x14ac:dyDescent="0.3">
      <c r="B455" s="30" t="s">
        <v>383</v>
      </c>
      <c r="F455" s="41">
        <v>50090</v>
      </c>
      <c r="G455" s="38">
        <f t="shared" si="16"/>
        <v>388.29457364341084</v>
      </c>
      <c r="K455" s="30" t="s">
        <v>34</v>
      </c>
      <c r="N455" s="30" t="s">
        <v>49</v>
      </c>
      <c r="P455" s="59" t="s">
        <v>385</v>
      </c>
    </row>
    <row r="456" spans="2:16" s="30" customFormat="1" x14ac:dyDescent="0.3">
      <c r="B456" s="30" t="s">
        <v>1061</v>
      </c>
      <c r="F456" s="41">
        <v>66100</v>
      </c>
      <c r="G456" s="38">
        <f t="shared" si="16"/>
        <v>512.40310077519382</v>
      </c>
      <c r="K456" s="30" t="s">
        <v>34</v>
      </c>
      <c r="N456" s="30" t="s">
        <v>22</v>
      </c>
      <c r="P456" s="59" t="s">
        <v>1062</v>
      </c>
    </row>
    <row r="457" spans="2:16" s="30" customFormat="1" x14ac:dyDescent="0.3">
      <c r="B457" s="30" t="s">
        <v>1061</v>
      </c>
      <c r="F457" s="41">
        <v>6000</v>
      </c>
      <c r="G457" s="38">
        <f t="shared" si="16"/>
        <v>46.511627906976742</v>
      </c>
      <c r="K457" s="30" t="s">
        <v>34</v>
      </c>
      <c r="N457" s="30" t="s">
        <v>22</v>
      </c>
      <c r="P457" s="59" t="s">
        <v>1063</v>
      </c>
    </row>
    <row r="458" spans="2:16" s="30" customFormat="1" x14ac:dyDescent="0.3">
      <c r="B458" s="30" t="s">
        <v>1061</v>
      </c>
      <c r="F458" s="41">
        <v>45010.5</v>
      </c>
      <c r="G458" s="38">
        <f t="shared" si="16"/>
        <v>348.91860465116281</v>
      </c>
      <c r="K458" s="30" t="s">
        <v>34</v>
      </c>
      <c r="N458" s="30" t="s">
        <v>22</v>
      </c>
      <c r="P458" s="59" t="s">
        <v>1064</v>
      </c>
    </row>
    <row r="459" spans="2:16" s="30" customFormat="1" x14ac:dyDescent="0.3">
      <c r="B459" s="30" t="s">
        <v>1061</v>
      </c>
      <c r="F459" s="41">
        <v>48450</v>
      </c>
      <c r="G459" s="38">
        <f t="shared" si="16"/>
        <v>375.58139534883719</v>
      </c>
      <c r="K459" s="30" t="s">
        <v>625</v>
      </c>
      <c r="N459" s="30" t="s">
        <v>22</v>
      </c>
      <c r="P459" s="59" t="s">
        <v>1065</v>
      </c>
    </row>
    <row r="460" spans="2:16" s="30" customFormat="1" x14ac:dyDescent="0.3">
      <c r="B460" s="30" t="s">
        <v>1066</v>
      </c>
      <c r="F460" s="41">
        <v>33550</v>
      </c>
      <c r="G460" s="38">
        <f t="shared" si="16"/>
        <v>260.07751937984494</v>
      </c>
      <c r="K460" s="30" t="s">
        <v>34</v>
      </c>
      <c r="N460" s="30" t="s">
        <v>22</v>
      </c>
      <c r="P460" s="59" t="s">
        <v>1067</v>
      </c>
    </row>
    <row r="461" spans="2:16" ht="28.8" x14ac:dyDescent="0.3">
      <c r="B461" t="s">
        <v>386</v>
      </c>
      <c r="F461" s="38">
        <v>422473.38</v>
      </c>
      <c r="G461" s="38">
        <f t="shared" si="16"/>
        <v>3274.987441860465</v>
      </c>
      <c r="K461" t="s">
        <v>34</v>
      </c>
      <c r="N461" t="s">
        <v>49</v>
      </c>
      <c r="P461" s="40" t="s">
        <v>387</v>
      </c>
    </row>
    <row r="462" spans="2:16" x14ac:dyDescent="0.3">
      <c r="B462" t="s">
        <v>388</v>
      </c>
      <c r="F462" s="38">
        <v>136213</v>
      </c>
      <c r="G462" s="38">
        <f t="shared" si="16"/>
        <v>1055.9147286821706</v>
      </c>
      <c r="K462" t="s">
        <v>34</v>
      </c>
      <c r="N462" t="s">
        <v>49</v>
      </c>
      <c r="P462" s="40" t="s">
        <v>389</v>
      </c>
    </row>
    <row r="463" spans="2:16" x14ac:dyDescent="0.3">
      <c r="B463" t="s">
        <v>390</v>
      </c>
      <c r="F463" s="38">
        <v>29875</v>
      </c>
      <c r="G463" s="38">
        <f t="shared" si="16"/>
        <v>231.58914728682171</v>
      </c>
      <c r="K463" t="s">
        <v>34</v>
      </c>
      <c r="N463" t="s">
        <v>49</v>
      </c>
      <c r="P463" s="40" t="s">
        <v>391</v>
      </c>
    </row>
    <row r="464" spans="2:16" x14ac:dyDescent="0.3">
      <c r="B464" t="s">
        <v>390</v>
      </c>
      <c r="F464" s="38">
        <v>61200</v>
      </c>
      <c r="G464" s="38">
        <f t="shared" si="16"/>
        <v>474.41860465116281</v>
      </c>
      <c r="K464" t="s">
        <v>34</v>
      </c>
      <c r="N464" t="s">
        <v>49</v>
      </c>
      <c r="P464" s="40" t="s">
        <v>392</v>
      </c>
    </row>
    <row r="465" spans="2:16" x14ac:dyDescent="0.3">
      <c r="B465" t="s">
        <v>393</v>
      </c>
      <c r="F465" s="38">
        <v>12236</v>
      </c>
      <c r="G465" s="38">
        <f t="shared" si="16"/>
        <v>94.852713178294579</v>
      </c>
      <c r="K465" t="s">
        <v>34</v>
      </c>
      <c r="N465" t="s">
        <v>49</v>
      </c>
      <c r="P465" s="40" t="s">
        <v>394</v>
      </c>
    </row>
    <row r="466" spans="2:16" x14ac:dyDescent="0.3">
      <c r="B466" t="s">
        <v>393</v>
      </c>
      <c r="F466" s="38">
        <v>4371.22</v>
      </c>
      <c r="G466" s="38">
        <f t="shared" si="16"/>
        <v>33.88542635658915</v>
      </c>
      <c r="K466" t="s">
        <v>34</v>
      </c>
      <c r="N466" t="s">
        <v>49</v>
      </c>
      <c r="P466" s="40" t="s">
        <v>395</v>
      </c>
    </row>
    <row r="467" spans="2:16" x14ac:dyDescent="0.3">
      <c r="B467" t="s">
        <v>393</v>
      </c>
      <c r="F467" s="38">
        <v>6880.8</v>
      </c>
      <c r="G467" s="38">
        <f t="shared" si="16"/>
        <v>53.33953488372093</v>
      </c>
      <c r="K467" t="s">
        <v>34</v>
      </c>
      <c r="N467" t="s">
        <v>49</v>
      </c>
      <c r="P467" s="40" t="s">
        <v>378</v>
      </c>
    </row>
    <row r="468" spans="2:16" x14ac:dyDescent="0.3">
      <c r="B468" t="s">
        <v>393</v>
      </c>
      <c r="F468" s="38">
        <v>42003.01</v>
      </c>
      <c r="G468" s="38">
        <f t="shared" si="16"/>
        <v>325.60472868217056</v>
      </c>
      <c r="K468" t="s">
        <v>34</v>
      </c>
      <c r="N468" t="s">
        <v>49</v>
      </c>
      <c r="P468" s="40" t="s">
        <v>396</v>
      </c>
    </row>
    <row r="469" spans="2:16" x14ac:dyDescent="0.3">
      <c r="B469" t="s">
        <v>397</v>
      </c>
      <c r="F469" s="38">
        <v>38700</v>
      </c>
      <c r="G469" s="38">
        <f t="shared" si="16"/>
        <v>300</v>
      </c>
      <c r="K469" t="s">
        <v>34</v>
      </c>
      <c r="N469" t="s">
        <v>49</v>
      </c>
      <c r="P469" s="40" t="s">
        <v>398</v>
      </c>
    </row>
    <row r="470" spans="2:16" x14ac:dyDescent="0.3">
      <c r="B470" t="s">
        <v>397</v>
      </c>
      <c r="F470" s="38">
        <v>45000</v>
      </c>
      <c r="G470" s="38">
        <f t="shared" si="16"/>
        <v>348.83720930232556</v>
      </c>
      <c r="K470" t="s">
        <v>34</v>
      </c>
      <c r="N470" t="s">
        <v>22</v>
      </c>
      <c r="P470" s="40" t="s">
        <v>1068</v>
      </c>
    </row>
    <row r="471" spans="2:16" x14ac:dyDescent="0.3">
      <c r="B471" t="s">
        <v>399</v>
      </c>
      <c r="F471" s="38">
        <v>62554</v>
      </c>
      <c r="G471" s="38">
        <f t="shared" si="16"/>
        <v>484.91472868217056</v>
      </c>
      <c r="K471" t="s">
        <v>34</v>
      </c>
      <c r="N471" t="s">
        <v>49</v>
      </c>
      <c r="P471" s="40" t="s">
        <v>400</v>
      </c>
    </row>
    <row r="472" spans="2:16" s="30" customFormat="1" x14ac:dyDescent="0.3">
      <c r="B472" s="30" t="s">
        <v>1069</v>
      </c>
      <c r="F472" s="41">
        <v>54000</v>
      </c>
      <c r="G472" s="38">
        <f t="shared" si="16"/>
        <v>418.60465116279067</v>
      </c>
      <c r="K472" s="30" t="s">
        <v>34</v>
      </c>
      <c r="N472" s="30" t="s">
        <v>22</v>
      </c>
      <c r="P472" s="42" t="s">
        <v>1070</v>
      </c>
    </row>
    <row r="473" spans="2:16" x14ac:dyDescent="0.3">
      <c r="B473" t="s">
        <v>1071</v>
      </c>
      <c r="F473" s="38">
        <v>27000</v>
      </c>
      <c r="G473" s="38">
        <f t="shared" si="16"/>
        <v>209.30232558139534</v>
      </c>
      <c r="K473" t="s">
        <v>34</v>
      </c>
      <c r="N473" t="s">
        <v>49</v>
      </c>
      <c r="P473" s="40" t="s">
        <v>1072</v>
      </c>
    </row>
    <row r="474" spans="2:16" x14ac:dyDescent="0.3">
      <c r="B474" t="s">
        <v>1071</v>
      </c>
      <c r="F474" s="38">
        <v>45000</v>
      </c>
      <c r="G474" s="38">
        <f t="shared" si="16"/>
        <v>348.83720930232556</v>
      </c>
      <c r="K474" t="s">
        <v>34</v>
      </c>
      <c r="N474" t="s">
        <v>49</v>
      </c>
      <c r="P474" s="40" t="s">
        <v>1073</v>
      </c>
    </row>
    <row r="475" spans="2:16" x14ac:dyDescent="0.3">
      <c r="B475" t="s">
        <v>1074</v>
      </c>
      <c r="F475" s="38">
        <v>51450</v>
      </c>
      <c r="G475" s="38">
        <f t="shared" si="16"/>
        <v>398.83720930232556</v>
      </c>
      <c r="K475" t="s">
        <v>34</v>
      </c>
      <c r="N475" t="s">
        <v>22</v>
      </c>
      <c r="P475" s="40" t="s">
        <v>1075</v>
      </c>
    </row>
    <row r="476" spans="2:16" x14ac:dyDescent="0.3">
      <c r="B476" t="s">
        <v>1076</v>
      </c>
      <c r="F476" s="38">
        <v>274400</v>
      </c>
      <c r="G476" s="38">
        <f t="shared" si="16"/>
        <v>2127.1317829457366</v>
      </c>
      <c r="K476" t="s">
        <v>34</v>
      </c>
      <c r="N476" t="s">
        <v>49</v>
      </c>
      <c r="P476" s="40" t="s">
        <v>1077</v>
      </c>
    </row>
    <row r="477" spans="2:16" ht="28.8" x14ac:dyDescent="0.3">
      <c r="B477" t="s">
        <v>401</v>
      </c>
      <c r="F477" s="41">
        <v>512032.45</v>
      </c>
      <c r="G477" s="38">
        <f t="shared" si="16"/>
        <v>3969.2437984496123</v>
      </c>
      <c r="K477" t="s">
        <v>34</v>
      </c>
      <c r="N477" t="s">
        <v>49</v>
      </c>
      <c r="P477" s="40" t="s">
        <v>402</v>
      </c>
    </row>
    <row r="478" spans="2:16" x14ac:dyDescent="0.3">
      <c r="B478" t="s">
        <v>1078</v>
      </c>
      <c r="F478" s="41">
        <v>238500</v>
      </c>
      <c r="G478" s="38">
        <f t="shared" si="16"/>
        <v>1848.8372093023256</v>
      </c>
      <c r="K478" t="s">
        <v>34</v>
      </c>
      <c r="N478" t="s">
        <v>49</v>
      </c>
      <c r="P478" s="40" t="s">
        <v>1079</v>
      </c>
    </row>
    <row r="479" spans="2:16" x14ac:dyDescent="0.3">
      <c r="B479" t="s">
        <v>1078</v>
      </c>
      <c r="F479" s="41">
        <v>97200</v>
      </c>
      <c r="G479" s="38">
        <f t="shared" si="16"/>
        <v>753.48837209302326</v>
      </c>
      <c r="K479" t="s">
        <v>34</v>
      </c>
      <c r="N479" t="s">
        <v>49</v>
      </c>
      <c r="P479" s="40" t="s">
        <v>1080</v>
      </c>
    </row>
    <row r="480" spans="2:16" x14ac:dyDescent="0.3">
      <c r="B480" t="s">
        <v>1078</v>
      </c>
      <c r="F480" s="41">
        <v>254700</v>
      </c>
      <c r="G480" s="38">
        <f t="shared" si="16"/>
        <v>1974.4186046511627</v>
      </c>
      <c r="K480" t="s">
        <v>34</v>
      </c>
      <c r="N480" t="s">
        <v>49</v>
      </c>
      <c r="P480" s="40" t="s">
        <v>1081</v>
      </c>
    </row>
    <row r="481" spans="2:16" s="30" customFormat="1" x14ac:dyDescent="0.3">
      <c r="B481" s="30" t="s">
        <v>1078</v>
      </c>
      <c r="F481" s="41">
        <v>30000</v>
      </c>
      <c r="G481" s="38">
        <f t="shared" si="16"/>
        <v>232.55813953488371</v>
      </c>
      <c r="K481" s="30" t="s">
        <v>34</v>
      </c>
      <c r="N481" s="30" t="s">
        <v>22</v>
      </c>
      <c r="P481" s="42" t="s">
        <v>1082</v>
      </c>
    </row>
    <row r="482" spans="2:16" s="30" customFormat="1" x14ac:dyDescent="0.3">
      <c r="B482" s="30" t="s">
        <v>1078</v>
      </c>
      <c r="F482" s="41">
        <v>45000</v>
      </c>
      <c r="G482" s="38">
        <f t="shared" si="16"/>
        <v>348.83720930232556</v>
      </c>
      <c r="K482" s="30" t="s">
        <v>34</v>
      </c>
      <c r="N482" s="30" t="s">
        <v>22</v>
      </c>
      <c r="P482" s="42" t="s">
        <v>1083</v>
      </c>
    </row>
    <row r="483" spans="2:16" s="30" customFormat="1" x14ac:dyDescent="0.3">
      <c r="B483" s="30" t="s">
        <v>1078</v>
      </c>
      <c r="F483" s="41">
        <v>310200</v>
      </c>
      <c r="G483" s="38">
        <f t="shared" si="16"/>
        <v>2404.6511627906975</v>
      </c>
      <c r="K483" s="30" t="s">
        <v>34</v>
      </c>
      <c r="N483" s="30" t="s">
        <v>22</v>
      </c>
      <c r="P483" s="42" t="s">
        <v>1084</v>
      </c>
    </row>
    <row r="484" spans="2:16" s="30" customFormat="1" x14ac:dyDescent="0.3">
      <c r="B484" s="30" t="s">
        <v>1078</v>
      </c>
      <c r="F484" s="41">
        <v>1272198</v>
      </c>
      <c r="G484" s="38">
        <f t="shared" si="16"/>
        <v>9862</v>
      </c>
      <c r="K484" s="30" t="s">
        <v>34</v>
      </c>
      <c r="N484" s="30" t="s">
        <v>22</v>
      </c>
      <c r="P484" s="42" t="s">
        <v>1085</v>
      </c>
    </row>
    <row r="485" spans="2:16" x14ac:dyDescent="0.3">
      <c r="B485" t="s">
        <v>1086</v>
      </c>
      <c r="F485" s="41">
        <v>13734.8</v>
      </c>
      <c r="G485" s="38">
        <f t="shared" si="16"/>
        <v>106.47131782945736</v>
      </c>
      <c r="K485" t="s">
        <v>34</v>
      </c>
      <c r="N485" t="s">
        <v>49</v>
      </c>
      <c r="P485" s="40" t="s">
        <v>1087</v>
      </c>
    </row>
    <row r="486" spans="2:16" x14ac:dyDescent="0.3">
      <c r="B486" t="s">
        <v>1088</v>
      </c>
      <c r="F486" s="41">
        <v>118800</v>
      </c>
      <c r="G486" s="38">
        <f t="shared" si="16"/>
        <v>920.93023255813955</v>
      </c>
      <c r="K486" t="s">
        <v>34</v>
      </c>
      <c r="N486" t="s">
        <v>49</v>
      </c>
      <c r="P486" s="40" t="s">
        <v>1089</v>
      </c>
    </row>
    <row r="487" spans="2:16" x14ac:dyDescent="0.3">
      <c r="B487" t="s">
        <v>1088</v>
      </c>
      <c r="F487" s="41">
        <v>61600</v>
      </c>
      <c r="G487" s="38">
        <f t="shared" si="16"/>
        <v>477.51937984496124</v>
      </c>
      <c r="K487" t="s">
        <v>34</v>
      </c>
      <c r="N487" t="s">
        <v>49</v>
      </c>
      <c r="P487" s="40" t="s">
        <v>1090</v>
      </c>
    </row>
    <row r="488" spans="2:16" x14ac:dyDescent="0.3">
      <c r="B488" t="s">
        <v>403</v>
      </c>
      <c r="F488" s="38">
        <v>174000</v>
      </c>
      <c r="G488" s="38">
        <f t="shared" si="16"/>
        <v>1348.8372093023256</v>
      </c>
      <c r="K488" t="s">
        <v>34</v>
      </c>
      <c r="N488" t="s">
        <v>49</v>
      </c>
      <c r="P488" s="40" t="s">
        <v>404</v>
      </c>
    </row>
    <row r="489" spans="2:16" x14ac:dyDescent="0.3">
      <c r="B489" t="s">
        <v>403</v>
      </c>
      <c r="F489" s="38">
        <v>174000</v>
      </c>
      <c r="G489" s="38">
        <f t="shared" si="16"/>
        <v>1348.8372093023256</v>
      </c>
      <c r="K489" t="s">
        <v>34</v>
      </c>
      <c r="N489" t="s">
        <v>49</v>
      </c>
      <c r="P489" s="40" t="s">
        <v>405</v>
      </c>
    </row>
    <row r="490" spans="2:16" x14ac:dyDescent="0.3">
      <c r="B490" t="s">
        <v>406</v>
      </c>
      <c r="F490" s="38">
        <v>961812.4</v>
      </c>
      <c r="G490" s="38">
        <f t="shared" si="16"/>
        <v>7455.9100775193801</v>
      </c>
      <c r="K490" t="s">
        <v>34</v>
      </c>
      <c r="N490" t="s">
        <v>49</v>
      </c>
      <c r="P490" s="40" t="s">
        <v>407</v>
      </c>
    </row>
    <row r="491" spans="2:16" x14ac:dyDescent="0.3">
      <c r="B491" t="s">
        <v>408</v>
      </c>
      <c r="F491" s="38">
        <v>373090</v>
      </c>
      <c r="G491" s="38">
        <f t="shared" si="16"/>
        <v>2892.1705426356589</v>
      </c>
      <c r="K491" t="s">
        <v>34</v>
      </c>
      <c r="N491" t="s">
        <v>49</v>
      </c>
      <c r="P491" s="40" t="s">
        <v>409</v>
      </c>
    </row>
    <row r="492" spans="2:16" x14ac:dyDescent="0.3">
      <c r="B492" t="s">
        <v>408</v>
      </c>
      <c r="F492" s="38">
        <v>90000</v>
      </c>
      <c r="G492" s="38">
        <f t="shared" si="16"/>
        <v>697.67441860465112</v>
      </c>
      <c r="K492" t="s">
        <v>34</v>
      </c>
      <c r="N492" t="s">
        <v>49</v>
      </c>
      <c r="P492" s="40" t="s">
        <v>1091</v>
      </c>
    </row>
    <row r="493" spans="2:16" x14ac:dyDescent="0.3">
      <c r="B493" t="s">
        <v>408</v>
      </c>
      <c r="F493" s="38">
        <v>400000</v>
      </c>
      <c r="G493" s="38">
        <f t="shared" si="16"/>
        <v>3100.7751937984494</v>
      </c>
      <c r="K493" t="s">
        <v>34</v>
      </c>
      <c r="N493" t="s">
        <v>49</v>
      </c>
      <c r="P493" s="40" t="s">
        <v>1092</v>
      </c>
    </row>
    <row r="494" spans="2:16" x14ac:dyDescent="0.3">
      <c r="B494" t="s">
        <v>408</v>
      </c>
      <c r="F494" s="38">
        <f>330000+58655</f>
        <v>388655</v>
      </c>
      <c r="G494" s="38">
        <f t="shared" si="16"/>
        <v>3012.8294573643411</v>
      </c>
      <c r="K494" t="s">
        <v>34</v>
      </c>
      <c r="N494" t="s">
        <v>22</v>
      </c>
      <c r="P494" s="42" t="s">
        <v>1093</v>
      </c>
    </row>
    <row r="495" spans="2:16" x14ac:dyDescent="0.3">
      <c r="B495" t="s">
        <v>408</v>
      </c>
      <c r="F495" s="38">
        <v>172500</v>
      </c>
      <c r="G495" s="38">
        <f t="shared" si="16"/>
        <v>1337.2093023255813</v>
      </c>
      <c r="K495" t="s">
        <v>34</v>
      </c>
      <c r="N495" t="s">
        <v>22</v>
      </c>
      <c r="P495" s="42" t="s">
        <v>1094</v>
      </c>
    </row>
    <row r="496" spans="2:16" x14ac:dyDescent="0.3">
      <c r="B496" t="s">
        <v>408</v>
      </c>
      <c r="F496" s="41">
        <v>501000</v>
      </c>
      <c r="G496" s="38">
        <f t="shared" si="16"/>
        <v>3883.7209302325582</v>
      </c>
      <c r="K496" t="s">
        <v>34</v>
      </c>
      <c r="N496" t="s">
        <v>22</v>
      </c>
      <c r="P496" s="42" t="s">
        <v>1095</v>
      </c>
    </row>
    <row r="497" spans="2:16" x14ac:dyDescent="0.3">
      <c r="B497" t="s">
        <v>1096</v>
      </c>
      <c r="F497" s="38">
        <v>227500</v>
      </c>
      <c r="G497" s="38">
        <f t="shared" si="16"/>
        <v>1763.5658914728683</v>
      </c>
      <c r="K497" t="s">
        <v>34</v>
      </c>
      <c r="N497" t="s">
        <v>22</v>
      </c>
      <c r="P497" s="42" t="s">
        <v>1097</v>
      </c>
    </row>
    <row r="498" spans="2:16" x14ac:dyDescent="0.3">
      <c r="B498" t="s">
        <v>1098</v>
      </c>
      <c r="F498" s="38">
        <v>50000</v>
      </c>
      <c r="G498" s="38">
        <f t="shared" si="16"/>
        <v>387.59689922480618</v>
      </c>
      <c r="K498" t="s">
        <v>34</v>
      </c>
      <c r="N498" t="s">
        <v>22</v>
      </c>
      <c r="P498" s="42" t="s">
        <v>1099</v>
      </c>
    </row>
    <row r="499" spans="2:16" s="30" customFormat="1" x14ac:dyDescent="0.3">
      <c r="B499" s="30" t="s">
        <v>410</v>
      </c>
      <c r="F499" s="41">
        <v>251614.87</v>
      </c>
      <c r="G499" s="38">
        <f t="shared" si="16"/>
        <v>1950.5028682170541</v>
      </c>
      <c r="K499" s="30" t="s">
        <v>34</v>
      </c>
      <c r="N499" s="30" t="s">
        <v>49</v>
      </c>
      <c r="P499" s="42" t="s">
        <v>411</v>
      </c>
    </row>
    <row r="500" spans="2:16" x14ac:dyDescent="0.3">
      <c r="B500" t="s">
        <v>410</v>
      </c>
      <c r="F500" s="38">
        <v>105600</v>
      </c>
      <c r="G500" s="38">
        <f t="shared" si="16"/>
        <v>818.60465116279067</v>
      </c>
      <c r="K500" t="s">
        <v>34</v>
      </c>
      <c r="N500" t="s">
        <v>49</v>
      </c>
      <c r="P500" s="40" t="s">
        <v>412</v>
      </c>
    </row>
    <row r="501" spans="2:16" x14ac:dyDescent="0.3">
      <c r="B501" t="s">
        <v>1100</v>
      </c>
      <c r="F501" s="38">
        <v>23040</v>
      </c>
      <c r="G501" s="38">
        <f t="shared" si="16"/>
        <v>178.6046511627907</v>
      </c>
      <c r="K501" t="s">
        <v>34</v>
      </c>
      <c r="N501" t="s">
        <v>49</v>
      </c>
      <c r="P501" s="40" t="s">
        <v>1101</v>
      </c>
    </row>
    <row r="502" spans="2:16" x14ac:dyDescent="0.3">
      <c r="B502" t="s">
        <v>1100</v>
      </c>
      <c r="F502" s="38">
        <v>12750</v>
      </c>
      <c r="G502" s="38">
        <f t="shared" si="16"/>
        <v>98.837209302325576</v>
      </c>
      <c r="K502" t="s">
        <v>34</v>
      </c>
      <c r="N502" t="s">
        <v>49</v>
      </c>
      <c r="P502" s="40" t="s">
        <v>1102</v>
      </c>
    </row>
    <row r="503" spans="2:16" x14ac:dyDescent="0.3">
      <c r="B503" t="s">
        <v>1103</v>
      </c>
      <c r="F503" s="38">
        <v>85800</v>
      </c>
      <c r="G503" s="38">
        <f t="shared" si="16"/>
        <v>665.11627906976742</v>
      </c>
      <c r="K503" t="s">
        <v>34</v>
      </c>
      <c r="N503" t="s">
        <v>49</v>
      </c>
      <c r="P503" s="40" t="s">
        <v>1104</v>
      </c>
    </row>
    <row r="504" spans="2:16" x14ac:dyDescent="0.3">
      <c r="B504" t="s">
        <v>1103</v>
      </c>
      <c r="F504" s="38">
        <v>28600</v>
      </c>
      <c r="G504" s="38">
        <f t="shared" si="16"/>
        <v>221.70542635658916</v>
      </c>
      <c r="K504" t="s">
        <v>34</v>
      </c>
      <c r="N504" t="s">
        <v>49</v>
      </c>
      <c r="P504" s="40" t="s">
        <v>1092</v>
      </c>
    </row>
    <row r="505" spans="2:16" x14ac:dyDescent="0.3">
      <c r="B505" t="s">
        <v>413</v>
      </c>
      <c r="F505" s="38">
        <v>148300</v>
      </c>
      <c r="G505" s="38">
        <f t="shared" si="16"/>
        <v>1149.6124031007753</v>
      </c>
      <c r="K505" t="s">
        <v>34</v>
      </c>
      <c r="N505" t="s">
        <v>49</v>
      </c>
      <c r="P505" s="40" t="s">
        <v>414</v>
      </c>
    </row>
    <row r="506" spans="2:16" x14ac:dyDescent="0.3">
      <c r="B506" t="s">
        <v>413</v>
      </c>
      <c r="F506" s="38">
        <v>31000</v>
      </c>
      <c r="G506" s="38">
        <f t="shared" si="16"/>
        <v>240.31007751937983</v>
      </c>
      <c r="K506" t="s">
        <v>34</v>
      </c>
      <c r="N506" t="s">
        <v>49</v>
      </c>
      <c r="P506" s="40" t="s">
        <v>415</v>
      </c>
    </row>
    <row r="507" spans="2:16" x14ac:dyDescent="0.3">
      <c r="B507" t="s">
        <v>413</v>
      </c>
      <c r="F507" s="38">
        <v>90750</v>
      </c>
      <c r="G507" s="38">
        <f t="shared" si="16"/>
        <v>703.48837209302326</v>
      </c>
      <c r="K507" t="s">
        <v>34</v>
      </c>
      <c r="N507" t="s">
        <v>49</v>
      </c>
      <c r="P507" s="40" t="s">
        <v>416</v>
      </c>
    </row>
    <row r="508" spans="2:16" x14ac:dyDescent="0.3">
      <c r="B508" t="s">
        <v>417</v>
      </c>
      <c r="F508" s="38">
        <v>44300</v>
      </c>
      <c r="G508" s="38">
        <f t="shared" ref="G508:G571" si="17">F508/$B$361</f>
        <v>343.41085271317831</v>
      </c>
      <c r="K508" t="s">
        <v>34</v>
      </c>
      <c r="N508" t="s">
        <v>49</v>
      </c>
      <c r="P508" s="40" t="s">
        <v>418</v>
      </c>
    </row>
    <row r="509" spans="2:16" x14ac:dyDescent="0.3">
      <c r="B509" t="s">
        <v>419</v>
      </c>
      <c r="F509" s="38">
        <v>61485</v>
      </c>
      <c r="G509" s="38">
        <f t="shared" si="17"/>
        <v>476.62790697674421</v>
      </c>
      <c r="K509" t="s">
        <v>34</v>
      </c>
      <c r="N509" t="s">
        <v>49</v>
      </c>
      <c r="P509" s="40" t="s">
        <v>420</v>
      </c>
    </row>
    <row r="510" spans="2:16" x14ac:dyDescent="0.3">
      <c r="B510" t="s">
        <v>480</v>
      </c>
      <c r="F510" s="38">
        <v>6700</v>
      </c>
      <c r="G510" s="38">
        <f t="shared" si="17"/>
        <v>51.937984496124031</v>
      </c>
      <c r="K510" t="s">
        <v>34</v>
      </c>
      <c r="N510" t="s">
        <v>49</v>
      </c>
      <c r="P510" s="40" t="s">
        <v>481</v>
      </c>
    </row>
    <row r="511" spans="2:16" x14ac:dyDescent="0.3">
      <c r="B511" t="s">
        <v>421</v>
      </c>
      <c r="F511" s="38">
        <v>134700</v>
      </c>
      <c r="G511" s="38">
        <f t="shared" si="17"/>
        <v>1044.1860465116279</v>
      </c>
      <c r="K511" t="s">
        <v>34</v>
      </c>
      <c r="N511" t="s">
        <v>49</v>
      </c>
      <c r="P511" s="40" t="s">
        <v>422</v>
      </c>
    </row>
    <row r="512" spans="2:16" x14ac:dyDescent="0.3">
      <c r="B512" t="s">
        <v>421</v>
      </c>
      <c r="F512" s="38">
        <f>33550+3200</f>
        <v>36750</v>
      </c>
      <c r="G512" s="38">
        <f t="shared" si="17"/>
        <v>284.88372093023258</v>
      </c>
      <c r="K512" t="s">
        <v>34</v>
      </c>
      <c r="N512" t="s">
        <v>49</v>
      </c>
      <c r="P512" s="40" t="s">
        <v>423</v>
      </c>
    </row>
    <row r="513" spans="2:16" x14ac:dyDescent="0.3">
      <c r="B513" t="s">
        <v>421</v>
      </c>
      <c r="F513" s="38">
        <v>64400</v>
      </c>
      <c r="G513" s="38">
        <f t="shared" si="17"/>
        <v>499.22480620155039</v>
      </c>
      <c r="K513" t="s">
        <v>34</v>
      </c>
      <c r="N513" t="s">
        <v>49</v>
      </c>
      <c r="P513" s="40" t="s">
        <v>424</v>
      </c>
    </row>
    <row r="514" spans="2:16" x14ac:dyDescent="0.3">
      <c r="B514" t="s">
        <v>421</v>
      </c>
      <c r="F514" s="38">
        <v>165768</v>
      </c>
      <c r="G514" s="38">
        <f t="shared" si="17"/>
        <v>1285.0232558139535</v>
      </c>
      <c r="K514" t="s">
        <v>34</v>
      </c>
      <c r="N514" t="s">
        <v>49</v>
      </c>
      <c r="P514" s="40" t="s">
        <v>425</v>
      </c>
    </row>
    <row r="515" spans="2:16" x14ac:dyDescent="0.3">
      <c r="B515" t="s">
        <v>421</v>
      </c>
      <c r="F515" s="38">
        <v>33000</v>
      </c>
      <c r="G515" s="38">
        <f t="shared" si="17"/>
        <v>255.81395348837211</v>
      </c>
      <c r="K515" t="s">
        <v>34</v>
      </c>
      <c r="N515" t="s">
        <v>49</v>
      </c>
      <c r="P515" s="40" t="s">
        <v>1105</v>
      </c>
    </row>
    <row r="516" spans="2:16" x14ac:dyDescent="0.3">
      <c r="B516" t="s">
        <v>421</v>
      </c>
      <c r="F516" s="38">
        <v>109825</v>
      </c>
      <c r="G516" s="38">
        <f t="shared" si="17"/>
        <v>851.35658914728685</v>
      </c>
      <c r="K516" t="s">
        <v>34</v>
      </c>
      <c r="N516" t="s">
        <v>49</v>
      </c>
      <c r="P516" s="40" t="s">
        <v>1106</v>
      </c>
    </row>
    <row r="517" spans="2:16" x14ac:dyDescent="0.3">
      <c r="B517" t="s">
        <v>421</v>
      </c>
      <c r="F517" s="38">
        <v>346137.34</v>
      </c>
      <c r="G517" s="38">
        <f t="shared" si="17"/>
        <v>2683.2351937984499</v>
      </c>
      <c r="K517" t="s">
        <v>34</v>
      </c>
      <c r="N517" t="s">
        <v>49</v>
      </c>
      <c r="P517" s="40" t="s">
        <v>1107</v>
      </c>
    </row>
    <row r="518" spans="2:16" x14ac:dyDescent="0.3">
      <c r="B518" t="s">
        <v>421</v>
      </c>
      <c r="F518" s="38">
        <v>44700</v>
      </c>
      <c r="G518" s="38">
        <f t="shared" si="17"/>
        <v>346.51162790697674</v>
      </c>
      <c r="K518" t="s">
        <v>34</v>
      </c>
      <c r="N518" t="s">
        <v>49</v>
      </c>
      <c r="P518" s="40" t="s">
        <v>1108</v>
      </c>
    </row>
    <row r="519" spans="2:16" x14ac:dyDescent="0.3">
      <c r="B519" t="s">
        <v>421</v>
      </c>
      <c r="F519" s="38">
        <v>3845.49</v>
      </c>
      <c r="G519" s="38">
        <f t="shared" si="17"/>
        <v>29.81</v>
      </c>
      <c r="K519" t="s">
        <v>34</v>
      </c>
      <c r="N519" t="s">
        <v>49</v>
      </c>
      <c r="P519" s="40" t="s">
        <v>1109</v>
      </c>
    </row>
    <row r="520" spans="2:16" x14ac:dyDescent="0.3">
      <c r="B520" t="s">
        <v>1110</v>
      </c>
      <c r="F520" s="38">
        <v>886750</v>
      </c>
      <c r="G520" s="38">
        <f t="shared" si="17"/>
        <v>6874.031007751938</v>
      </c>
      <c r="K520" t="s">
        <v>34</v>
      </c>
      <c r="N520" t="s">
        <v>22</v>
      </c>
      <c r="P520" s="40" t="s">
        <v>1111</v>
      </c>
    </row>
    <row r="521" spans="2:16" x14ac:dyDescent="0.3">
      <c r="B521" t="s">
        <v>426</v>
      </c>
      <c r="F521" s="38">
        <v>2756.16</v>
      </c>
      <c r="G521" s="38">
        <f t="shared" si="17"/>
        <v>21.365581395348837</v>
      </c>
      <c r="K521" t="s">
        <v>34</v>
      </c>
      <c r="N521" t="s">
        <v>49</v>
      </c>
      <c r="P521" s="40" t="s">
        <v>427</v>
      </c>
    </row>
    <row r="522" spans="2:16" x14ac:dyDescent="0.3">
      <c r="B522" t="s">
        <v>426</v>
      </c>
      <c r="F522" s="38">
        <v>2850</v>
      </c>
      <c r="G522" s="38">
        <f t="shared" si="17"/>
        <v>22.093023255813954</v>
      </c>
      <c r="K522" t="s">
        <v>34</v>
      </c>
      <c r="N522" t="s">
        <v>49</v>
      </c>
      <c r="P522" s="40" t="s">
        <v>428</v>
      </c>
    </row>
    <row r="523" spans="2:16" x14ac:dyDescent="0.3">
      <c r="B523" t="s">
        <v>426</v>
      </c>
      <c r="F523" s="38">
        <v>2670</v>
      </c>
      <c r="G523" s="38">
        <f t="shared" si="17"/>
        <v>20.697674418604652</v>
      </c>
      <c r="K523" t="s">
        <v>34</v>
      </c>
      <c r="N523" t="s">
        <v>49</v>
      </c>
      <c r="P523" s="40" t="s">
        <v>429</v>
      </c>
    </row>
    <row r="524" spans="2:16" x14ac:dyDescent="0.3">
      <c r="B524" t="s">
        <v>426</v>
      </c>
      <c r="F524" s="38">
        <v>126290</v>
      </c>
      <c r="G524" s="38">
        <f t="shared" si="17"/>
        <v>978.99224806201551</v>
      </c>
      <c r="K524" t="s">
        <v>34</v>
      </c>
      <c r="N524" t="s">
        <v>49</v>
      </c>
      <c r="P524" s="40" t="s">
        <v>430</v>
      </c>
    </row>
    <row r="525" spans="2:16" s="30" customFormat="1" x14ac:dyDescent="0.3">
      <c r="B525" s="30" t="s">
        <v>431</v>
      </c>
      <c r="F525" s="41">
        <v>15034.82</v>
      </c>
      <c r="G525" s="38">
        <f t="shared" si="17"/>
        <v>116.54899224806201</v>
      </c>
      <c r="K525" s="30" t="s">
        <v>34</v>
      </c>
      <c r="N525" s="30" t="s">
        <v>49</v>
      </c>
      <c r="P525" s="30" t="s">
        <v>432</v>
      </c>
    </row>
    <row r="526" spans="2:16" x14ac:dyDescent="0.3">
      <c r="B526" t="s">
        <v>426</v>
      </c>
      <c r="F526" s="38">
        <v>225436.53</v>
      </c>
      <c r="G526" s="38">
        <f t="shared" si="17"/>
        <v>1747.57</v>
      </c>
      <c r="K526" t="s">
        <v>34</v>
      </c>
      <c r="N526" t="s">
        <v>49</v>
      </c>
      <c r="P526" s="40" t="s">
        <v>433</v>
      </c>
    </row>
    <row r="527" spans="2:16" x14ac:dyDescent="0.3">
      <c r="B527" t="s">
        <v>426</v>
      </c>
      <c r="F527" s="38">
        <v>1020.6</v>
      </c>
      <c r="G527" s="38">
        <f t="shared" si="17"/>
        <v>7.9116279069767446</v>
      </c>
      <c r="K527" t="s">
        <v>34</v>
      </c>
      <c r="N527" t="s">
        <v>49</v>
      </c>
      <c r="P527" s="40" t="s">
        <v>434</v>
      </c>
    </row>
    <row r="528" spans="2:16" x14ac:dyDescent="0.3">
      <c r="B528" t="s">
        <v>426</v>
      </c>
      <c r="F528" s="38">
        <v>53471.26</v>
      </c>
      <c r="G528" s="38">
        <f t="shared" si="17"/>
        <v>414.50589147286826</v>
      </c>
      <c r="K528" t="s">
        <v>34</v>
      </c>
      <c r="N528" t="s">
        <v>49</v>
      </c>
      <c r="P528" s="40" t="s">
        <v>435</v>
      </c>
    </row>
    <row r="529" spans="2:16" x14ac:dyDescent="0.3">
      <c r="B529" t="s">
        <v>426</v>
      </c>
      <c r="F529" s="38">
        <v>53847.98</v>
      </c>
      <c r="G529" s="38">
        <f t="shared" si="17"/>
        <v>417.42620155038765</v>
      </c>
      <c r="K529" t="s">
        <v>34</v>
      </c>
      <c r="N529" t="s">
        <v>49</v>
      </c>
      <c r="P529" s="40" t="s">
        <v>1112</v>
      </c>
    </row>
    <row r="530" spans="2:16" x14ac:dyDescent="0.3">
      <c r="B530" t="s">
        <v>426</v>
      </c>
      <c r="F530" s="38">
        <v>2346.1</v>
      </c>
      <c r="G530" s="38">
        <f t="shared" si="17"/>
        <v>18.186821705426357</v>
      </c>
      <c r="K530" t="s">
        <v>34</v>
      </c>
      <c r="N530" t="s">
        <v>22</v>
      </c>
      <c r="P530" s="40" t="s">
        <v>1113</v>
      </c>
    </row>
    <row r="531" spans="2:16" x14ac:dyDescent="0.3">
      <c r="B531" t="s">
        <v>426</v>
      </c>
      <c r="F531" s="38">
        <v>27037.5</v>
      </c>
      <c r="G531" s="38">
        <f t="shared" si="17"/>
        <v>209.59302325581396</v>
      </c>
      <c r="K531" t="s">
        <v>34</v>
      </c>
      <c r="N531" t="s">
        <v>22</v>
      </c>
      <c r="P531" s="42" t="s">
        <v>1114</v>
      </c>
    </row>
    <row r="532" spans="2:16" x14ac:dyDescent="0.3">
      <c r="B532" t="s">
        <v>426</v>
      </c>
      <c r="F532" s="38">
        <v>23467.5</v>
      </c>
      <c r="G532" s="38">
        <f t="shared" si="17"/>
        <v>181.91860465116278</v>
      </c>
      <c r="K532" t="s">
        <v>34</v>
      </c>
      <c r="N532" t="s">
        <v>22</v>
      </c>
      <c r="P532" s="42" t="s">
        <v>1115</v>
      </c>
    </row>
    <row r="533" spans="2:16" x14ac:dyDescent="0.3">
      <c r="B533" t="s">
        <v>426</v>
      </c>
      <c r="F533" s="38">
        <v>125582.49</v>
      </c>
      <c r="G533" s="38">
        <f t="shared" si="17"/>
        <v>973.50767441860467</v>
      </c>
      <c r="K533" t="s">
        <v>34</v>
      </c>
      <c r="N533" t="s">
        <v>22</v>
      </c>
      <c r="P533" s="42" t="s">
        <v>1116</v>
      </c>
    </row>
    <row r="534" spans="2:16" x14ac:dyDescent="0.3">
      <c r="B534" t="s">
        <v>426</v>
      </c>
      <c r="F534" s="38">
        <v>52065.599999999999</v>
      </c>
      <c r="G534" s="38">
        <f t="shared" si="17"/>
        <v>403.60930232558138</v>
      </c>
      <c r="K534" t="s">
        <v>34</v>
      </c>
      <c r="N534" t="s">
        <v>22</v>
      </c>
      <c r="P534" s="42" t="s">
        <v>1117</v>
      </c>
    </row>
    <row r="535" spans="2:16" x14ac:dyDescent="0.3">
      <c r="B535" t="s">
        <v>426</v>
      </c>
      <c r="F535" s="38">
        <v>14914.08</v>
      </c>
      <c r="G535" s="38">
        <f t="shared" si="17"/>
        <v>115.61302325581396</v>
      </c>
      <c r="K535" t="s">
        <v>34</v>
      </c>
      <c r="N535" t="s">
        <v>22</v>
      </c>
      <c r="P535" s="42" t="s">
        <v>1118</v>
      </c>
    </row>
    <row r="536" spans="2:16" x14ac:dyDescent="0.3">
      <c r="B536" t="s">
        <v>436</v>
      </c>
      <c r="F536" s="38">
        <v>32400</v>
      </c>
      <c r="G536" s="38">
        <f t="shared" si="17"/>
        <v>251.16279069767441</v>
      </c>
      <c r="K536" t="s">
        <v>34</v>
      </c>
      <c r="N536" t="s">
        <v>49</v>
      </c>
      <c r="P536" s="40" t="s">
        <v>437</v>
      </c>
    </row>
    <row r="537" spans="2:16" x14ac:dyDescent="0.3">
      <c r="B537" t="s">
        <v>438</v>
      </c>
      <c r="F537" s="41">
        <f>908160+63468</f>
        <v>971628</v>
      </c>
      <c r="G537" s="38">
        <f t="shared" si="17"/>
        <v>7532</v>
      </c>
      <c r="K537" t="s">
        <v>34</v>
      </c>
      <c r="N537" t="s">
        <v>49</v>
      </c>
      <c r="P537" s="40" t="s">
        <v>439</v>
      </c>
    </row>
    <row r="538" spans="2:16" x14ac:dyDescent="0.3">
      <c r="B538" t="s">
        <v>438</v>
      </c>
      <c r="F538" s="41">
        <v>64000</v>
      </c>
      <c r="G538" s="38">
        <f t="shared" si="17"/>
        <v>496.12403100775191</v>
      </c>
      <c r="K538" t="s">
        <v>34</v>
      </c>
      <c r="N538" t="s">
        <v>49</v>
      </c>
      <c r="P538" s="40" t="s">
        <v>440</v>
      </c>
    </row>
    <row r="539" spans="2:16" x14ac:dyDescent="0.3">
      <c r="B539" t="s">
        <v>438</v>
      </c>
      <c r="F539" s="41">
        <v>226500</v>
      </c>
      <c r="G539" s="38">
        <f t="shared" si="17"/>
        <v>1755.8139534883721</v>
      </c>
      <c r="K539" t="s">
        <v>34</v>
      </c>
      <c r="N539" t="s">
        <v>49</v>
      </c>
      <c r="P539" s="40" t="s">
        <v>440</v>
      </c>
    </row>
    <row r="540" spans="2:16" x14ac:dyDescent="0.3">
      <c r="B540" t="s">
        <v>441</v>
      </c>
      <c r="F540" s="41">
        <v>63000</v>
      </c>
      <c r="G540" s="38">
        <f t="shared" si="17"/>
        <v>488.37209302325579</v>
      </c>
      <c r="K540" t="s">
        <v>34</v>
      </c>
      <c r="N540" t="s">
        <v>49</v>
      </c>
      <c r="P540" s="40" t="s">
        <v>442</v>
      </c>
    </row>
    <row r="541" spans="2:16" x14ac:dyDescent="0.3">
      <c r="B541" t="s">
        <v>443</v>
      </c>
      <c r="F541" s="41">
        <v>20000</v>
      </c>
      <c r="G541" s="38">
        <f t="shared" si="17"/>
        <v>155.03875968992247</v>
      </c>
      <c r="K541" t="s">
        <v>34</v>
      </c>
      <c r="N541" t="s">
        <v>49</v>
      </c>
      <c r="P541" s="40" t="s">
        <v>444</v>
      </c>
    </row>
    <row r="542" spans="2:16" x14ac:dyDescent="0.3">
      <c r="B542" t="s">
        <v>443</v>
      </c>
      <c r="F542" s="41">
        <v>3078</v>
      </c>
      <c r="G542" s="38">
        <f t="shared" si="17"/>
        <v>23.86046511627907</v>
      </c>
      <c r="K542" t="s">
        <v>34</v>
      </c>
      <c r="N542" t="s">
        <v>49</v>
      </c>
      <c r="P542" s="40" t="s">
        <v>445</v>
      </c>
    </row>
    <row r="543" spans="2:16" x14ac:dyDescent="0.3">
      <c r="B543" t="s">
        <v>443</v>
      </c>
      <c r="F543" s="41">
        <v>75000</v>
      </c>
      <c r="G543" s="38">
        <f t="shared" si="17"/>
        <v>581.39534883720933</v>
      </c>
      <c r="K543" t="s">
        <v>34</v>
      </c>
      <c r="N543" t="s">
        <v>49</v>
      </c>
      <c r="P543" s="40" t="s">
        <v>446</v>
      </c>
    </row>
    <row r="544" spans="2:16" x14ac:dyDescent="0.3">
      <c r="B544" t="s">
        <v>443</v>
      </c>
      <c r="F544" s="41">
        <v>12000</v>
      </c>
      <c r="G544" s="38">
        <f t="shared" si="17"/>
        <v>93.023255813953483</v>
      </c>
      <c r="K544" t="s">
        <v>34</v>
      </c>
      <c r="N544" t="s">
        <v>49</v>
      </c>
      <c r="P544" s="40" t="s">
        <v>447</v>
      </c>
    </row>
    <row r="545" spans="2:16" x14ac:dyDescent="0.3">
      <c r="B545" t="s">
        <v>443</v>
      </c>
      <c r="F545" s="41">
        <v>40000</v>
      </c>
      <c r="G545" s="38">
        <f t="shared" si="17"/>
        <v>310.07751937984494</v>
      </c>
      <c r="K545" t="s">
        <v>34</v>
      </c>
      <c r="N545" t="s">
        <v>49</v>
      </c>
      <c r="P545" s="40" t="s">
        <v>448</v>
      </c>
    </row>
    <row r="546" spans="2:16" x14ac:dyDescent="0.3">
      <c r="B546" t="s">
        <v>443</v>
      </c>
      <c r="F546" s="41">
        <v>130000</v>
      </c>
      <c r="G546" s="38">
        <f t="shared" si="17"/>
        <v>1007.7519379844962</v>
      </c>
      <c r="K546" t="s">
        <v>34</v>
      </c>
      <c r="N546" t="s">
        <v>49</v>
      </c>
      <c r="P546" s="40" t="s">
        <v>449</v>
      </c>
    </row>
    <row r="547" spans="2:16" x14ac:dyDescent="0.3">
      <c r="B547" t="s">
        <v>450</v>
      </c>
      <c r="F547" s="41">
        <v>722000</v>
      </c>
      <c r="G547" s="38">
        <f t="shared" si="17"/>
        <v>5596.8992248062013</v>
      </c>
      <c r="K547" t="s">
        <v>34</v>
      </c>
      <c r="N547" t="s">
        <v>49</v>
      </c>
      <c r="P547" s="40" t="s">
        <v>451</v>
      </c>
    </row>
    <row r="548" spans="2:16" s="30" customFormat="1" x14ac:dyDescent="0.3">
      <c r="B548" s="30" t="s">
        <v>450</v>
      </c>
      <c r="F548" s="41">
        <v>121800</v>
      </c>
      <c r="G548" s="38">
        <f t="shared" si="17"/>
        <v>944.18604651162786</v>
      </c>
      <c r="K548" s="30" t="s">
        <v>34</v>
      </c>
      <c r="N548" s="30" t="s">
        <v>49</v>
      </c>
      <c r="P548" s="42" t="s">
        <v>452</v>
      </c>
    </row>
    <row r="549" spans="2:16" x14ac:dyDescent="0.3">
      <c r="B549" t="s">
        <v>453</v>
      </c>
      <c r="F549" s="41">
        <v>9000</v>
      </c>
      <c r="G549" s="38">
        <f t="shared" si="17"/>
        <v>69.767441860465112</v>
      </c>
      <c r="K549" t="s">
        <v>34</v>
      </c>
      <c r="N549" t="s">
        <v>49</v>
      </c>
      <c r="P549" s="40" t="s">
        <v>454</v>
      </c>
    </row>
    <row r="550" spans="2:16" x14ac:dyDescent="0.3">
      <c r="B550" t="s">
        <v>455</v>
      </c>
      <c r="F550" s="41">
        <v>27000</v>
      </c>
      <c r="G550" s="38">
        <f t="shared" si="17"/>
        <v>209.30232558139534</v>
      </c>
      <c r="K550" t="s">
        <v>34</v>
      </c>
      <c r="N550" t="s">
        <v>49</v>
      </c>
      <c r="P550" s="40" t="s">
        <v>456</v>
      </c>
    </row>
    <row r="551" spans="2:16" x14ac:dyDescent="0.3">
      <c r="B551" t="s">
        <v>457</v>
      </c>
      <c r="F551" s="41">
        <v>93000</v>
      </c>
      <c r="G551" s="38">
        <f t="shared" si="17"/>
        <v>720.93023255813955</v>
      </c>
      <c r="K551" t="s">
        <v>34</v>
      </c>
      <c r="N551" t="s">
        <v>49</v>
      </c>
      <c r="P551" s="40" t="s">
        <v>458</v>
      </c>
    </row>
    <row r="552" spans="2:16" x14ac:dyDescent="0.3">
      <c r="B552" t="s">
        <v>457</v>
      </c>
      <c r="F552" s="41">
        <v>111750</v>
      </c>
      <c r="G552" s="38">
        <f t="shared" si="17"/>
        <v>866.27906976744191</v>
      </c>
      <c r="K552" t="s">
        <v>34</v>
      </c>
      <c r="N552" t="s">
        <v>49</v>
      </c>
      <c r="P552" s="40" t="s">
        <v>1119</v>
      </c>
    </row>
    <row r="553" spans="2:16" x14ac:dyDescent="0.3">
      <c r="B553" t="s">
        <v>457</v>
      </c>
      <c r="F553" s="41">
        <v>74250</v>
      </c>
      <c r="G553" s="38">
        <f t="shared" si="17"/>
        <v>575.58139534883719</v>
      </c>
      <c r="K553" t="s">
        <v>34</v>
      </c>
      <c r="N553" t="s">
        <v>49</v>
      </c>
      <c r="P553" s="40" t="s">
        <v>459</v>
      </c>
    </row>
    <row r="554" spans="2:16" x14ac:dyDescent="0.3">
      <c r="B554" t="s">
        <v>457</v>
      </c>
      <c r="F554" s="41">
        <v>33988.32</v>
      </c>
      <c r="G554" s="38">
        <f t="shared" si="17"/>
        <v>263.47534883720931</v>
      </c>
      <c r="K554" t="s">
        <v>34</v>
      </c>
      <c r="N554" t="s">
        <v>22</v>
      </c>
      <c r="P554" s="40" t="s">
        <v>460</v>
      </c>
    </row>
    <row r="555" spans="2:16" x14ac:dyDescent="0.3">
      <c r="B555" t="s">
        <v>457</v>
      </c>
      <c r="F555" s="41">
        <v>96400</v>
      </c>
      <c r="G555" s="38">
        <f t="shared" si="17"/>
        <v>747.28682170542641</v>
      </c>
      <c r="K555" t="s">
        <v>34</v>
      </c>
      <c r="N555" t="s">
        <v>22</v>
      </c>
      <c r="P555" s="42" t="s">
        <v>1120</v>
      </c>
    </row>
    <row r="556" spans="2:16" x14ac:dyDescent="0.3">
      <c r="B556" t="s">
        <v>457</v>
      </c>
      <c r="F556" s="41">
        <v>74400</v>
      </c>
      <c r="G556" s="38">
        <f t="shared" si="17"/>
        <v>576.74418604651157</v>
      </c>
      <c r="K556" t="s">
        <v>34</v>
      </c>
      <c r="N556" t="s">
        <v>22</v>
      </c>
      <c r="P556" s="42" t="s">
        <v>1121</v>
      </c>
    </row>
    <row r="557" spans="2:16" x14ac:dyDescent="0.3">
      <c r="B557" t="s">
        <v>1122</v>
      </c>
      <c r="F557" s="41">
        <v>18500</v>
      </c>
      <c r="G557" s="38">
        <f t="shared" si="17"/>
        <v>143.41085271317829</v>
      </c>
      <c r="K557" t="s">
        <v>34</v>
      </c>
      <c r="N557" t="s">
        <v>49</v>
      </c>
      <c r="P557" s="40" t="s">
        <v>1123</v>
      </c>
    </row>
    <row r="558" spans="2:16" x14ac:dyDescent="0.3">
      <c r="B558" t="s">
        <v>1122</v>
      </c>
      <c r="F558" s="41">
        <v>13800</v>
      </c>
      <c r="G558" s="38">
        <f t="shared" si="17"/>
        <v>106.97674418604652</v>
      </c>
      <c r="K558" t="s">
        <v>34</v>
      </c>
      <c r="N558" t="s">
        <v>49</v>
      </c>
      <c r="P558" s="40" t="s">
        <v>1124</v>
      </c>
    </row>
    <row r="559" spans="2:16" x14ac:dyDescent="0.3">
      <c r="B559" t="s">
        <v>461</v>
      </c>
      <c r="F559" s="41">
        <v>5397.5</v>
      </c>
      <c r="G559" s="38">
        <f t="shared" si="17"/>
        <v>41.84108527131783</v>
      </c>
      <c r="K559" t="s">
        <v>34</v>
      </c>
      <c r="N559" t="s">
        <v>49</v>
      </c>
      <c r="P559" s="40" t="s">
        <v>462</v>
      </c>
    </row>
    <row r="560" spans="2:16" x14ac:dyDescent="0.3">
      <c r="B560" t="s">
        <v>1125</v>
      </c>
      <c r="F560" s="41">
        <v>49900</v>
      </c>
      <c r="G560" s="38">
        <f t="shared" si="17"/>
        <v>386.82170542635657</v>
      </c>
      <c r="K560" t="s">
        <v>34</v>
      </c>
      <c r="N560" t="s">
        <v>22</v>
      </c>
      <c r="P560" s="40" t="s">
        <v>1126</v>
      </c>
    </row>
    <row r="561" spans="2:16" x14ac:dyDescent="0.3">
      <c r="B561" t="s">
        <v>463</v>
      </c>
      <c r="F561" s="41">
        <v>564000</v>
      </c>
      <c r="G561" s="38">
        <f t="shared" si="17"/>
        <v>4372.0930232558139</v>
      </c>
      <c r="K561" t="s">
        <v>34</v>
      </c>
      <c r="N561" t="s">
        <v>49</v>
      </c>
      <c r="P561" s="40" t="s">
        <v>464</v>
      </c>
    </row>
    <row r="562" spans="2:16" x14ac:dyDescent="0.3">
      <c r="B562" t="s">
        <v>1127</v>
      </c>
      <c r="F562" s="41">
        <v>12145</v>
      </c>
      <c r="G562" s="38">
        <f t="shared" si="17"/>
        <v>94.147286821705421</v>
      </c>
      <c r="K562" t="s">
        <v>34</v>
      </c>
      <c r="N562" t="s">
        <v>22</v>
      </c>
      <c r="P562" s="40" t="s">
        <v>1128</v>
      </c>
    </row>
    <row r="563" spans="2:16" x14ac:dyDescent="0.3">
      <c r="B563" t="s">
        <v>1127</v>
      </c>
      <c r="F563" s="41">
        <v>10600</v>
      </c>
      <c r="G563" s="38">
        <f t="shared" si="17"/>
        <v>82.170542635658919</v>
      </c>
      <c r="K563" t="s">
        <v>34</v>
      </c>
      <c r="N563" t="s">
        <v>22</v>
      </c>
      <c r="P563" s="40" t="s">
        <v>1129</v>
      </c>
    </row>
    <row r="564" spans="2:16" x14ac:dyDescent="0.3">
      <c r="B564" t="s">
        <v>1130</v>
      </c>
      <c r="F564" s="41">
        <v>8896</v>
      </c>
      <c r="G564" s="38">
        <f t="shared" si="17"/>
        <v>68.961240310077514</v>
      </c>
      <c r="K564" t="s">
        <v>34</v>
      </c>
      <c r="N564" t="s">
        <v>22</v>
      </c>
      <c r="P564" s="42" t="s">
        <v>1131</v>
      </c>
    </row>
    <row r="565" spans="2:16" x14ac:dyDescent="0.3">
      <c r="B565" t="s">
        <v>1130</v>
      </c>
      <c r="F565" s="41">
        <v>61750</v>
      </c>
      <c r="G565" s="38">
        <f t="shared" si="17"/>
        <v>478.68217054263567</v>
      </c>
      <c r="K565" t="s">
        <v>34</v>
      </c>
      <c r="N565" t="s">
        <v>22</v>
      </c>
      <c r="P565" s="42" t="s">
        <v>1132</v>
      </c>
    </row>
    <row r="566" spans="2:16" x14ac:dyDescent="0.3">
      <c r="B566" t="s">
        <v>465</v>
      </c>
      <c r="F566" s="41">
        <v>69500</v>
      </c>
      <c r="G566" s="38">
        <f t="shared" si="17"/>
        <v>538.75968992248067</v>
      </c>
      <c r="K566" t="s">
        <v>34</v>
      </c>
      <c r="N566" t="s">
        <v>49</v>
      </c>
      <c r="P566" s="40" t="s">
        <v>466</v>
      </c>
    </row>
    <row r="567" spans="2:16" x14ac:dyDescent="0.3">
      <c r="B567" t="s">
        <v>465</v>
      </c>
      <c r="F567" s="38">
        <v>13500</v>
      </c>
      <c r="G567" s="38">
        <f t="shared" si="17"/>
        <v>104.65116279069767</v>
      </c>
      <c r="K567" t="s">
        <v>34</v>
      </c>
      <c r="N567" t="s">
        <v>49</v>
      </c>
      <c r="P567" s="40" t="s">
        <v>466</v>
      </c>
    </row>
    <row r="568" spans="2:16" x14ac:dyDescent="0.3">
      <c r="B568" t="s">
        <v>465</v>
      </c>
      <c r="F568" s="38">
        <v>49250</v>
      </c>
      <c r="G568" s="38">
        <f t="shared" si="17"/>
        <v>381.7829457364341</v>
      </c>
      <c r="K568" t="s">
        <v>34</v>
      </c>
      <c r="N568" t="s">
        <v>49</v>
      </c>
      <c r="P568" s="40" t="s">
        <v>467</v>
      </c>
    </row>
    <row r="569" spans="2:16" x14ac:dyDescent="0.3">
      <c r="B569" t="s">
        <v>468</v>
      </c>
      <c r="F569" s="38">
        <v>62500</v>
      </c>
      <c r="G569" s="38">
        <f t="shared" si="17"/>
        <v>484.49612403100775</v>
      </c>
      <c r="K569" t="s">
        <v>34</v>
      </c>
      <c r="N569" t="s">
        <v>49</v>
      </c>
      <c r="P569" s="40" t="s">
        <v>348</v>
      </c>
    </row>
    <row r="570" spans="2:16" s="30" customFormat="1" x14ac:dyDescent="0.3">
      <c r="B570" s="30" t="s">
        <v>468</v>
      </c>
      <c r="F570" s="41">
        <v>81800</v>
      </c>
      <c r="G570" s="38">
        <f t="shared" si="17"/>
        <v>634.10852713178292</v>
      </c>
      <c r="K570" s="30" t="s">
        <v>34</v>
      </c>
      <c r="N570" s="30" t="s">
        <v>49</v>
      </c>
      <c r="P570" s="42" t="s">
        <v>469</v>
      </c>
    </row>
    <row r="571" spans="2:16" s="30" customFormat="1" x14ac:dyDescent="0.3">
      <c r="B571" s="30" t="s">
        <v>468</v>
      </c>
      <c r="F571" s="41">
        <v>542250</v>
      </c>
      <c r="G571" s="38">
        <f t="shared" si="17"/>
        <v>4203.4883720930229</v>
      </c>
      <c r="K571" s="30" t="s">
        <v>34</v>
      </c>
      <c r="N571" s="30" t="s">
        <v>22</v>
      </c>
      <c r="P571" s="42" t="s">
        <v>1133</v>
      </c>
    </row>
    <row r="572" spans="2:16" s="30" customFormat="1" x14ac:dyDescent="0.3">
      <c r="B572" s="30" t="s">
        <v>468</v>
      </c>
      <c r="F572" s="41">
        <v>89500</v>
      </c>
      <c r="G572" s="38">
        <f t="shared" ref="G572:G603" si="18">F572/$B$361</f>
        <v>693.79844961240315</v>
      </c>
      <c r="K572" s="30" t="s">
        <v>34</v>
      </c>
      <c r="N572" s="30" t="s">
        <v>22</v>
      </c>
      <c r="P572" s="42" t="s">
        <v>1134</v>
      </c>
    </row>
    <row r="573" spans="2:16" s="30" customFormat="1" x14ac:dyDescent="0.3">
      <c r="B573" s="30" t="s">
        <v>1135</v>
      </c>
      <c r="F573" s="41">
        <f>138000+138000</f>
        <v>276000</v>
      </c>
      <c r="G573" s="38">
        <f t="shared" si="18"/>
        <v>2139.5348837209303</v>
      </c>
      <c r="K573" s="30" t="s">
        <v>34</v>
      </c>
      <c r="N573" s="30" t="s">
        <v>22</v>
      </c>
      <c r="P573" s="42" t="s">
        <v>1136</v>
      </c>
    </row>
    <row r="574" spans="2:16" x14ac:dyDescent="0.3">
      <c r="B574" t="s">
        <v>470</v>
      </c>
      <c r="F574" s="38">
        <v>24325</v>
      </c>
      <c r="G574" s="38">
        <f t="shared" si="18"/>
        <v>188.56589147286823</v>
      </c>
      <c r="K574" t="s">
        <v>34</v>
      </c>
      <c r="N574" t="s">
        <v>49</v>
      </c>
      <c r="P574" s="40" t="s">
        <v>377</v>
      </c>
    </row>
    <row r="575" spans="2:16" x14ac:dyDescent="0.3">
      <c r="B575" t="s">
        <v>470</v>
      </c>
      <c r="F575" s="38">
        <v>59100</v>
      </c>
      <c r="G575" s="38">
        <f t="shared" si="18"/>
        <v>458.13953488372096</v>
      </c>
      <c r="K575" t="s">
        <v>34</v>
      </c>
      <c r="N575" t="s">
        <v>49</v>
      </c>
      <c r="P575" s="40" t="s">
        <v>471</v>
      </c>
    </row>
    <row r="576" spans="2:16" x14ac:dyDescent="0.3">
      <c r="B576" t="s">
        <v>470</v>
      </c>
      <c r="F576" s="38">
        <v>2306</v>
      </c>
      <c r="G576" s="38">
        <f t="shared" si="18"/>
        <v>17.875968992248062</v>
      </c>
      <c r="K576" t="s">
        <v>34</v>
      </c>
      <c r="N576" t="s">
        <v>49</v>
      </c>
      <c r="P576" s="40" t="s">
        <v>1137</v>
      </c>
    </row>
    <row r="577" spans="2:20" x14ac:dyDescent="0.3">
      <c r="B577" t="s">
        <v>470</v>
      </c>
      <c r="F577" s="38">
        <v>34528.589999999997</v>
      </c>
      <c r="G577" s="38">
        <f t="shared" si="18"/>
        <v>267.66348837209301</v>
      </c>
      <c r="K577" t="s">
        <v>34</v>
      </c>
      <c r="N577" t="s">
        <v>22</v>
      </c>
      <c r="P577" s="40" t="s">
        <v>1138</v>
      </c>
    </row>
    <row r="578" spans="2:20" x14ac:dyDescent="0.3">
      <c r="B578" t="s">
        <v>472</v>
      </c>
      <c r="F578" s="38">
        <v>60500</v>
      </c>
      <c r="G578" s="38">
        <f t="shared" si="18"/>
        <v>468.99224806201551</v>
      </c>
      <c r="K578" t="s">
        <v>34</v>
      </c>
      <c r="N578" t="s">
        <v>49</v>
      </c>
      <c r="P578" s="40" t="s">
        <v>473</v>
      </c>
    </row>
    <row r="579" spans="2:20" x14ac:dyDescent="0.3">
      <c r="B579" t="s">
        <v>472</v>
      </c>
      <c r="F579" s="38">
        <v>66000</v>
      </c>
      <c r="G579" s="38">
        <f t="shared" si="18"/>
        <v>511.62790697674421</v>
      </c>
      <c r="K579" t="s">
        <v>34</v>
      </c>
      <c r="N579" t="s">
        <v>22</v>
      </c>
      <c r="P579" s="40" t="s">
        <v>1139</v>
      </c>
    </row>
    <row r="580" spans="2:20" x14ac:dyDescent="0.3">
      <c r="B580" t="s">
        <v>474</v>
      </c>
      <c r="F580" s="38">
        <v>70640</v>
      </c>
      <c r="G580" s="38">
        <f t="shared" si="18"/>
        <v>547.59689922480618</v>
      </c>
      <c r="K580" t="s">
        <v>34</v>
      </c>
      <c r="N580" t="s">
        <v>49</v>
      </c>
      <c r="P580" s="40" t="s">
        <v>475</v>
      </c>
    </row>
    <row r="581" spans="2:20" x14ac:dyDescent="0.3">
      <c r="G581" s="38">
        <f t="shared" si="18"/>
        <v>0</v>
      </c>
    </row>
    <row r="582" spans="2:20" x14ac:dyDescent="0.3">
      <c r="B582" t="s">
        <v>476</v>
      </c>
      <c r="F582" s="38">
        <v>65803</v>
      </c>
      <c r="G582" s="38">
        <f t="shared" si="18"/>
        <v>510.10077519379843</v>
      </c>
      <c r="K582" t="s">
        <v>34</v>
      </c>
      <c r="N582" t="s">
        <v>49</v>
      </c>
      <c r="P582" s="40" t="s">
        <v>462</v>
      </c>
    </row>
    <row r="583" spans="2:20" ht="28.8" x14ac:dyDescent="0.3">
      <c r="B583" t="s">
        <v>477</v>
      </c>
      <c r="F583" s="38">
        <v>122400</v>
      </c>
      <c r="G583" s="38">
        <f t="shared" si="18"/>
        <v>948.83720930232562</v>
      </c>
      <c r="K583" t="s">
        <v>292</v>
      </c>
      <c r="N583" t="s">
        <v>49</v>
      </c>
      <c r="P583" s="40" t="s">
        <v>478</v>
      </c>
      <c r="S583" s="45" t="s">
        <v>479</v>
      </c>
      <c r="T583" s="46"/>
    </row>
    <row r="584" spans="2:20" x14ac:dyDescent="0.3">
      <c r="B584" t="s">
        <v>1140</v>
      </c>
      <c r="F584" s="38">
        <v>4860660</v>
      </c>
      <c r="G584" s="38">
        <f t="shared" si="18"/>
        <v>37679.534883720931</v>
      </c>
      <c r="K584" t="s">
        <v>1141</v>
      </c>
      <c r="N584" t="s">
        <v>22</v>
      </c>
      <c r="P584" s="42" t="s">
        <v>1142</v>
      </c>
      <c r="S584" s="4"/>
      <c r="T584" s="46"/>
    </row>
    <row r="585" spans="2:20" x14ac:dyDescent="0.3">
      <c r="B585" t="s">
        <v>482</v>
      </c>
      <c r="F585" s="38">
        <v>191080.54</v>
      </c>
      <c r="G585" s="38">
        <f t="shared" si="18"/>
        <v>1481.244496124031</v>
      </c>
      <c r="K585" t="s">
        <v>292</v>
      </c>
      <c r="N585" t="s">
        <v>49</v>
      </c>
      <c r="P585" s="40" t="s">
        <v>483</v>
      </c>
    </row>
    <row r="586" spans="2:20" s="30" customFormat="1" x14ac:dyDescent="0.3">
      <c r="B586" s="30" t="s">
        <v>484</v>
      </c>
      <c r="F586" s="41">
        <f>2770*135</f>
        <v>373950</v>
      </c>
      <c r="G586" s="38">
        <f t="shared" si="18"/>
        <v>2898.8372093023254</v>
      </c>
      <c r="K586" s="30" t="s">
        <v>292</v>
      </c>
      <c r="N586" s="30" t="s">
        <v>49</v>
      </c>
      <c r="P586" s="42" t="s">
        <v>485</v>
      </c>
    </row>
    <row r="587" spans="2:20" s="30" customFormat="1" x14ac:dyDescent="0.3">
      <c r="B587" s="30" t="s">
        <v>1143</v>
      </c>
      <c r="F587" s="41">
        <v>19835</v>
      </c>
      <c r="G587" s="38">
        <f t="shared" si="18"/>
        <v>153.75968992248062</v>
      </c>
      <c r="K587" s="30" t="s">
        <v>292</v>
      </c>
      <c r="N587" s="30" t="s">
        <v>49</v>
      </c>
      <c r="P587" s="42" t="s">
        <v>1144</v>
      </c>
    </row>
    <row r="588" spans="2:20" x14ac:dyDescent="0.3">
      <c r="B588" t="s">
        <v>486</v>
      </c>
      <c r="F588" s="38">
        <v>29000</v>
      </c>
      <c r="G588" s="38">
        <f t="shared" si="18"/>
        <v>224.80620155038758</v>
      </c>
      <c r="K588" t="s">
        <v>292</v>
      </c>
      <c r="N588" t="s">
        <v>49</v>
      </c>
      <c r="P588" s="40" t="s">
        <v>487</v>
      </c>
    </row>
    <row r="589" spans="2:20" x14ac:dyDescent="0.3">
      <c r="B589" t="s">
        <v>488</v>
      </c>
      <c r="F589" s="38">
        <v>55413</v>
      </c>
      <c r="G589" s="38">
        <f t="shared" si="18"/>
        <v>429.55813953488371</v>
      </c>
      <c r="K589" t="s">
        <v>292</v>
      </c>
      <c r="N589" t="s">
        <v>49</v>
      </c>
      <c r="P589" s="40" t="s">
        <v>489</v>
      </c>
    </row>
    <row r="590" spans="2:20" s="30" customFormat="1" x14ac:dyDescent="0.3">
      <c r="B590" s="30" t="s">
        <v>488</v>
      </c>
      <c r="F590" s="41">
        <v>5537.65</v>
      </c>
      <c r="G590" s="38">
        <f t="shared" si="18"/>
        <v>42.927519379844959</v>
      </c>
      <c r="K590" s="30" t="s">
        <v>292</v>
      </c>
      <c r="N590" s="30" t="s">
        <v>49</v>
      </c>
      <c r="P590" s="42" t="s">
        <v>490</v>
      </c>
    </row>
    <row r="591" spans="2:20" s="30" customFormat="1" x14ac:dyDescent="0.3">
      <c r="B591" s="30" t="s">
        <v>488</v>
      </c>
      <c r="F591" s="41">
        <v>99055.8</v>
      </c>
      <c r="G591" s="38">
        <f t="shared" si="18"/>
        <v>767.87441860465117</v>
      </c>
      <c r="K591" s="30" t="s">
        <v>292</v>
      </c>
      <c r="N591" s="30" t="s">
        <v>22</v>
      </c>
      <c r="P591" s="42" t="s">
        <v>1145</v>
      </c>
    </row>
    <row r="592" spans="2:20" s="30" customFormat="1" x14ac:dyDescent="0.3">
      <c r="B592" s="30" t="s">
        <v>491</v>
      </c>
      <c r="F592" s="41">
        <v>22000</v>
      </c>
      <c r="G592" s="38">
        <f t="shared" si="18"/>
        <v>170.54263565891472</v>
      </c>
      <c r="K592" s="30" t="s">
        <v>292</v>
      </c>
      <c r="N592" s="30" t="s">
        <v>49</v>
      </c>
      <c r="P592" s="42" t="s">
        <v>492</v>
      </c>
    </row>
    <row r="593" spans="2:20" s="30" customFormat="1" x14ac:dyDescent="0.3">
      <c r="B593" s="30" t="s">
        <v>1146</v>
      </c>
      <c r="F593" s="41">
        <v>177320</v>
      </c>
      <c r="G593" s="38">
        <f t="shared" si="18"/>
        <v>1374.5736434108528</v>
      </c>
      <c r="K593" s="30" t="s">
        <v>292</v>
      </c>
      <c r="N593" s="30" t="s">
        <v>49</v>
      </c>
      <c r="P593" s="42" t="s">
        <v>1147</v>
      </c>
    </row>
    <row r="594" spans="2:20" s="30" customFormat="1" x14ac:dyDescent="0.3">
      <c r="B594" s="30" t="s">
        <v>1146</v>
      </c>
      <c r="F594" s="41">
        <v>20960</v>
      </c>
      <c r="G594" s="38">
        <f t="shared" si="18"/>
        <v>162.48062015503876</v>
      </c>
      <c r="K594" s="30" t="s">
        <v>292</v>
      </c>
      <c r="N594" s="30" t="s">
        <v>22</v>
      </c>
      <c r="P594" s="42" t="s">
        <v>1148</v>
      </c>
    </row>
    <row r="595" spans="2:20" s="30" customFormat="1" x14ac:dyDescent="0.3">
      <c r="B595" s="30" t="s">
        <v>1146</v>
      </c>
      <c r="F595" s="41">
        <v>197890</v>
      </c>
      <c r="G595" s="38">
        <f t="shared" si="18"/>
        <v>1534.031007751938</v>
      </c>
      <c r="K595" s="30" t="s">
        <v>292</v>
      </c>
      <c r="N595" s="30" t="s">
        <v>49</v>
      </c>
      <c r="P595" s="42" t="s">
        <v>1149</v>
      </c>
    </row>
    <row r="596" spans="2:20" s="30" customFormat="1" x14ac:dyDescent="0.3">
      <c r="B596" s="30" t="s">
        <v>1146</v>
      </c>
      <c r="F596" s="41">
        <v>21000</v>
      </c>
      <c r="G596" s="38">
        <f t="shared" si="18"/>
        <v>162.7906976744186</v>
      </c>
      <c r="K596" s="30" t="s">
        <v>292</v>
      </c>
      <c r="N596" s="30" t="s">
        <v>22</v>
      </c>
      <c r="P596" s="42" t="s">
        <v>1150</v>
      </c>
    </row>
    <row r="597" spans="2:20" s="30" customFormat="1" x14ac:dyDescent="0.3">
      <c r="B597" s="30" t="s">
        <v>1146</v>
      </c>
      <c r="F597" s="41">
        <v>80000</v>
      </c>
      <c r="G597" s="38">
        <f t="shared" si="18"/>
        <v>620.15503875968989</v>
      </c>
      <c r="K597" s="30" t="s">
        <v>292</v>
      </c>
      <c r="N597" s="30" t="s">
        <v>22</v>
      </c>
      <c r="P597" s="42" t="s">
        <v>1151</v>
      </c>
    </row>
    <row r="598" spans="2:20" s="30" customFormat="1" x14ac:dyDescent="0.3">
      <c r="B598" s="30" t="s">
        <v>1152</v>
      </c>
      <c r="F598" s="41">
        <v>39500</v>
      </c>
      <c r="G598" s="38">
        <f t="shared" si="18"/>
        <v>306.20155038759691</v>
      </c>
      <c r="K598" s="30" t="s">
        <v>292</v>
      </c>
      <c r="N598" s="30" t="s">
        <v>49</v>
      </c>
      <c r="P598" s="42" t="s">
        <v>1153</v>
      </c>
    </row>
    <row r="599" spans="2:20" s="30" customFormat="1" x14ac:dyDescent="0.3">
      <c r="B599" s="30" t="s">
        <v>1154</v>
      </c>
      <c r="F599" s="41">
        <v>71954.399999999994</v>
      </c>
      <c r="G599" s="38">
        <f t="shared" si="18"/>
        <v>557.78604651162789</v>
      </c>
      <c r="K599" s="30" t="s">
        <v>292</v>
      </c>
      <c r="N599" s="30" t="s">
        <v>22</v>
      </c>
      <c r="P599" s="42" t="s">
        <v>1155</v>
      </c>
    </row>
    <row r="600" spans="2:20" s="30" customFormat="1" x14ac:dyDescent="0.3">
      <c r="B600" s="30" t="s">
        <v>1154</v>
      </c>
      <c r="F600" s="41">
        <v>5280.48</v>
      </c>
      <c r="G600" s="38">
        <f t="shared" si="18"/>
        <v>40.93395348837209</v>
      </c>
      <c r="K600" s="30" t="s">
        <v>292</v>
      </c>
      <c r="N600" s="30" t="s">
        <v>22</v>
      </c>
      <c r="P600" s="42" t="s">
        <v>1156</v>
      </c>
    </row>
    <row r="601" spans="2:20" s="30" customFormat="1" x14ac:dyDescent="0.3">
      <c r="B601" s="30" t="s">
        <v>493</v>
      </c>
      <c r="F601" s="41">
        <v>48000</v>
      </c>
      <c r="G601" s="38">
        <f t="shared" si="18"/>
        <v>372.09302325581393</v>
      </c>
      <c r="K601" s="30" t="s">
        <v>292</v>
      </c>
      <c r="N601" s="30" t="s">
        <v>49</v>
      </c>
      <c r="P601" s="42" t="s">
        <v>494</v>
      </c>
    </row>
    <row r="602" spans="2:20" ht="28.8" x14ac:dyDescent="0.3">
      <c r="B602" t="s">
        <v>495</v>
      </c>
      <c r="F602" s="38">
        <v>473250</v>
      </c>
      <c r="G602" s="38">
        <f t="shared" si="18"/>
        <v>3668.6046511627906</v>
      </c>
      <c r="K602" t="s">
        <v>44</v>
      </c>
      <c r="N602" t="s">
        <v>49</v>
      </c>
      <c r="P602" s="40" t="s">
        <v>478</v>
      </c>
      <c r="S602" s="45" t="s">
        <v>496</v>
      </c>
      <c r="T602" s="46"/>
    </row>
    <row r="603" spans="2:20" ht="28.8" x14ac:dyDescent="0.3">
      <c r="B603" t="s">
        <v>495</v>
      </c>
      <c r="F603" s="38">
        <v>31414.45</v>
      </c>
      <c r="G603" s="38">
        <f t="shared" si="18"/>
        <v>243.52286821705428</v>
      </c>
      <c r="K603" t="s">
        <v>44</v>
      </c>
      <c r="N603" t="s">
        <v>49</v>
      </c>
      <c r="P603" s="40" t="s">
        <v>497</v>
      </c>
      <c r="S603" s="45"/>
      <c r="T603" s="46"/>
    </row>
    <row r="604" spans="2:20" x14ac:dyDescent="0.3">
      <c r="B604" t="s">
        <v>498</v>
      </c>
      <c r="F604" s="38">
        <v>20250</v>
      </c>
      <c r="G604" s="38">
        <f t="shared" ref="G604:G635" si="19">F604/$B$361</f>
        <v>156.97674418604652</v>
      </c>
      <c r="K604" t="s">
        <v>44</v>
      </c>
      <c r="N604" t="s">
        <v>49</v>
      </c>
      <c r="P604" s="40" t="s">
        <v>499</v>
      </c>
    </row>
    <row r="605" spans="2:20" x14ac:dyDescent="0.3">
      <c r="B605" t="s">
        <v>495</v>
      </c>
      <c r="F605" s="38">
        <v>3220</v>
      </c>
      <c r="G605" s="38">
        <f t="shared" si="19"/>
        <v>24.961240310077521</v>
      </c>
      <c r="K605" t="s">
        <v>44</v>
      </c>
      <c r="N605" t="s">
        <v>49</v>
      </c>
      <c r="P605" s="40" t="s">
        <v>500</v>
      </c>
    </row>
    <row r="606" spans="2:20" x14ac:dyDescent="0.3">
      <c r="B606" t="s">
        <v>495</v>
      </c>
      <c r="F606" s="38">
        <v>8925</v>
      </c>
      <c r="G606" s="38">
        <f t="shared" si="19"/>
        <v>69.186046511627907</v>
      </c>
      <c r="K606" t="s">
        <v>44</v>
      </c>
      <c r="N606" t="s">
        <v>49</v>
      </c>
      <c r="P606" s="40" t="s">
        <v>501</v>
      </c>
    </row>
    <row r="607" spans="2:20" x14ac:dyDescent="0.3">
      <c r="B607" t="s">
        <v>495</v>
      </c>
      <c r="F607" s="38">
        <v>1562</v>
      </c>
      <c r="G607" s="38">
        <f t="shared" si="19"/>
        <v>12.108527131782946</v>
      </c>
      <c r="K607" t="s">
        <v>44</v>
      </c>
      <c r="N607" t="s">
        <v>49</v>
      </c>
      <c r="P607" s="40" t="s">
        <v>502</v>
      </c>
    </row>
    <row r="608" spans="2:20" x14ac:dyDescent="0.3">
      <c r="B608" t="s">
        <v>503</v>
      </c>
      <c r="F608" s="38">
        <v>421315.89</v>
      </c>
      <c r="G608" s="38">
        <f t="shared" si="19"/>
        <v>3266.0146511627909</v>
      </c>
      <c r="K608" t="s">
        <v>44</v>
      </c>
      <c r="N608" t="s">
        <v>49</v>
      </c>
      <c r="P608" s="40" t="s">
        <v>504</v>
      </c>
    </row>
    <row r="609" spans="2:16" x14ac:dyDescent="0.3">
      <c r="B609" t="s">
        <v>503</v>
      </c>
      <c r="F609" s="38">
        <v>28000</v>
      </c>
      <c r="G609" s="38">
        <f t="shared" si="19"/>
        <v>217.05426356589146</v>
      </c>
      <c r="K609" t="s">
        <v>44</v>
      </c>
      <c r="N609" t="s">
        <v>49</v>
      </c>
      <c r="P609" s="40" t="s">
        <v>505</v>
      </c>
    </row>
    <row r="610" spans="2:16" x14ac:dyDescent="0.3">
      <c r="B610" t="s">
        <v>503</v>
      </c>
      <c r="F610" s="38">
        <v>22114.68</v>
      </c>
      <c r="G610" s="38">
        <f t="shared" si="19"/>
        <v>171.43162790697676</v>
      </c>
      <c r="K610" t="s">
        <v>44</v>
      </c>
      <c r="N610" t="s">
        <v>49</v>
      </c>
      <c r="P610" s="40" t="s">
        <v>506</v>
      </c>
    </row>
    <row r="611" spans="2:16" x14ac:dyDescent="0.3">
      <c r="B611" t="s">
        <v>503</v>
      </c>
      <c r="F611" s="38">
        <v>55132</v>
      </c>
      <c r="G611" s="38">
        <f t="shared" si="19"/>
        <v>427.37984496124034</v>
      </c>
      <c r="K611" t="s">
        <v>44</v>
      </c>
      <c r="N611" t="s">
        <v>49</v>
      </c>
      <c r="P611" s="40" t="s">
        <v>507</v>
      </c>
    </row>
    <row r="612" spans="2:16" x14ac:dyDescent="0.3">
      <c r="B612" t="s">
        <v>503</v>
      </c>
      <c r="F612" s="38">
        <v>60122.32</v>
      </c>
      <c r="G612" s="38">
        <f t="shared" si="19"/>
        <v>466.064496124031</v>
      </c>
      <c r="K612" t="s">
        <v>44</v>
      </c>
      <c r="N612" t="s">
        <v>49</v>
      </c>
      <c r="P612" s="40" t="s">
        <v>508</v>
      </c>
    </row>
    <row r="613" spans="2:16" x14ac:dyDescent="0.3">
      <c r="B613" t="s">
        <v>503</v>
      </c>
      <c r="F613" s="38">
        <v>67500</v>
      </c>
      <c r="G613" s="38">
        <f t="shared" si="19"/>
        <v>523.25581395348843</v>
      </c>
      <c r="K613" t="s">
        <v>44</v>
      </c>
      <c r="N613" t="s">
        <v>49</v>
      </c>
      <c r="P613" s="40" t="s">
        <v>509</v>
      </c>
    </row>
    <row r="614" spans="2:16" x14ac:dyDescent="0.3">
      <c r="B614" t="s">
        <v>503</v>
      </c>
      <c r="F614" s="38">
        <v>116050</v>
      </c>
      <c r="G614" s="38">
        <f t="shared" si="19"/>
        <v>899.61240310077517</v>
      </c>
      <c r="K614" t="s">
        <v>44</v>
      </c>
      <c r="N614" t="s">
        <v>22</v>
      </c>
      <c r="P614" s="40" t="s">
        <v>1157</v>
      </c>
    </row>
    <row r="615" spans="2:16" x14ac:dyDescent="0.3">
      <c r="B615" t="s">
        <v>503</v>
      </c>
      <c r="F615" s="38">
        <v>140440</v>
      </c>
      <c r="G615" s="38">
        <f t="shared" si="19"/>
        <v>1088.6821705426357</v>
      </c>
      <c r="K615" t="s">
        <v>44</v>
      </c>
      <c r="N615" t="s">
        <v>22</v>
      </c>
      <c r="P615" s="40" t="s">
        <v>1158</v>
      </c>
    </row>
    <row r="616" spans="2:16" x14ac:dyDescent="0.3">
      <c r="B616" t="s">
        <v>503</v>
      </c>
      <c r="F616" s="38">
        <v>192343.34</v>
      </c>
      <c r="G616" s="38">
        <f t="shared" si="19"/>
        <v>1491.0336434108526</v>
      </c>
      <c r="K616" t="s">
        <v>44</v>
      </c>
      <c r="N616" t="s">
        <v>22</v>
      </c>
      <c r="P616" s="40" t="s">
        <v>1159</v>
      </c>
    </row>
    <row r="617" spans="2:16" x14ac:dyDescent="0.3">
      <c r="B617" t="s">
        <v>503</v>
      </c>
      <c r="F617" s="38">
        <v>264130.5</v>
      </c>
      <c r="G617" s="38">
        <f t="shared" si="19"/>
        <v>2047.5232558139535</v>
      </c>
      <c r="K617" t="s">
        <v>44</v>
      </c>
      <c r="N617" t="s">
        <v>22</v>
      </c>
      <c r="P617" s="40" t="s">
        <v>1160</v>
      </c>
    </row>
    <row r="618" spans="2:16" x14ac:dyDescent="0.3">
      <c r="B618" t="s">
        <v>503</v>
      </c>
      <c r="F618" s="38">
        <v>11876</v>
      </c>
      <c r="G618" s="38">
        <f t="shared" si="19"/>
        <v>92.062015503875969</v>
      </c>
      <c r="K618" t="s">
        <v>44</v>
      </c>
      <c r="N618" t="s">
        <v>22</v>
      </c>
      <c r="P618" s="40" t="s">
        <v>1161</v>
      </c>
    </row>
    <row r="619" spans="2:16" x14ac:dyDescent="0.3">
      <c r="B619" t="s">
        <v>503</v>
      </c>
      <c r="F619" s="38">
        <v>152044.70000000001</v>
      </c>
      <c r="G619" s="38">
        <f t="shared" si="19"/>
        <v>1178.6410852713179</v>
      </c>
      <c r="K619" t="s">
        <v>44</v>
      </c>
      <c r="N619" t="s">
        <v>22</v>
      </c>
      <c r="P619" s="40" t="s">
        <v>1162</v>
      </c>
    </row>
    <row r="620" spans="2:16" x14ac:dyDescent="0.3">
      <c r="B620" t="s">
        <v>503</v>
      </c>
      <c r="F620" s="38">
        <v>3133.04</v>
      </c>
      <c r="G620" s="38">
        <f t="shared" si="19"/>
        <v>24.287131782945735</v>
      </c>
      <c r="K620" t="s">
        <v>44</v>
      </c>
      <c r="N620" t="s">
        <v>22</v>
      </c>
      <c r="P620" s="40" t="s">
        <v>1163</v>
      </c>
    </row>
    <row r="621" spans="2:16" x14ac:dyDescent="0.3">
      <c r="B621" t="s">
        <v>503</v>
      </c>
      <c r="F621" s="38">
        <v>3650</v>
      </c>
      <c r="G621" s="38">
        <f t="shared" si="19"/>
        <v>28.294573643410853</v>
      </c>
      <c r="K621" t="s">
        <v>44</v>
      </c>
      <c r="N621" t="s">
        <v>22</v>
      </c>
      <c r="P621" s="40" t="s">
        <v>1164</v>
      </c>
    </row>
    <row r="622" spans="2:16" x14ac:dyDescent="0.3">
      <c r="B622" t="s">
        <v>503</v>
      </c>
      <c r="F622" s="38">
        <v>43923.24</v>
      </c>
      <c r="G622" s="38">
        <f t="shared" si="19"/>
        <v>340.4902325581395</v>
      </c>
      <c r="K622" t="s">
        <v>44</v>
      </c>
      <c r="N622" t="s">
        <v>22</v>
      </c>
      <c r="P622" s="40" t="s">
        <v>1165</v>
      </c>
    </row>
    <row r="623" spans="2:16" x14ac:dyDescent="0.3">
      <c r="B623" t="s">
        <v>503</v>
      </c>
      <c r="F623" s="38">
        <v>60500</v>
      </c>
      <c r="G623" s="38">
        <f t="shared" si="19"/>
        <v>468.99224806201551</v>
      </c>
      <c r="K623" t="s">
        <v>44</v>
      </c>
      <c r="N623" t="s">
        <v>22</v>
      </c>
      <c r="P623" s="40" t="s">
        <v>1166</v>
      </c>
    </row>
    <row r="624" spans="2:16" x14ac:dyDescent="0.3">
      <c r="B624" t="s">
        <v>503</v>
      </c>
      <c r="F624" s="38">
        <v>4428</v>
      </c>
      <c r="G624" s="38">
        <f t="shared" si="19"/>
        <v>34.325581395348834</v>
      </c>
      <c r="K624" t="s">
        <v>44</v>
      </c>
      <c r="N624" t="s">
        <v>22</v>
      </c>
      <c r="P624" s="40" t="s">
        <v>1167</v>
      </c>
    </row>
    <row r="625" spans="2:16" x14ac:dyDescent="0.3">
      <c r="B625" t="s">
        <v>510</v>
      </c>
      <c r="F625" s="38">
        <v>17700</v>
      </c>
      <c r="G625" s="38">
        <f t="shared" si="19"/>
        <v>137.2093023255814</v>
      </c>
      <c r="K625" t="s">
        <v>44</v>
      </c>
      <c r="N625" t="s">
        <v>49</v>
      </c>
      <c r="P625" s="40" t="s">
        <v>511</v>
      </c>
    </row>
    <row r="626" spans="2:16" x14ac:dyDescent="0.3">
      <c r="B626" t="s">
        <v>510</v>
      </c>
      <c r="F626" s="38">
        <v>37685</v>
      </c>
      <c r="G626" s="38">
        <f t="shared" si="19"/>
        <v>292.13178294573646</v>
      </c>
      <c r="K626" t="s">
        <v>44</v>
      </c>
      <c r="N626" t="s">
        <v>49</v>
      </c>
      <c r="P626" s="40" t="s">
        <v>512</v>
      </c>
    </row>
    <row r="627" spans="2:16" ht="17.25" customHeight="1" x14ac:dyDescent="0.3">
      <c r="B627" t="s">
        <v>510</v>
      </c>
      <c r="F627" s="38">
        <v>180338</v>
      </c>
      <c r="G627" s="38">
        <f t="shared" si="19"/>
        <v>1397.968992248062</v>
      </c>
      <c r="K627" t="s">
        <v>44</v>
      </c>
      <c r="N627" t="s">
        <v>49</v>
      </c>
      <c r="P627" s="40" t="s">
        <v>428</v>
      </c>
    </row>
    <row r="628" spans="2:16" ht="17.25" customHeight="1" x14ac:dyDescent="0.3">
      <c r="B628" t="s">
        <v>513</v>
      </c>
      <c r="F628" s="38">
        <v>73605.17</v>
      </c>
      <c r="G628" s="38">
        <f t="shared" si="19"/>
        <v>570.58271317829451</v>
      </c>
      <c r="K628" t="s">
        <v>44</v>
      </c>
      <c r="N628" t="s">
        <v>49</v>
      </c>
      <c r="P628" s="40" t="s">
        <v>514</v>
      </c>
    </row>
    <row r="629" spans="2:16" x14ac:dyDescent="0.3">
      <c r="B629" t="s">
        <v>510</v>
      </c>
      <c r="F629" s="38">
        <v>268300</v>
      </c>
      <c r="G629" s="38">
        <f t="shared" si="19"/>
        <v>2079.8449612403101</v>
      </c>
      <c r="K629" t="s">
        <v>44</v>
      </c>
      <c r="N629" t="s">
        <v>49</v>
      </c>
      <c r="P629" s="40" t="s">
        <v>515</v>
      </c>
    </row>
    <row r="630" spans="2:16" x14ac:dyDescent="0.3">
      <c r="B630" t="s">
        <v>510</v>
      </c>
      <c r="F630" s="38">
        <v>134376</v>
      </c>
      <c r="G630" s="38">
        <f t="shared" si="19"/>
        <v>1041.6744186046512</v>
      </c>
      <c r="K630" t="s">
        <v>44</v>
      </c>
      <c r="N630" t="s">
        <v>49</v>
      </c>
      <c r="P630" s="40" t="s">
        <v>516</v>
      </c>
    </row>
    <row r="631" spans="2:16" x14ac:dyDescent="0.3">
      <c r="B631" t="s">
        <v>510</v>
      </c>
      <c r="F631" s="38">
        <v>48000</v>
      </c>
      <c r="G631" s="38">
        <f t="shared" si="19"/>
        <v>372.09302325581393</v>
      </c>
      <c r="K631" t="s">
        <v>44</v>
      </c>
      <c r="N631" t="s">
        <v>49</v>
      </c>
      <c r="P631" s="40" t="s">
        <v>517</v>
      </c>
    </row>
    <row r="632" spans="2:16" s="30" customFormat="1" x14ac:dyDescent="0.3">
      <c r="B632" s="30" t="s">
        <v>510</v>
      </c>
      <c r="F632" s="41">
        <v>523066</v>
      </c>
      <c r="G632" s="38">
        <f t="shared" si="19"/>
        <v>4054.7751937984494</v>
      </c>
      <c r="K632" s="30" t="s">
        <v>44</v>
      </c>
      <c r="N632" s="30" t="s">
        <v>22</v>
      </c>
      <c r="P632" s="42" t="s">
        <v>518</v>
      </c>
    </row>
    <row r="633" spans="2:16" x14ac:dyDescent="0.3">
      <c r="B633" t="s">
        <v>510</v>
      </c>
      <c r="F633" s="38">
        <v>36600</v>
      </c>
      <c r="G633" s="38">
        <f t="shared" si="19"/>
        <v>283.72093023255815</v>
      </c>
      <c r="K633" t="s">
        <v>44</v>
      </c>
      <c r="N633" t="s">
        <v>49</v>
      </c>
      <c r="P633" s="40" t="s">
        <v>519</v>
      </c>
    </row>
    <row r="634" spans="2:16" x14ac:dyDescent="0.3">
      <c r="B634" t="s">
        <v>510</v>
      </c>
      <c r="F634" s="38">
        <v>147000</v>
      </c>
      <c r="G634" s="38">
        <f t="shared" si="19"/>
        <v>1139.5348837209303</v>
      </c>
      <c r="K634" t="s">
        <v>44</v>
      </c>
      <c r="N634" t="s">
        <v>49</v>
      </c>
      <c r="P634" s="40" t="s">
        <v>520</v>
      </c>
    </row>
    <row r="635" spans="2:16" x14ac:dyDescent="0.3">
      <c r="B635" t="s">
        <v>510</v>
      </c>
      <c r="F635" s="38">
        <v>16500</v>
      </c>
      <c r="G635" s="38">
        <f t="shared" si="19"/>
        <v>127.90697674418605</v>
      </c>
      <c r="K635" t="s">
        <v>44</v>
      </c>
      <c r="N635" t="s">
        <v>49</v>
      </c>
      <c r="P635" s="40" t="s">
        <v>521</v>
      </c>
    </row>
    <row r="636" spans="2:16" x14ac:dyDescent="0.3">
      <c r="B636" t="s">
        <v>510</v>
      </c>
      <c r="F636" s="38">
        <v>159500</v>
      </c>
      <c r="G636" s="38">
        <f t="shared" ref="G636:G660" si="20">F636/$B$361</f>
        <v>1236.4341085271317</v>
      </c>
      <c r="K636" t="s">
        <v>44</v>
      </c>
      <c r="N636" t="s">
        <v>49</v>
      </c>
      <c r="P636" s="40" t="s">
        <v>424</v>
      </c>
    </row>
    <row r="637" spans="2:16" x14ac:dyDescent="0.3">
      <c r="B637" t="s">
        <v>510</v>
      </c>
      <c r="F637" s="38">
        <v>9750</v>
      </c>
      <c r="G637" s="38">
        <f t="shared" si="20"/>
        <v>75.581395348837205</v>
      </c>
      <c r="K637" t="s">
        <v>44</v>
      </c>
      <c r="N637" t="s">
        <v>22</v>
      </c>
      <c r="P637" s="40" t="s">
        <v>1168</v>
      </c>
    </row>
    <row r="638" spans="2:16" x14ac:dyDescent="0.3">
      <c r="B638" t="s">
        <v>510</v>
      </c>
      <c r="F638" s="38">
        <v>13780</v>
      </c>
      <c r="G638" s="38">
        <f t="shared" si="20"/>
        <v>106.82170542635659</v>
      </c>
      <c r="K638" t="s">
        <v>44</v>
      </c>
      <c r="N638" t="s">
        <v>22</v>
      </c>
      <c r="P638" s="40" t="s">
        <v>1169</v>
      </c>
    </row>
    <row r="639" spans="2:16" x14ac:dyDescent="0.3">
      <c r="B639" t="s">
        <v>1170</v>
      </c>
      <c r="F639" s="38">
        <v>19650</v>
      </c>
      <c r="G639" s="38">
        <f t="shared" si="20"/>
        <v>152.32558139534885</v>
      </c>
      <c r="K639" t="s">
        <v>44</v>
      </c>
      <c r="N639" t="s">
        <v>49</v>
      </c>
      <c r="P639" s="40" t="s">
        <v>1171</v>
      </c>
    </row>
    <row r="640" spans="2:16" x14ac:dyDescent="0.3">
      <c r="B640" t="s">
        <v>1170</v>
      </c>
      <c r="F640" s="38">
        <v>87900</v>
      </c>
      <c r="G640" s="38">
        <f t="shared" si="20"/>
        <v>681.39534883720933</v>
      </c>
      <c r="K640" t="s">
        <v>44</v>
      </c>
      <c r="N640" t="s">
        <v>49</v>
      </c>
      <c r="P640" s="40" t="s">
        <v>1172</v>
      </c>
    </row>
    <row r="641" spans="2:16" x14ac:dyDescent="0.3">
      <c r="B641" t="s">
        <v>1170</v>
      </c>
      <c r="F641" s="38">
        <v>316920</v>
      </c>
      <c r="G641" s="38">
        <f t="shared" si="20"/>
        <v>2456.7441860465115</v>
      </c>
      <c r="K641" t="s">
        <v>44</v>
      </c>
      <c r="N641" t="s">
        <v>49</v>
      </c>
      <c r="P641" s="40" t="s">
        <v>1173</v>
      </c>
    </row>
    <row r="642" spans="2:16" x14ac:dyDescent="0.3">
      <c r="B642" t="s">
        <v>1170</v>
      </c>
      <c r="F642" s="38">
        <v>15600</v>
      </c>
      <c r="G642" s="38">
        <f t="shared" si="20"/>
        <v>120.93023255813954</v>
      </c>
      <c r="K642" t="s">
        <v>44</v>
      </c>
      <c r="N642" t="s">
        <v>49</v>
      </c>
      <c r="P642" s="40" t="s">
        <v>1174</v>
      </c>
    </row>
    <row r="643" spans="2:16" x14ac:dyDescent="0.3">
      <c r="B643" t="s">
        <v>510</v>
      </c>
      <c r="F643" s="38">
        <v>10374</v>
      </c>
      <c r="G643" s="38">
        <f t="shared" si="20"/>
        <v>80.418604651162795</v>
      </c>
      <c r="K643" t="s">
        <v>44</v>
      </c>
      <c r="N643" t="s">
        <v>22</v>
      </c>
      <c r="P643" s="40" t="s">
        <v>1175</v>
      </c>
    </row>
    <row r="644" spans="2:16" x14ac:dyDescent="0.3">
      <c r="B644" t="s">
        <v>510</v>
      </c>
      <c r="F644" s="38">
        <v>798720.62</v>
      </c>
      <c r="G644" s="38">
        <f t="shared" si="20"/>
        <v>6191.6327131782946</v>
      </c>
      <c r="K644" t="s">
        <v>44</v>
      </c>
      <c r="N644" t="s">
        <v>22</v>
      </c>
      <c r="P644" s="40" t="s">
        <v>1176</v>
      </c>
    </row>
    <row r="645" spans="2:16" x14ac:dyDescent="0.3">
      <c r="B645" t="s">
        <v>510</v>
      </c>
      <c r="F645" s="38">
        <v>15928.24</v>
      </c>
      <c r="G645" s="38">
        <f t="shared" si="20"/>
        <v>123.47472868217054</v>
      </c>
      <c r="K645" t="s">
        <v>44</v>
      </c>
      <c r="N645" t="s">
        <v>22</v>
      </c>
      <c r="P645" s="40" t="s">
        <v>1177</v>
      </c>
    </row>
    <row r="646" spans="2:16" x14ac:dyDescent="0.3">
      <c r="B646" t="s">
        <v>522</v>
      </c>
      <c r="F646" s="41">
        <v>2082279.75</v>
      </c>
      <c r="G646" s="38">
        <f t="shared" si="20"/>
        <v>16141.703488372093</v>
      </c>
      <c r="K646" t="s">
        <v>44</v>
      </c>
      <c r="N646" t="s">
        <v>49</v>
      </c>
      <c r="P646" s="40" t="s">
        <v>523</v>
      </c>
    </row>
    <row r="647" spans="2:16" x14ac:dyDescent="0.3">
      <c r="B647" t="s">
        <v>522</v>
      </c>
      <c r="F647" s="38">
        <v>28000</v>
      </c>
      <c r="G647" s="38">
        <f t="shared" si="20"/>
        <v>217.05426356589146</v>
      </c>
      <c r="K647" t="s">
        <v>44</v>
      </c>
      <c r="N647" t="s">
        <v>49</v>
      </c>
      <c r="P647" s="40" t="s">
        <v>515</v>
      </c>
    </row>
    <row r="648" spans="2:16" x14ac:dyDescent="0.3">
      <c r="B648" t="s">
        <v>522</v>
      </c>
      <c r="F648" s="38">
        <v>859</v>
      </c>
      <c r="G648" s="38">
        <f t="shared" si="20"/>
        <v>6.6589147286821708</v>
      </c>
      <c r="K648" t="s">
        <v>44</v>
      </c>
      <c r="N648" t="s">
        <v>49</v>
      </c>
      <c r="P648" s="40" t="s">
        <v>524</v>
      </c>
    </row>
    <row r="649" spans="2:16" x14ac:dyDescent="0.3">
      <c r="B649" t="s">
        <v>522</v>
      </c>
      <c r="F649" s="38">
        <v>3864</v>
      </c>
      <c r="G649" s="38">
        <f t="shared" si="20"/>
        <v>29.953488372093023</v>
      </c>
      <c r="K649" t="s">
        <v>44</v>
      </c>
      <c r="N649" t="s">
        <v>49</v>
      </c>
      <c r="P649" s="40" t="s">
        <v>525</v>
      </c>
    </row>
    <row r="650" spans="2:16" ht="28.8" x14ac:dyDescent="0.3">
      <c r="B650" t="s">
        <v>522</v>
      </c>
      <c r="F650" s="38">
        <v>201223.65</v>
      </c>
      <c r="G650" s="38">
        <f t="shared" si="20"/>
        <v>1559.8732558139534</v>
      </c>
      <c r="K650" t="s">
        <v>44</v>
      </c>
      <c r="N650" t="s">
        <v>49</v>
      </c>
      <c r="P650" s="40" t="s">
        <v>526</v>
      </c>
    </row>
    <row r="651" spans="2:16" x14ac:dyDescent="0.3">
      <c r="B651" t="s">
        <v>522</v>
      </c>
      <c r="F651" s="38">
        <v>1240561.2</v>
      </c>
      <c r="G651" s="38">
        <f t="shared" si="20"/>
        <v>9616.7534883720928</v>
      </c>
      <c r="K651" t="s">
        <v>44</v>
      </c>
      <c r="N651" t="s">
        <v>49</v>
      </c>
      <c r="P651" s="40" t="s">
        <v>527</v>
      </c>
    </row>
    <row r="652" spans="2:16" ht="28.8" x14ac:dyDescent="0.3">
      <c r="B652" t="s">
        <v>522</v>
      </c>
      <c r="F652" s="38">
        <v>59519.26</v>
      </c>
      <c r="G652" s="38">
        <f t="shared" si="20"/>
        <v>461.38961240310078</v>
      </c>
      <c r="K652" t="s">
        <v>44</v>
      </c>
      <c r="N652" t="s">
        <v>49</v>
      </c>
      <c r="P652" s="40" t="s">
        <v>1178</v>
      </c>
    </row>
    <row r="653" spans="2:16" x14ac:dyDescent="0.3">
      <c r="B653" t="s">
        <v>522</v>
      </c>
      <c r="F653" s="38">
        <v>3321.45</v>
      </c>
      <c r="G653" s="38">
        <f t="shared" si="20"/>
        <v>25.74767441860465</v>
      </c>
      <c r="K653" t="s">
        <v>44</v>
      </c>
      <c r="N653" t="s">
        <v>22</v>
      </c>
      <c r="P653" s="40" t="s">
        <v>1179</v>
      </c>
    </row>
    <row r="654" spans="2:16" x14ac:dyDescent="0.3">
      <c r="B654" t="s">
        <v>522</v>
      </c>
      <c r="F654" s="38">
        <v>8800</v>
      </c>
      <c r="G654" s="38">
        <f t="shared" si="20"/>
        <v>68.217054263565885</v>
      </c>
      <c r="K654" t="s">
        <v>44</v>
      </c>
      <c r="N654" t="s">
        <v>22</v>
      </c>
      <c r="P654" s="40" t="s">
        <v>1180</v>
      </c>
    </row>
    <row r="655" spans="2:16" x14ac:dyDescent="0.3">
      <c r="B655" t="s">
        <v>528</v>
      </c>
      <c r="F655" s="38">
        <v>8802</v>
      </c>
      <c r="G655" s="38">
        <f t="shared" si="20"/>
        <v>68.232558139534888</v>
      </c>
      <c r="K655" t="s">
        <v>44</v>
      </c>
      <c r="N655" t="s">
        <v>49</v>
      </c>
      <c r="P655" s="40" t="s">
        <v>529</v>
      </c>
    </row>
    <row r="656" spans="2:16" x14ac:dyDescent="0.3">
      <c r="B656" t="s">
        <v>528</v>
      </c>
      <c r="F656" s="38">
        <v>74552</v>
      </c>
      <c r="G656" s="38">
        <f t="shared" si="20"/>
        <v>577.92248062015506</v>
      </c>
      <c r="K656" t="s">
        <v>44</v>
      </c>
      <c r="N656" t="s">
        <v>22</v>
      </c>
      <c r="P656" s="40" t="s">
        <v>1181</v>
      </c>
    </row>
    <row r="657" spans="2:16" x14ac:dyDescent="0.3">
      <c r="B657" t="s">
        <v>528</v>
      </c>
      <c r="F657" s="38">
        <v>9802</v>
      </c>
      <c r="G657" s="38">
        <f t="shared" si="20"/>
        <v>75.984496124031011</v>
      </c>
      <c r="K657" t="s">
        <v>44</v>
      </c>
      <c r="N657" t="s">
        <v>22</v>
      </c>
      <c r="P657" s="40" t="s">
        <v>1182</v>
      </c>
    </row>
    <row r="658" spans="2:16" x14ac:dyDescent="0.3">
      <c r="B658" t="s">
        <v>1183</v>
      </c>
      <c r="F658" s="38">
        <v>204765</v>
      </c>
      <c r="G658" s="38">
        <f t="shared" si="20"/>
        <v>1587.3255813953488</v>
      </c>
      <c r="K658" t="s">
        <v>44</v>
      </c>
      <c r="N658" t="s">
        <v>22</v>
      </c>
      <c r="P658" s="40" t="s">
        <v>1184</v>
      </c>
    </row>
    <row r="659" spans="2:16" x14ac:dyDescent="0.3">
      <c r="B659" s="30" t="s">
        <v>530</v>
      </c>
      <c r="F659" s="38">
        <v>39750</v>
      </c>
      <c r="G659" s="38">
        <f t="shared" si="20"/>
        <v>308.13953488372096</v>
      </c>
      <c r="K659" t="s">
        <v>44</v>
      </c>
      <c r="N659" t="s">
        <v>49</v>
      </c>
      <c r="P659" s="40" t="s">
        <v>531</v>
      </c>
    </row>
    <row r="660" spans="2:16" x14ac:dyDescent="0.3">
      <c r="B660" t="s">
        <v>530</v>
      </c>
      <c r="F660" s="38">
        <v>4250</v>
      </c>
      <c r="G660" s="38">
        <f t="shared" si="20"/>
        <v>32.945736434108525</v>
      </c>
      <c r="K660" t="s">
        <v>44</v>
      </c>
      <c r="N660" t="s">
        <v>49</v>
      </c>
      <c r="P660" s="40" t="s">
        <v>532</v>
      </c>
    </row>
    <row r="662" spans="2:16" x14ac:dyDescent="0.3">
      <c r="F662" s="38"/>
      <c r="G662" s="38"/>
      <c r="P662" s="40"/>
    </row>
    <row r="663" spans="2:16" x14ac:dyDescent="0.3">
      <c r="B663" t="s">
        <v>174</v>
      </c>
    </row>
    <row r="665" spans="2:16" x14ac:dyDescent="0.3">
      <c r="B665" s="89" t="s">
        <v>1185</v>
      </c>
    </row>
    <row r="667" spans="2:16" x14ac:dyDescent="0.3">
      <c r="B667" t="s">
        <v>659</v>
      </c>
      <c r="F667" s="38">
        <v>125000</v>
      </c>
      <c r="G667" s="38">
        <f t="shared" ref="G667:G730" si="21">F667/$B$361</f>
        <v>968.99224806201551</v>
      </c>
      <c r="K667" t="s">
        <v>27</v>
      </c>
      <c r="N667" t="s">
        <v>49</v>
      </c>
      <c r="P667" s="40" t="s">
        <v>660</v>
      </c>
    </row>
    <row r="668" spans="2:16" x14ac:dyDescent="0.3">
      <c r="B668" t="s">
        <v>661</v>
      </c>
      <c r="F668" s="38">
        <v>80000</v>
      </c>
      <c r="G668" s="38">
        <f t="shared" si="21"/>
        <v>620.15503875968989</v>
      </c>
      <c r="K668" t="s">
        <v>27</v>
      </c>
      <c r="N668" t="s">
        <v>49</v>
      </c>
      <c r="P668" s="40" t="s">
        <v>662</v>
      </c>
    </row>
    <row r="669" spans="2:16" x14ac:dyDescent="0.3">
      <c r="B669" t="s">
        <v>661</v>
      </c>
      <c r="F669" s="38">
        <v>40000</v>
      </c>
      <c r="G669" s="38">
        <f t="shared" si="21"/>
        <v>310.07751937984494</v>
      </c>
      <c r="K669" t="s">
        <v>27</v>
      </c>
      <c r="N669" t="s">
        <v>49</v>
      </c>
      <c r="P669" s="40" t="s">
        <v>663</v>
      </c>
    </row>
    <row r="670" spans="2:16" x14ac:dyDescent="0.3">
      <c r="B670" t="s">
        <v>661</v>
      </c>
      <c r="F670" s="38">
        <v>48000</v>
      </c>
      <c r="G670" s="38">
        <f t="shared" si="21"/>
        <v>372.09302325581393</v>
      </c>
      <c r="K670" t="s">
        <v>27</v>
      </c>
      <c r="N670" t="s">
        <v>49</v>
      </c>
      <c r="P670" s="40" t="s">
        <v>664</v>
      </c>
    </row>
    <row r="671" spans="2:16" x14ac:dyDescent="0.3">
      <c r="B671" t="s">
        <v>1186</v>
      </c>
      <c r="F671" s="38">
        <v>136000</v>
      </c>
      <c r="G671" s="38">
        <f t="shared" si="21"/>
        <v>1054.2635658914728</v>
      </c>
      <c r="K671" t="s">
        <v>27</v>
      </c>
      <c r="N671" t="s">
        <v>49</v>
      </c>
      <c r="P671" s="40" t="s">
        <v>665</v>
      </c>
    </row>
    <row r="672" spans="2:16" x14ac:dyDescent="0.3">
      <c r="B672" t="s">
        <v>661</v>
      </c>
      <c r="F672" s="38">
        <v>28500</v>
      </c>
      <c r="G672" s="38">
        <f t="shared" si="21"/>
        <v>220.93023255813952</v>
      </c>
      <c r="K672" t="s">
        <v>27</v>
      </c>
      <c r="N672" t="s">
        <v>22</v>
      </c>
      <c r="P672" s="40" t="s">
        <v>1187</v>
      </c>
    </row>
    <row r="673" spans="2:16" x14ac:dyDescent="0.3">
      <c r="B673" t="s">
        <v>661</v>
      </c>
      <c r="F673" s="38">
        <v>103000</v>
      </c>
      <c r="G673" s="38">
        <f t="shared" si="21"/>
        <v>798.44961240310079</v>
      </c>
      <c r="K673" t="s">
        <v>27</v>
      </c>
      <c r="N673" t="s">
        <v>22</v>
      </c>
      <c r="P673" s="40" t="s">
        <v>1188</v>
      </c>
    </row>
    <row r="674" spans="2:16" x14ac:dyDescent="0.3">
      <c r="B674" t="s">
        <v>661</v>
      </c>
      <c r="F674" s="38">
        <v>58000</v>
      </c>
      <c r="G674" s="38">
        <f t="shared" si="21"/>
        <v>449.61240310077517</v>
      </c>
      <c r="K674" t="s">
        <v>27</v>
      </c>
      <c r="N674" t="s">
        <v>22</v>
      </c>
      <c r="P674" s="40" t="s">
        <v>1189</v>
      </c>
    </row>
    <row r="675" spans="2:16" x14ac:dyDescent="0.3">
      <c r="B675" t="s">
        <v>661</v>
      </c>
      <c r="F675" s="38">
        <v>21000</v>
      </c>
      <c r="G675" s="38">
        <f t="shared" si="21"/>
        <v>162.7906976744186</v>
      </c>
      <c r="K675" t="s">
        <v>27</v>
      </c>
      <c r="N675" t="s">
        <v>22</v>
      </c>
      <c r="P675" s="40" t="s">
        <v>1190</v>
      </c>
    </row>
    <row r="676" spans="2:16" x14ac:dyDescent="0.3">
      <c r="B676" t="s">
        <v>661</v>
      </c>
      <c r="F676" s="38">
        <v>60000</v>
      </c>
      <c r="G676" s="38">
        <f t="shared" si="21"/>
        <v>465.11627906976742</v>
      </c>
      <c r="K676" t="s">
        <v>27</v>
      </c>
      <c r="N676" t="s">
        <v>22</v>
      </c>
      <c r="P676" s="40" t="s">
        <v>1191</v>
      </c>
    </row>
    <row r="677" spans="2:16" x14ac:dyDescent="0.3">
      <c r="B677" t="s">
        <v>661</v>
      </c>
      <c r="F677" s="38">
        <v>50000</v>
      </c>
      <c r="G677" s="38">
        <f t="shared" si="21"/>
        <v>387.59689922480618</v>
      </c>
      <c r="K677" t="s">
        <v>27</v>
      </c>
      <c r="N677" t="s">
        <v>22</v>
      </c>
      <c r="P677" s="40" t="s">
        <v>1192</v>
      </c>
    </row>
    <row r="678" spans="2:16" x14ac:dyDescent="0.3">
      <c r="B678" t="s">
        <v>661</v>
      </c>
      <c r="F678" s="38">
        <v>63000</v>
      </c>
      <c r="G678" s="38">
        <f t="shared" si="21"/>
        <v>488.37209302325579</v>
      </c>
      <c r="K678" t="s">
        <v>27</v>
      </c>
      <c r="N678" t="s">
        <v>22</v>
      </c>
      <c r="P678" s="40" t="s">
        <v>1193</v>
      </c>
    </row>
    <row r="679" spans="2:16" x14ac:dyDescent="0.3">
      <c r="B679" s="30" t="s">
        <v>1194</v>
      </c>
      <c r="F679" s="38">
        <v>239948.58</v>
      </c>
      <c r="G679" s="38">
        <f t="shared" si="21"/>
        <v>1860.0665116279069</v>
      </c>
      <c r="K679" t="s">
        <v>27</v>
      </c>
      <c r="N679" t="s">
        <v>22</v>
      </c>
      <c r="P679" s="40" t="s">
        <v>1195</v>
      </c>
    </row>
    <row r="680" spans="2:16" x14ac:dyDescent="0.3">
      <c r="B680" s="30" t="s">
        <v>1196</v>
      </c>
      <c r="F680" s="38">
        <v>23100</v>
      </c>
      <c r="G680" s="38">
        <f t="shared" si="21"/>
        <v>179.06976744186048</v>
      </c>
      <c r="K680" t="s">
        <v>27</v>
      </c>
      <c r="N680" t="s">
        <v>22</v>
      </c>
      <c r="P680" s="40" t="s">
        <v>1197</v>
      </c>
    </row>
    <row r="681" spans="2:16" x14ac:dyDescent="0.3">
      <c r="B681" s="30" t="s">
        <v>1198</v>
      </c>
      <c r="F681" s="38">
        <v>123000</v>
      </c>
      <c r="G681" s="38">
        <f t="shared" si="21"/>
        <v>953.48837209302326</v>
      </c>
      <c r="K681" t="s">
        <v>27</v>
      </c>
      <c r="N681" t="s">
        <v>22</v>
      </c>
      <c r="P681" s="40" t="s">
        <v>1199</v>
      </c>
    </row>
    <row r="682" spans="2:16" x14ac:dyDescent="0.3">
      <c r="B682" t="s">
        <v>666</v>
      </c>
      <c r="F682" s="38">
        <v>190000</v>
      </c>
      <c r="G682" s="38">
        <f t="shared" si="21"/>
        <v>1472.8682170542636</v>
      </c>
      <c r="K682" t="s">
        <v>27</v>
      </c>
      <c r="N682" t="s">
        <v>49</v>
      </c>
      <c r="P682" s="40" t="s">
        <v>667</v>
      </c>
    </row>
    <row r="683" spans="2:16" x14ac:dyDescent="0.3">
      <c r="B683" t="s">
        <v>1200</v>
      </c>
      <c r="F683" s="38">
        <v>324500</v>
      </c>
      <c r="G683" s="38">
        <f t="shared" si="21"/>
        <v>2515.5038759689924</v>
      </c>
      <c r="K683" t="s">
        <v>27</v>
      </c>
      <c r="N683" t="s">
        <v>22</v>
      </c>
      <c r="P683" s="40" t="s">
        <v>1201</v>
      </c>
    </row>
    <row r="684" spans="2:16" x14ac:dyDescent="0.3">
      <c r="B684" t="s">
        <v>668</v>
      </c>
      <c r="F684" s="38">
        <v>27465</v>
      </c>
      <c r="G684" s="38">
        <f t="shared" si="21"/>
        <v>212.90697674418604</v>
      </c>
      <c r="K684" t="s">
        <v>34</v>
      </c>
      <c r="N684" t="s">
        <v>49</v>
      </c>
      <c r="P684" s="40" t="s">
        <v>669</v>
      </c>
    </row>
    <row r="685" spans="2:16" x14ac:dyDescent="0.3">
      <c r="B685" t="s">
        <v>1202</v>
      </c>
      <c r="F685" s="38">
        <v>130000</v>
      </c>
      <c r="G685" s="38">
        <f t="shared" si="21"/>
        <v>1007.7519379844962</v>
      </c>
      <c r="K685" t="s">
        <v>27</v>
      </c>
      <c r="N685" t="s">
        <v>49</v>
      </c>
      <c r="P685" s="40" t="s">
        <v>670</v>
      </c>
    </row>
    <row r="686" spans="2:16" x14ac:dyDescent="0.3">
      <c r="B686" t="s">
        <v>1203</v>
      </c>
      <c r="F686" s="38">
        <v>64000</v>
      </c>
      <c r="G686" s="38">
        <f t="shared" si="21"/>
        <v>496.12403100775191</v>
      </c>
      <c r="K686" t="s">
        <v>127</v>
      </c>
      <c r="P686" s="40"/>
    </row>
    <row r="687" spans="2:16" ht="28.8" x14ac:dyDescent="0.3">
      <c r="B687" t="s">
        <v>1204</v>
      </c>
      <c r="F687" s="38">
        <v>176394.49</v>
      </c>
      <c r="G687" s="38">
        <f t="shared" si="21"/>
        <v>1367.3991472868217</v>
      </c>
      <c r="K687" t="s">
        <v>34</v>
      </c>
      <c r="N687" t="s">
        <v>22</v>
      </c>
      <c r="P687" s="40" t="s">
        <v>1205</v>
      </c>
    </row>
    <row r="688" spans="2:16" x14ac:dyDescent="0.3">
      <c r="B688" t="s">
        <v>671</v>
      </c>
      <c r="F688" s="38">
        <v>25000</v>
      </c>
      <c r="G688" s="38">
        <f t="shared" si="21"/>
        <v>193.79844961240309</v>
      </c>
      <c r="K688" t="s">
        <v>34</v>
      </c>
      <c r="N688" t="s">
        <v>49</v>
      </c>
      <c r="P688" t="s">
        <v>672</v>
      </c>
    </row>
    <row r="689" spans="2:16" x14ac:dyDescent="0.3">
      <c r="B689" t="s">
        <v>1206</v>
      </c>
      <c r="F689" s="38">
        <v>87183.4</v>
      </c>
      <c r="G689" s="38">
        <f t="shared" si="21"/>
        <v>675.84031007751935</v>
      </c>
      <c r="K689" t="s">
        <v>34</v>
      </c>
      <c r="N689" t="s">
        <v>22</v>
      </c>
      <c r="P689" s="40" t="s">
        <v>1207</v>
      </c>
    </row>
    <row r="690" spans="2:16" x14ac:dyDescent="0.3">
      <c r="B690" t="s">
        <v>1208</v>
      </c>
      <c r="F690" s="38">
        <v>75200</v>
      </c>
      <c r="G690" s="38">
        <f t="shared" si="21"/>
        <v>582.94573643410854</v>
      </c>
      <c r="K690" t="s">
        <v>34</v>
      </c>
      <c r="N690" t="s">
        <v>22</v>
      </c>
      <c r="P690" s="40" t="s">
        <v>1209</v>
      </c>
    </row>
    <row r="691" spans="2:16" x14ac:dyDescent="0.3">
      <c r="B691" t="s">
        <v>1208</v>
      </c>
      <c r="F691" s="38">
        <v>564000</v>
      </c>
      <c r="G691" s="38">
        <f t="shared" si="21"/>
        <v>4372.0930232558139</v>
      </c>
      <c r="K691" t="s">
        <v>34</v>
      </c>
      <c r="N691" t="s">
        <v>22</v>
      </c>
      <c r="P691" s="40" t="s">
        <v>1210</v>
      </c>
    </row>
    <row r="692" spans="2:16" x14ac:dyDescent="0.3">
      <c r="B692" t="s">
        <v>1211</v>
      </c>
      <c r="F692" s="38">
        <v>74500</v>
      </c>
      <c r="G692" s="38">
        <f t="shared" si="21"/>
        <v>577.51937984496124</v>
      </c>
      <c r="K692" t="s">
        <v>34</v>
      </c>
      <c r="N692" t="s">
        <v>22</v>
      </c>
      <c r="P692" s="40" t="s">
        <v>1212</v>
      </c>
    </row>
    <row r="693" spans="2:16" x14ac:dyDescent="0.3">
      <c r="B693" t="s">
        <v>673</v>
      </c>
      <c r="F693" s="38">
        <v>40000</v>
      </c>
      <c r="G693" s="38">
        <f t="shared" si="21"/>
        <v>310.07751937984494</v>
      </c>
      <c r="K693" t="s">
        <v>34</v>
      </c>
      <c r="N693" t="s">
        <v>49</v>
      </c>
      <c r="P693" s="40" t="s">
        <v>674</v>
      </c>
    </row>
    <row r="694" spans="2:16" x14ac:dyDescent="0.3">
      <c r="B694" t="s">
        <v>673</v>
      </c>
      <c r="F694" s="38">
        <v>18000</v>
      </c>
      <c r="G694" s="38">
        <f t="shared" si="21"/>
        <v>139.53488372093022</v>
      </c>
      <c r="K694" t="s">
        <v>34</v>
      </c>
      <c r="N694" t="s">
        <v>49</v>
      </c>
      <c r="P694" s="40" t="s">
        <v>675</v>
      </c>
    </row>
    <row r="695" spans="2:16" x14ac:dyDescent="0.3">
      <c r="B695" t="s">
        <v>673</v>
      </c>
      <c r="F695" s="38">
        <v>28000</v>
      </c>
      <c r="G695" s="38">
        <f t="shared" si="21"/>
        <v>217.05426356589146</v>
      </c>
      <c r="K695" t="s">
        <v>34</v>
      </c>
      <c r="N695" t="s">
        <v>22</v>
      </c>
      <c r="P695" s="40" t="s">
        <v>676</v>
      </c>
    </row>
    <row r="696" spans="2:16" s="30" customFormat="1" x14ac:dyDescent="0.3">
      <c r="B696" s="30" t="s">
        <v>673</v>
      </c>
      <c r="F696" s="41">
        <v>35000</v>
      </c>
      <c r="G696" s="38">
        <f t="shared" si="21"/>
        <v>271.31782945736433</v>
      </c>
      <c r="K696" s="30" t="s">
        <v>34</v>
      </c>
      <c r="N696" s="30" t="s">
        <v>22</v>
      </c>
      <c r="P696" s="42" t="s">
        <v>677</v>
      </c>
    </row>
    <row r="697" spans="2:16" x14ac:dyDescent="0.3">
      <c r="B697" t="s">
        <v>678</v>
      </c>
      <c r="F697" s="38">
        <v>270000</v>
      </c>
      <c r="G697" s="38">
        <f t="shared" si="21"/>
        <v>2093.0232558139537</v>
      </c>
      <c r="K697" t="s">
        <v>34</v>
      </c>
      <c r="N697" t="s">
        <v>49</v>
      </c>
      <c r="P697" s="40" t="s">
        <v>679</v>
      </c>
    </row>
    <row r="698" spans="2:16" x14ac:dyDescent="0.3">
      <c r="B698" t="s">
        <v>678</v>
      </c>
      <c r="F698" s="38">
        <v>270000</v>
      </c>
      <c r="G698" s="38">
        <f t="shared" si="21"/>
        <v>2093.0232558139537</v>
      </c>
      <c r="K698" t="s">
        <v>34</v>
      </c>
      <c r="N698" t="s">
        <v>22</v>
      </c>
      <c r="P698" s="40" t="s">
        <v>1213</v>
      </c>
    </row>
    <row r="699" spans="2:16" x14ac:dyDescent="0.3">
      <c r="B699" t="s">
        <v>678</v>
      </c>
      <c r="F699" s="38">
        <v>270000</v>
      </c>
      <c r="G699" s="38">
        <f t="shared" si="21"/>
        <v>2093.0232558139537</v>
      </c>
      <c r="K699" t="s">
        <v>34</v>
      </c>
      <c r="N699" t="s">
        <v>22</v>
      </c>
      <c r="P699" s="40" t="s">
        <v>1214</v>
      </c>
    </row>
    <row r="700" spans="2:16" x14ac:dyDescent="0.3">
      <c r="B700" t="s">
        <v>1215</v>
      </c>
      <c r="F700" s="38">
        <v>25000</v>
      </c>
      <c r="G700" s="38">
        <f t="shared" si="21"/>
        <v>193.79844961240309</v>
      </c>
      <c r="K700" t="s">
        <v>34</v>
      </c>
      <c r="N700" t="s">
        <v>22</v>
      </c>
      <c r="P700" s="40" t="s">
        <v>1216</v>
      </c>
    </row>
    <row r="701" spans="2:16" s="30" customFormat="1" x14ac:dyDescent="0.3">
      <c r="B701" s="30" t="s">
        <v>680</v>
      </c>
      <c r="F701" s="41">
        <v>113648</v>
      </c>
      <c r="G701" s="38">
        <f t="shared" si="21"/>
        <v>880.99224806201551</v>
      </c>
      <c r="K701" s="30" t="s">
        <v>34</v>
      </c>
      <c r="N701" s="30" t="s">
        <v>49</v>
      </c>
      <c r="P701" s="42" t="s">
        <v>681</v>
      </c>
    </row>
    <row r="702" spans="2:16" s="30" customFormat="1" x14ac:dyDescent="0.3">
      <c r="B702" s="30" t="s">
        <v>680</v>
      </c>
      <c r="F702" s="41">
        <v>205200</v>
      </c>
      <c r="G702" s="38">
        <f t="shared" si="21"/>
        <v>1590.6976744186047</v>
      </c>
      <c r="K702" s="30" t="s">
        <v>34</v>
      </c>
      <c r="N702" s="30" t="s">
        <v>49</v>
      </c>
      <c r="P702" s="42" t="s">
        <v>681</v>
      </c>
    </row>
    <row r="703" spans="2:16" x14ac:dyDescent="0.3">
      <c r="B703" t="s">
        <v>682</v>
      </c>
      <c r="F703" s="38">
        <v>18500</v>
      </c>
      <c r="G703" s="38">
        <f t="shared" si="21"/>
        <v>143.41085271317829</v>
      </c>
      <c r="K703" t="s">
        <v>34</v>
      </c>
      <c r="N703" t="s">
        <v>49</v>
      </c>
      <c r="P703" s="40" t="s">
        <v>683</v>
      </c>
    </row>
    <row r="704" spans="2:16" x14ac:dyDescent="0.3">
      <c r="B704" t="s">
        <v>684</v>
      </c>
      <c r="F704" s="38">
        <v>19500</v>
      </c>
      <c r="G704" s="38">
        <f t="shared" si="21"/>
        <v>151.16279069767441</v>
      </c>
      <c r="K704" t="s">
        <v>34</v>
      </c>
      <c r="N704" t="s">
        <v>49</v>
      </c>
      <c r="P704" s="40" t="s">
        <v>685</v>
      </c>
    </row>
    <row r="705" spans="2:16" x14ac:dyDescent="0.3">
      <c r="B705" t="s">
        <v>1217</v>
      </c>
      <c r="F705" s="38">
        <v>248250</v>
      </c>
      <c r="G705" s="38">
        <f t="shared" si="21"/>
        <v>1924.4186046511627</v>
      </c>
      <c r="K705" t="s">
        <v>34</v>
      </c>
      <c r="N705" t="s">
        <v>22</v>
      </c>
      <c r="P705" s="40" t="s">
        <v>1218</v>
      </c>
    </row>
    <row r="706" spans="2:16" x14ac:dyDescent="0.3">
      <c r="B706" t="s">
        <v>1217</v>
      </c>
      <c r="F706" s="38">
        <v>26000</v>
      </c>
      <c r="G706" s="38">
        <f t="shared" si="21"/>
        <v>201.55038759689921</v>
      </c>
      <c r="K706" t="s">
        <v>34</v>
      </c>
      <c r="N706" t="s">
        <v>22</v>
      </c>
      <c r="P706" s="40" t="s">
        <v>1219</v>
      </c>
    </row>
    <row r="707" spans="2:16" s="43" customFormat="1" x14ac:dyDescent="0.3">
      <c r="B707" s="43" t="s">
        <v>686</v>
      </c>
      <c r="F707" s="56">
        <f>2194750+211200</f>
        <v>2405950</v>
      </c>
      <c r="G707" s="38">
        <f t="shared" si="21"/>
        <v>18650.77519379845</v>
      </c>
      <c r="K707" s="43" t="s">
        <v>34</v>
      </c>
      <c r="N707" s="43" t="s">
        <v>49</v>
      </c>
      <c r="P707" s="44" t="s">
        <v>687</v>
      </c>
    </row>
    <row r="708" spans="2:16" s="43" customFormat="1" x14ac:dyDescent="0.3">
      <c r="B708" s="43" t="s">
        <v>686</v>
      </c>
      <c r="F708" s="56">
        <v>1028000</v>
      </c>
      <c r="G708" s="38">
        <f t="shared" si="21"/>
        <v>7968.9922480620153</v>
      </c>
      <c r="K708" s="43" t="s">
        <v>34</v>
      </c>
      <c r="N708" s="43" t="s">
        <v>49</v>
      </c>
      <c r="P708" s="44" t="s">
        <v>688</v>
      </c>
    </row>
    <row r="709" spans="2:16" s="43" customFormat="1" x14ac:dyDescent="0.3">
      <c r="B709" s="43" t="s">
        <v>686</v>
      </c>
      <c r="F709" s="56">
        <v>240937.5</v>
      </c>
      <c r="G709" s="38">
        <f t="shared" si="21"/>
        <v>1867.7325581395348</v>
      </c>
      <c r="K709" s="43" t="s">
        <v>34</v>
      </c>
      <c r="N709" s="43" t="s">
        <v>49</v>
      </c>
      <c r="P709" s="44" t="s">
        <v>688</v>
      </c>
    </row>
    <row r="710" spans="2:16" s="43" customFormat="1" ht="28.8" x14ac:dyDescent="0.3">
      <c r="B710" s="43" t="s">
        <v>686</v>
      </c>
      <c r="F710" s="56">
        <v>25000</v>
      </c>
      <c r="G710" s="38">
        <f t="shared" si="21"/>
        <v>193.79844961240309</v>
      </c>
      <c r="K710" s="43" t="s">
        <v>34</v>
      </c>
      <c r="N710" s="43" t="s">
        <v>22</v>
      </c>
      <c r="P710" s="44" t="s">
        <v>1220</v>
      </c>
    </row>
    <row r="711" spans="2:16" s="43" customFormat="1" x14ac:dyDescent="0.3">
      <c r="B711" s="43" t="s">
        <v>686</v>
      </c>
      <c r="F711" s="56">
        <v>597000</v>
      </c>
      <c r="G711" s="38">
        <f t="shared" si="21"/>
        <v>4627.9069767441861</v>
      </c>
      <c r="K711" s="43" t="s">
        <v>34</v>
      </c>
      <c r="N711" s="43" t="s">
        <v>22</v>
      </c>
      <c r="P711" s="44" t="s">
        <v>1221</v>
      </c>
    </row>
    <row r="712" spans="2:16" s="43" customFormat="1" x14ac:dyDescent="0.3">
      <c r="B712" s="43" t="s">
        <v>686</v>
      </c>
      <c r="F712" s="56">
        <f>504820+50000</f>
        <v>554820</v>
      </c>
      <c r="G712" s="38">
        <f t="shared" si="21"/>
        <v>4300.9302325581393</v>
      </c>
      <c r="K712" s="43" t="s">
        <v>34</v>
      </c>
      <c r="N712" s="43" t="s">
        <v>22</v>
      </c>
      <c r="P712" s="44" t="s">
        <v>1222</v>
      </c>
    </row>
    <row r="713" spans="2:16" s="43" customFormat="1" x14ac:dyDescent="0.3">
      <c r="B713" s="43" t="s">
        <v>1223</v>
      </c>
      <c r="F713" s="56">
        <v>306867.96000000002</v>
      </c>
      <c r="G713" s="38">
        <f t="shared" si="21"/>
        <v>2378.8213953488375</v>
      </c>
      <c r="K713" s="43" t="s">
        <v>34</v>
      </c>
      <c r="N713" s="43" t="s">
        <v>22</v>
      </c>
      <c r="P713" s="44" t="s">
        <v>1224</v>
      </c>
    </row>
    <row r="714" spans="2:16" s="43" customFormat="1" x14ac:dyDescent="0.3">
      <c r="B714" s="43" t="s">
        <v>1225</v>
      </c>
      <c r="F714" s="56">
        <v>39608</v>
      </c>
      <c r="G714" s="38">
        <f t="shared" si="21"/>
        <v>307.03875968992247</v>
      </c>
      <c r="K714" s="43" t="s">
        <v>34</v>
      </c>
      <c r="N714" s="43" t="s">
        <v>22</v>
      </c>
      <c r="P714" s="44" t="s">
        <v>1226</v>
      </c>
    </row>
    <row r="715" spans="2:16" s="43" customFormat="1" ht="28.8" x14ac:dyDescent="0.3">
      <c r="B715" s="43" t="s">
        <v>1227</v>
      </c>
      <c r="F715" s="56">
        <v>421792.68</v>
      </c>
      <c r="G715" s="38">
        <f t="shared" si="21"/>
        <v>3269.7106976744185</v>
      </c>
      <c r="K715" s="43" t="s">
        <v>34</v>
      </c>
      <c r="N715" s="43" t="s">
        <v>22</v>
      </c>
      <c r="P715" s="44" t="s">
        <v>1228</v>
      </c>
    </row>
    <row r="716" spans="2:16" s="43" customFormat="1" x14ac:dyDescent="0.3">
      <c r="B716" s="43" t="s">
        <v>1227</v>
      </c>
      <c r="F716" s="56">
        <v>18900</v>
      </c>
      <c r="G716" s="38">
        <f t="shared" si="21"/>
        <v>146.51162790697674</v>
      </c>
      <c r="K716" s="43" t="s">
        <v>34</v>
      </c>
      <c r="N716" s="43" t="s">
        <v>22</v>
      </c>
      <c r="P716" s="44" t="s">
        <v>1229</v>
      </c>
    </row>
    <row r="717" spans="2:16" s="43" customFormat="1" x14ac:dyDescent="0.3">
      <c r="B717" s="43" t="s">
        <v>426</v>
      </c>
      <c r="F717" s="56">
        <v>21404.38</v>
      </c>
      <c r="G717" s="38">
        <f t="shared" si="21"/>
        <v>165.92542635658916</v>
      </c>
      <c r="K717" s="43" t="s">
        <v>34</v>
      </c>
      <c r="N717" s="43" t="s">
        <v>22</v>
      </c>
      <c r="P717" s="44" t="s">
        <v>1230</v>
      </c>
    </row>
    <row r="718" spans="2:16" x14ac:dyDescent="0.3">
      <c r="B718" t="s">
        <v>689</v>
      </c>
      <c r="F718" s="38">
        <v>23000</v>
      </c>
      <c r="G718" s="38">
        <f t="shared" si="21"/>
        <v>178.29457364341084</v>
      </c>
      <c r="K718" t="s">
        <v>34</v>
      </c>
      <c r="N718" t="s">
        <v>49</v>
      </c>
      <c r="P718" s="40" t="s">
        <v>690</v>
      </c>
    </row>
    <row r="719" spans="2:16" x14ac:dyDescent="0.3">
      <c r="B719" s="43" t="s">
        <v>689</v>
      </c>
      <c r="F719" s="38">
        <v>6000</v>
      </c>
      <c r="G719" s="38">
        <f t="shared" si="21"/>
        <v>46.511627906976742</v>
      </c>
      <c r="K719" t="s">
        <v>34</v>
      </c>
      <c r="N719" s="43" t="s">
        <v>22</v>
      </c>
      <c r="P719" s="40" t="s">
        <v>1231</v>
      </c>
    </row>
    <row r="720" spans="2:16" x14ac:dyDescent="0.3">
      <c r="B720" t="s">
        <v>691</v>
      </c>
      <c r="F720" s="38">
        <v>53000</v>
      </c>
      <c r="G720" s="38">
        <f t="shared" si="21"/>
        <v>410.85271317829455</v>
      </c>
      <c r="K720" t="s">
        <v>34</v>
      </c>
      <c r="N720" t="s">
        <v>49</v>
      </c>
      <c r="P720" s="40" t="s">
        <v>692</v>
      </c>
    </row>
    <row r="721" spans="2:16" s="57" customFormat="1" x14ac:dyDescent="0.3">
      <c r="B721" s="57" t="s">
        <v>693</v>
      </c>
      <c r="F721" s="58">
        <v>22000</v>
      </c>
      <c r="G721" s="38">
        <f t="shared" si="21"/>
        <v>170.54263565891472</v>
      </c>
      <c r="K721" s="57" t="s">
        <v>34</v>
      </c>
      <c r="N721" s="57" t="s">
        <v>49</v>
      </c>
      <c r="P721" s="59" t="s">
        <v>694</v>
      </c>
    </row>
    <row r="722" spans="2:16" s="57" customFormat="1" x14ac:dyDescent="0.3">
      <c r="B722" s="57" t="s">
        <v>695</v>
      </c>
      <c r="F722" s="58">
        <v>28000</v>
      </c>
      <c r="G722" s="38">
        <f t="shared" si="21"/>
        <v>217.05426356589146</v>
      </c>
      <c r="K722" s="57" t="s">
        <v>34</v>
      </c>
      <c r="N722" s="57" t="s">
        <v>49</v>
      </c>
      <c r="P722" s="59" t="s">
        <v>696</v>
      </c>
    </row>
    <row r="723" spans="2:16" x14ac:dyDescent="0.3">
      <c r="B723" t="s">
        <v>693</v>
      </c>
      <c r="F723" s="38">
        <v>12400</v>
      </c>
      <c r="G723" s="38">
        <f t="shared" si="21"/>
        <v>96.124031007751938</v>
      </c>
      <c r="K723" t="s">
        <v>34</v>
      </c>
      <c r="N723" t="s">
        <v>49</v>
      </c>
      <c r="P723" s="40" t="s">
        <v>697</v>
      </c>
    </row>
    <row r="724" spans="2:16" x14ac:dyDescent="0.3">
      <c r="B724" t="s">
        <v>698</v>
      </c>
      <c r="F724" s="38">
        <v>60000</v>
      </c>
      <c r="G724" s="38">
        <f t="shared" si="21"/>
        <v>465.11627906976742</v>
      </c>
      <c r="K724" t="s">
        <v>34</v>
      </c>
      <c r="N724" t="s">
        <v>49</v>
      </c>
      <c r="P724" s="40" t="s">
        <v>699</v>
      </c>
    </row>
    <row r="725" spans="2:16" x14ac:dyDescent="0.3">
      <c r="B725" t="s">
        <v>1232</v>
      </c>
      <c r="F725" s="38">
        <v>2462200</v>
      </c>
      <c r="G725" s="38">
        <f t="shared" si="21"/>
        <v>19086.821705426355</v>
      </c>
      <c r="K725" t="s">
        <v>34</v>
      </c>
      <c r="N725" t="s">
        <v>22</v>
      </c>
      <c r="P725" s="40" t="s">
        <v>1233</v>
      </c>
    </row>
    <row r="726" spans="2:16" x14ac:dyDescent="0.3">
      <c r="B726" t="s">
        <v>1234</v>
      </c>
      <c r="F726" s="38">
        <v>49335</v>
      </c>
      <c r="G726" s="38">
        <f t="shared" si="21"/>
        <v>382.44186046511629</v>
      </c>
      <c r="K726" t="s">
        <v>34</v>
      </c>
      <c r="N726" t="s">
        <v>22</v>
      </c>
      <c r="P726" s="40" t="s">
        <v>1235</v>
      </c>
    </row>
    <row r="727" spans="2:16" x14ac:dyDescent="0.3">
      <c r="B727" t="s">
        <v>1236</v>
      </c>
      <c r="F727" s="38">
        <v>39000</v>
      </c>
      <c r="G727" s="38">
        <f t="shared" si="21"/>
        <v>302.32558139534882</v>
      </c>
      <c r="K727" t="s">
        <v>34</v>
      </c>
      <c r="N727" t="s">
        <v>22</v>
      </c>
      <c r="P727" s="40" t="s">
        <v>1237</v>
      </c>
    </row>
    <row r="728" spans="2:16" x14ac:dyDescent="0.3">
      <c r="B728" t="s">
        <v>1236</v>
      </c>
      <c r="F728" s="38">
        <v>40000</v>
      </c>
      <c r="G728" s="38">
        <f t="shared" si="21"/>
        <v>310.07751937984494</v>
      </c>
      <c r="K728" t="s">
        <v>34</v>
      </c>
      <c r="N728" t="s">
        <v>22</v>
      </c>
      <c r="P728" s="40" t="s">
        <v>1238</v>
      </c>
    </row>
    <row r="729" spans="2:16" x14ac:dyDescent="0.3">
      <c r="B729" t="s">
        <v>1239</v>
      </c>
      <c r="F729" s="38">
        <v>70671.23</v>
      </c>
      <c r="G729" s="38">
        <f t="shared" si="21"/>
        <v>547.83899224806203</v>
      </c>
      <c r="K729" t="s">
        <v>34</v>
      </c>
      <c r="N729" t="s">
        <v>22</v>
      </c>
      <c r="P729" s="40" t="s">
        <v>1240</v>
      </c>
    </row>
    <row r="730" spans="2:16" x14ac:dyDescent="0.3">
      <c r="B730" t="s">
        <v>1239</v>
      </c>
      <c r="F730" s="38">
        <v>84530</v>
      </c>
      <c r="G730" s="38">
        <f t="shared" si="21"/>
        <v>655.27131782945742</v>
      </c>
      <c r="K730" t="s">
        <v>625</v>
      </c>
      <c r="N730" t="s">
        <v>22</v>
      </c>
      <c r="P730" s="40" t="s">
        <v>1241</v>
      </c>
    </row>
    <row r="731" spans="2:16" x14ac:dyDescent="0.3">
      <c r="B731" t="s">
        <v>1242</v>
      </c>
      <c r="F731" s="38">
        <v>80720</v>
      </c>
      <c r="G731" s="38">
        <f t="shared" ref="G731:G759" si="22">F731/$B$361</f>
        <v>625.73643410852708</v>
      </c>
      <c r="K731" t="s">
        <v>292</v>
      </c>
      <c r="N731" t="s">
        <v>22</v>
      </c>
      <c r="P731" s="40" t="s">
        <v>1243</v>
      </c>
    </row>
    <row r="732" spans="2:16" x14ac:dyDescent="0.3">
      <c r="B732" t="s">
        <v>491</v>
      </c>
      <c r="F732" s="38">
        <v>16500</v>
      </c>
      <c r="G732" s="38">
        <f t="shared" si="22"/>
        <v>127.90697674418605</v>
      </c>
      <c r="K732" t="s">
        <v>292</v>
      </c>
      <c r="N732" t="s">
        <v>22</v>
      </c>
      <c r="P732" s="40" t="s">
        <v>1244</v>
      </c>
    </row>
    <row r="733" spans="2:16" x14ac:dyDescent="0.3">
      <c r="B733" t="s">
        <v>1245</v>
      </c>
      <c r="F733" s="38"/>
      <c r="G733" s="38">
        <f t="shared" si="22"/>
        <v>0</v>
      </c>
      <c r="P733" s="40"/>
    </row>
    <row r="734" spans="2:16" x14ac:dyDescent="0.3">
      <c r="F734" s="38"/>
      <c r="G734" s="38">
        <f t="shared" si="22"/>
        <v>0</v>
      </c>
      <c r="P734" s="40"/>
    </row>
    <row r="735" spans="2:16" x14ac:dyDescent="0.3">
      <c r="B735" t="s">
        <v>700</v>
      </c>
      <c r="F735" s="38">
        <v>37970</v>
      </c>
      <c r="G735" s="38">
        <f t="shared" si="22"/>
        <v>294.34108527131781</v>
      </c>
      <c r="K735" t="s">
        <v>44</v>
      </c>
      <c r="N735" t="s">
        <v>49</v>
      </c>
      <c r="P735" s="40" t="s">
        <v>701</v>
      </c>
    </row>
    <row r="736" spans="2:16" x14ac:dyDescent="0.3">
      <c r="B736" t="s">
        <v>1246</v>
      </c>
      <c r="F736" s="38">
        <v>43507.1</v>
      </c>
      <c r="G736" s="38">
        <f t="shared" si="22"/>
        <v>337.26434108527133</v>
      </c>
      <c r="K736" t="s">
        <v>44</v>
      </c>
      <c r="N736" t="s">
        <v>22</v>
      </c>
      <c r="P736" s="40" t="s">
        <v>1247</v>
      </c>
    </row>
    <row r="737" spans="2:16" x14ac:dyDescent="0.3">
      <c r="B737" t="s">
        <v>1246</v>
      </c>
      <c r="F737" s="38">
        <v>296273.01</v>
      </c>
      <c r="G737" s="38">
        <f t="shared" si="22"/>
        <v>2296.69</v>
      </c>
      <c r="K737" t="s">
        <v>44</v>
      </c>
      <c r="N737" t="s">
        <v>22</v>
      </c>
      <c r="P737" s="40" t="s">
        <v>1248</v>
      </c>
    </row>
    <row r="738" spans="2:16" x14ac:dyDescent="0.3">
      <c r="B738" t="s">
        <v>510</v>
      </c>
      <c r="F738" s="38">
        <v>87185</v>
      </c>
      <c r="G738" s="38">
        <f t="shared" si="22"/>
        <v>675.85271317829461</v>
      </c>
      <c r="K738" t="s">
        <v>44</v>
      </c>
      <c r="N738" t="s">
        <v>49</v>
      </c>
      <c r="P738" s="40" t="s">
        <v>1249</v>
      </c>
    </row>
    <row r="739" spans="2:16" ht="28.8" x14ac:dyDescent="0.3">
      <c r="B739" t="s">
        <v>702</v>
      </c>
      <c r="F739" s="38">
        <v>16000</v>
      </c>
      <c r="G739" s="38">
        <f t="shared" si="22"/>
        <v>124.03100775193798</v>
      </c>
      <c r="K739" t="s">
        <v>44</v>
      </c>
      <c r="N739" t="s">
        <v>49</v>
      </c>
      <c r="P739" s="40" t="s">
        <v>703</v>
      </c>
    </row>
    <row r="740" spans="2:16" x14ac:dyDescent="0.3">
      <c r="B740" t="s">
        <v>702</v>
      </c>
      <c r="F740" s="38">
        <v>21520</v>
      </c>
      <c r="G740" s="38">
        <f t="shared" si="22"/>
        <v>166.8217054263566</v>
      </c>
      <c r="K740" t="s">
        <v>44</v>
      </c>
      <c r="N740" t="s">
        <v>22</v>
      </c>
      <c r="P740" s="40" t="s">
        <v>1250</v>
      </c>
    </row>
    <row r="741" spans="2:16" x14ac:dyDescent="0.3">
      <c r="B741" t="s">
        <v>704</v>
      </c>
      <c r="F741" s="38">
        <v>22500</v>
      </c>
      <c r="G741" s="38">
        <f t="shared" si="22"/>
        <v>174.41860465116278</v>
      </c>
      <c r="K741" t="s">
        <v>44</v>
      </c>
      <c r="N741" t="s">
        <v>49</v>
      </c>
      <c r="P741" s="40" t="s">
        <v>705</v>
      </c>
    </row>
    <row r="742" spans="2:16" x14ac:dyDescent="0.3">
      <c r="B742" t="s">
        <v>704</v>
      </c>
      <c r="F742" s="38">
        <v>58000</v>
      </c>
      <c r="G742" s="38">
        <f t="shared" si="22"/>
        <v>449.61240310077517</v>
      </c>
      <c r="K742" t="s">
        <v>44</v>
      </c>
      <c r="N742" t="s">
        <v>22</v>
      </c>
      <c r="P742" s="40" t="s">
        <v>1251</v>
      </c>
    </row>
    <row r="743" spans="2:16" x14ac:dyDescent="0.3">
      <c r="B743" t="s">
        <v>1252</v>
      </c>
      <c r="F743" s="38">
        <f>18000+11159.45</f>
        <v>29159.45</v>
      </c>
      <c r="G743" s="38">
        <f t="shared" si="22"/>
        <v>226.04224806201552</v>
      </c>
      <c r="K743" t="s">
        <v>44</v>
      </c>
      <c r="N743" t="s">
        <v>22</v>
      </c>
      <c r="P743" s="40" t="s">
        <v>1253</v>
      </c>
    </row>
    <row r="744" spans="2:16" x14ac:dyDescent="0.3">
      <c r="B744" t="s">
        <v>706</v>
      </c>
      <c r="F744" s="38">
        <v>11871.2</v>
      </c>
      <c r="G744" s="38">
        <f t="shared" si="22"/>
        <v>92.02480620155039</v>
      </c>
      <c r="K744" t="s">
        <v>44</v>
      </c>
      <c r="N744" t="s">
        <v>49</v>
      </c>
      <c r="P744" s="40" t="s">
        <v>707</v>
      </c>
    </row>
    <row r="745" spans="2:16" x14ac:dyDescent="0.3">
      <c r="B745" t="s">
        <v>706</v>
      </c>
      <c r="F745" s="38">
        <v>9500</v>
      </c>
      <c r="G745" s="38">
        <f t="shared" si="22"/>
        <v>73.643410852713174</v>
      </c>
      <c r="K745" t="s">
        <v>44</v>
      </c>
      <c r="N745" t="s">
        <v>22</v>
      </c>
      <c r="P745" s="40" t="s">
        <v>1254</v>
      </c>
    </row>
    <row r="746" spans="2:16" x14ac:dyDescent="0.3">
      <c r="B746" t="s">
        <v>706</v>
      </c>
      <c r="F746" s="38">
        <v>9898.02</v>
      </c>
      <c r="G746" s="38">
        <f t="shared" si="22"/>
        <v>76.728837209302327</v>
      </c>
      <c r="K746" t="s">
        <v>44</v>
      </c>
      <c r="N746" t="s">
        <v>22</v>
      </c>
      <c r="P746" s="40" t="s">
        <v>1255</v>
      </c>
    </row>
    <row r="747" spans="2:16" x14ac:dyDescent="0.3">
      <c r="B747" t="s">
        <v>706</v>
      </c>
      <c r="F747" s="38">
        <v>16000</v>
      </c>
      <c r="G747" s="38">
        <f t="shared" si="22"/>
        <v>124.03100775193798</v>
      </c>
      <c r="K747" t="s">
        <v>44</v>
      </c>
      <c r="N747" t="s">
        <v>22</v>
      </c>
      <c r="P747" s="40" t="s">
        <v>1256</v>
      </c>
    </row>
    <row r="748" spans="2:16" x14ac:dyDescent="0.3">
      <c r="B748" t="s">
        <v>708</v>
      </c>
      <c r="F748" s="38">
        <v>270000</v>
      </c>
      <c r="G748" s="38">
        <f t="shared" si="22"/>
        <v>2093.0232558139537</v>
      </c>
      <c r="K748" t="s">
        <v>44</v>
      </c>
      <c r="N748" t="s">
        <v>22</v>
      </c>
      <c r="P748" s="40" t="s">
        <v>709</v>
      </c>
    </row>
    <row r="749" spans="2:16" x14ac:dyDescent="0.3">
      <c r="B749" t="s">
        <v>710</v>
      </c>
      <c r="F749" s="38">
        <v>245835</v>
      </c>
      <c r="G749" s="38">
        <f t="shared" si="22"/>
        <v>1905.6976744186047</v>
      </c>
      <c r="K749" t="s">
        <v>44</v>
      </c>
      <c r="N749" t="s">
        <v>49</v>
      </c>
      <c r="P749" s="40" t="s">
        <v>711</v>
      </c>
    </row>
    <row r="750" spans="2:16" x14ac:dyDescent="0.3">
      <c r="B750" t="s">
        <v>710</v>
      </c>
      <c r="F750" s="38">
        <v>85000</v>
      </c>
      <c r="G750" s="38">
        <f t="shared" si="22"/>
        <v>658.91472868217056</v>
      </c>
      <c r="K750" t="s">
        <v>44</v>
      </c>
      <c r="N750" t="s">
        <v>49</v>
      </c>
      <c r="P750" s="40" t="s">
        <v>711</v>
      </c>
    </row>
    <row r="751" spans="2:16" x14ac:dyDescent="0.3">
      <c r="B751" t="s">
        <v>712</v>
      </c>
      <c r="F751" s="38">
        <v>62087.51</v>
      </c>
      <c r="G751" s="38">
        <f t="shared" si="22"/>
        <v>481.29852713178298</v>
      </c>
      <c r="K751" t="s">
        <v>44</v>
      </c>
      <c r="N751" t="s">
        <v>22</v>
      </c>
      <c r="P751" s="40" t="s">
        <v>713</v>
      </c>
    </row>
    <row r="752" spans="2:16" x14ac:dyDescent="0.3">
      <c r="B752" t="s">
        <v>712</v>
      </c>
      <c r="F752" s="38">
        <v>12690</v>
      </c>
      <c r="G752" s="38">
        <f t="shared" si="22"/>
        <v>98.372093023255815</v>
      </c>
      <c r="K752" t="s">
        <v>44</v>
      </c>
      <c r="N752" t="s">
        <v>22</v>
      </c>
      <c r="P752" s="40" t="s">
        <v>1257</v>
      </c>
    </row>
    <row r="753" spans="2:16" x14ac:dyDescent="0.3">
      <c r="B753" t="s">
        <v>712</v>
      </c>
      <c r="F753" s="38">
        <v>34201.599999999999</v>
      </c>
      <c r="G753" s="38">
        <f t="shared" si="22"/>
        <v>265.12868217054262</v>
      </c>
      <c r="K753" t="s">
        <v>44</v>
      </c>
      <c r="N753" t="s">
        <v>22</v>
      </c>
      <c r="P753" s="40" t="s">
        <v>1258</v>
      </c>
    </row>
    <row r="754" spans="2:16" x14ac:dyDescent="0.3">
      <c r="B754" t="s">
        <v>712</v>
      </c>
      <c r="F754" s="38">
        <v>9800</v>
      </c>
      <c r="G754" s="38">
        <f t="shared" si="22"/>
        <v>75.968992248062023</v>
      </c>
      <c r="K754" t="s">
        <v>44</v>
      </c>
      <c r="N754" t="s">
        <v>22</v>
      </c>
      <c r="P754" s="40" t="s">
        <v>1259</v>
      </c>
    </row>
    <row r="755" spans="2:16" x14ac:dyDescent="0.3">
      <c r="B755" t="s">
        <v>1260</v>
      </c>
      <c r="F755" s="38">
        <v>22640</v>
      </c>
      <c r="G755" s="38">
        <f t="shared" si="22"/>
        <v>175.50387596899225</v>
      </c>
      <c r="K755" t="s">
        <v>44</v>
      </c>
      <c r="N755" t="s">
        <v>22</v>
      </c>
      <c r="P755" s="40" t="s">
        <v>1261</v>
      </c>
    </row>
    <row r="756" spans="2:16" x14ac:dyDescent="0.3">
      <c r="B756" t="s">
        <v>1260</v>
      </c>
      <c r="F756" s="38">
        <v>4750</v>
      </c>
      <c r="G756" s="38">
        <f t="shared" si="22"/>
        <v>36.821705426356587</v>
      </c>
      <c r="K756" t="s">
        <v>44</v>
      </c>
      <c r="N756" t="s">
        <v>22</v>
      </c>
      <c r="P756" s="40" t="s">
        <v>1262</v>
      </c>
    </row>
    <row r="757" spans="2:16" x14ac:dyDescent="0.3">
      <c r="B757" t="s">
        <v>1260</v>
      </c>
      <c r="F757" s="38">
        <v>12680</v>
      </c>
      <c r="G757" s="38">
        <f t="shared" si="22"/>
        <v>98.294573643410857</v>
      </c>
      <c r="K757" t="s">
        <v>44</v>
      </c>
      <c r="N757" t="s">
        <v>22</v>
      </c>
      <c r="P757" s="40" t="s">
        <v>1263</v>
      </c>
    </row>
    <row r="758" spans="2:16" x14ac:dyDescent="0.3">
      <c r="B758" t="s">
        <v>1260</v>
      </c>
      <c r="F758" s="38">
        <v>68000</v>
      </c>
      <c r="G758" s="38">
        <f t="shared" si="22"/>
        <v>527.1317829457364</v>
      </c>
      <c r="K758" t="s">
        <v>44</v>
      </c>
      <c r="N758" t="s">
        <v>22</v>
      </c>
      <c r="P758" s="40" t="s">
        <v>1264</v>
      </c>
    </row>
    <row r="759" spans="2:16" s="30" customFormat="1" x14ac:dyDescent="0.3">
      <c r="B759" s="30" t="s">
        <v>714</v>
      </c>
      <c r="F759" s="41">
        <v>4600</v>
      </c>
      <c r="G759" s="38">
        <f t="shared" si="22"/>
        <v>35.65891472868217</v>
      </c>
      <c r="K759" s="30" t="s">
        <v>34</v>
      </c>
      <c r="N759" s="30" t="s">
        <v>49</v>
      </c>
      <c r="P759" s="42" t="s">
        <v>715</v>
      </c>
    </row>
    <row r="767" spans="2:16" x14ac:dyDescent="0.3">
      <c r="B767" s="89" t="s">
        <v>892</v>
      </c>
    </row>
    <row r="768" spans="2:16" x14ac:dyDescent="0.3">
      <c r="B768" s="91" t="s">
        <v>1265</v>
      </c>
      <c r="F768" s="38">
        <v>2000000</v>
      </c>
      <c r="G768" s="38">
        <f t="shared" ref="G768:G778" si="23">F768/$B$361</f>
        <v>15503.875968992248</v>
      </c>
      <c r="K768" t="s">
        <v>27</v>
      </c>
      <c r="N768" t="s">
        <v>22</v>
      </c>
      <c r="P768" t="s">
        <v>1266</v>
      </c>
    </row>
    <row r="769" spans="2:16" x14ac:dyDescent="0.3">
      <c r="B769" t="s">
        <v>1267</v>
      </c>
      <c r="F769" s="41">
        <v>2164000</v>
      </c>
      <c r="G769" s="38">
        <f t="shared" si="23"/>
        <v>16775.193798449611</v>
      </c>
      <c r="K769" t="s">
        <v>127</v>
      </c>
      <c r="N769" t="s">
        <v>22</v>
      </c>
      <c r="P769" s="42" t="s">
        <v>760</v>
      </c>
    </row>
    <row r="770" spans="2:16" x14ac:dyDescent="0.3">
      <c r="B770" t="s">
        <v>1268</v>
      </c>
      <c r="F770" s="41">
        <v>17124468.350000001</v>
      </c>
      <c r="G770" s="38">
        <f t="shared" si="23"/>
        <v>132747.81666666668</v>
      </c>
      <c r="K770" t="s">
        <v>127</v>
      </c>
      <c r="N770" t="s">
        <v>22</v>
      </c>
      <c r="P770" s="42" t="s">
        <v>758</v>
      </c>
    </row>
    <row r="771" spans="2:16" s="43" customFormat="1" x14ac:dyDescent="0.3">
      <c r="B771" s="43" t="s">
        <v>1269</v>
      </c>
      <c r="F771" s="58">
        <v>14035000</v>
      </c>
      <c r="G771" s="38">
        <f t="shared" si="23"/>
        <v>108798.4496124031</v>
      </c>
      <c r="K771" s="43" t="s">
        <v>127</v>
      </c>
      <c r="N771" s="43" t="s">
        <v>22</v>
      </c>
      <c r="P771" s="59" t="s">
        <v>759</v>
      </c>
    </row>
    <row r="772" spans="2:16" ht="28.8" x14ac:dyDescent="0.3">
      <c r="B772" t="s">
        <v>1270</v>
      </c>
      <c r="F772" s="41">
        <v>660000</v>
      </c>
      <c r="G772" s="38">
        <f t="shared" si="23"/>
        <v>5116.2790697674418</v>
      </c>
      <c r="K772" t="s">
        <v>34</v>
      </c>
      <c r="N772" t="s">
        <v>49</v>
      </c>
      <c r="P772" s="42" t="s">
        <v>762</v>
      </c>
    </row>
    <row r="773" spans="2:16" x14ac:dyDescent="0.3">
      <c r="B773" t="s">
        <v>763</v>
      </c>
      <c r="F773" s="38">
        <v>370176.17</v>
      </c>
      <c r="G773" s="38">
        <f t="shared" si="23"/>
        <v>2869.5827131782944</v>
      </c>
      <c r="K773" t="s">
        <v>44</v>
      </c>
      <c r="N773" t="s">
        <v>49</v>
      </c>
      <c r="P773" s="42" t="s">
        <v>764</v>
      </c>
    </row>
    <row r="774" spans="2:16" x14ac:dyDescent="0.3">
      <c r="B774" t="s">
        <v>1271</v>
      </c>
      <c r="F774" s="38">
        <v>24491250</v>
      </c>
      <c r="G774" s="38">
        <f t="shared" si="23"/>
        <v>189854.65116279069</v>
      </c>
      <c r="K774" t="s">
        <v>127</v>
      </c>
      <c r="N774" t="s">
        <v>22</v>
      </c>
      <c r="P774" s="40" t="s">
        <v>1272</v>
      </c>
    </row>
    <row r="775" spans="2:16" s="30" customFormat="1" ht="28.8" x14ac:dyDescent="0.3">
      <c r="B775" s="30" t="s">
        <v>1273</v>
      </c>
      <c r="F775" s="92">
        <v>22657909.870000001</v>
      </c>
      <c r="G775" s="38">
        <f t="shared" si="23"/>
        <v>175642.71217054265</v>
      </c>
      <c r="K775" s="30" t="s">
        <v>27</v>
      </c>
      <c r="N775" s="30" t="s">
        <v>22</v>
      </c>
      <c r="P775" s="42" t="s">
        <v>1274</v>
      </c>
    </row>
    <row r="776" spans="2:16" s="30" customFormat="1" x14ac:dyDescent="0.3">
      <c r="B776" s="30" t="s">
        <v>1275</v>
      </c>
      <c r="F776" s="92">
        <v>63479594</v>
      </c>
      <c r="G776" s="38">
        <f t="shared" si="23"/>
        <v>492089.87596899224</v>
      </c>
      <c r="K776" s="30" t="s">
        <v>1015</v>
      </c>
      <c r="N776" s="30" t="s">
        <v>22</v>
      </c>
      <c r="P776" s="42" t="s">
        <v>757</v>
      </c>
    </row>
    <row r="777" spans="2:16" s="30" customFormat="1" x14ac:dyDescent="0.3">
      <c r="B777" s="30" t="s">
        <v>1276</v>
      </c>
      <c r="F777" s="92">
        <v>21043210</v>
      </c>
      <c r="G777" s="38">
        <f t="shared" si="23"/>
        <v>163125.65891472867</v>
      </c>
      <c r="K777" s="30" t="s">
        <v>127</v>
      </c>
      <c r="N777" s="30" t="s">
        <v>22</v>
      </c>
      <c r="P777" s="42" t="s">
        <v>761</v>
      </c>
    </row>
    <row r="778" spans="2:16" s="30" customFormat="1" x14ac:dyDescent="0.3">
      <c r="B778" s="30" t="s">
        <v>1275</v>
      </c>
      <c r="F778" s="92">
        <v>50010640</v>
      </c>
      <c r="G778" s="38">
        <f t="shared" si="23"/>
        <v>387679.37984496122</v>
      </c>
      <c r="K778" s="30" t="s">
        <v>27</v>
      </c>
      <c r="N778" s="30" t="s">
        <v>22</v>
      </c>
      <c r="P778" s="42" t="s">
        <v>1277</v>
      </c>
    </row>
    <row r="779" spans="2:16" s="30" customFormat="1" ht="28.8" x14ac:dyDescent="0.3">
      <c r="B779" s="30" t="s">
        <v>1278</v>
      </c>
      <c r="F779" s="93">
        <f>G779*130</f>
        <v>24025023.099999998</v>
      </c>
      <c r="G779" s="41">
        <v>184807.87</v>
      </c>
      <c r="K779" s="30" t="s">
        <v>292</v>
      </c>
      <c r="N779" s="30" t="s">
        <v>22</v>
      </c>
      <c r="P779" s="42" t="s">
        <v>1279</v>
      </c>
    </row>
    <row r="780" spans="2:16" x14ac:dyDescent="0.3">
      <c r="F780" s="38"/>
      <c r="G780" s="38"/>
      <c r="P780" s="40"/>
    </row>
    <row r="781" spans="2:16" x14ac:dyDescent="0.3">
      <c r="F781" s="38"/>
      <c r="G781" s="38"/>
      <c r="P781" s="40"/>
    </row>
    <row r="788" spans="2:16" x14ac:dyDescent="0.3">
      <c r="B788" s="89" t="s">
        <v>909</v>
      </c>
    </row>
    <row r="790" spans="2:16" x14ac:dyDescent="0.3">
      <c r="B790" t="s">
        <v>1280</v>
      </c>
      <c r="F790" s="38">
        <v>271500</v>
      </c>
      <c r="G790" s="38">
        <f t="shared" ref="G790:G818" si="24">F790/$B$361</f>
        <v>2104.6511627906975</v>
      </c>
      <c r="K790" t="s">
        <v>27</v>
      </c>
      <c r="N790" t="s">
        <v>1281</v>
      </c>
      <c r="P790" t="s">
        <v>1282</v>
      </c>
    </row>
    <row r="791" spans="2:16" x14ac:dyDescent="0.3">
      <c r="B791" t="s">
        <v>1283</v>
      </c>
      <c r="F791" s="38">
        <v>68320</v>
      </c>
      <c r="G791" s="38">
        <f t="shared" si="24"/>
        <v>529.61240310077517</v>
      </c>
      <c r="K791" t="s">
        <v>27</v>
      </c>
      <c r="N791" t="s">
        <v>49</v>
      </c>
      <c r="P791" s="40" t="s">
        <v>905</v>
      </c>
    </row>
    <row r="792" spans="2:16" x14ac:dyDescent="0.3">
      <c r="B792" t="s">
        <v>1284</v>
      </c>
      <c r="F792" s="38">
        <v>10000</v>
      </c>
      <c r="G792" s="38">
        <f t="shared" si="24"/>
        <v>77.519379844961236</v>
      </c>
      <c r="K792" t="s">
        <v>34</v>
      </c>
      <c r="N792" t="s">
        <v>1281</v>
      </c>
      <c r="P792" s="38" t="s">
        <v>1285</v>
      </c>
    </row>
    <row r="793" spans="2:16" x14ac:dyDescent="0.3">
      <c r="B793" t="s">
        <v>1284</v>
      </c>
      <c r="F793" s="38">
        <v>10000</v>
      </c>
      <c r="G793" s="38">
        <f t="shared" si="24"/>
        <v>77.519379844961236</v>
      </c>
      <c r="K793" t="s">
        <v>34</v>
      </c>
      <c r="N793" t="s">
        <v>1281</v>
      </c>
      <c r="P793" s="38" t="s">
        <v>1286</v>
      </c>
    </row>
    <row r="794" spans="2:16" x14ac:dyDescent="0.3">
      <c r="B794" t="s">
        <v>1284</v>
      </c>
      <c r="F794" s="38">
        <v>10000</v>
      </c>
      <c r="G794" s="38">
        <f t="shared" si="24"/>
        <v>77.519379844961236</v>
      </c>
      <c r="K794" t="s">
        <v>34</v>
      </c>
      <c r="N794" t="s">
        <v>1281</v>
      </c>
      <c r="P794" s="38" t="s">
        <v>1287</v>
      </c>
    </row>
    <row r="795" spans="2:16" x14ac:dyDescent="0.3">
      <c r="B795" t="s">
        <v>1284</v>
      </c>
      <c r="F795" s="38">
        <v>10000</v>
      </c>
      <c r="G795" s="38">
        <f t="shared" si="24"/>
        <v>77.519379844961236</v>
      </c>
      <c r="K795" t="s">
        <v>34</v>
      </c>
      <c r="N795" t="s">
        <v>1281</v>
      </c>
      <c r="P795" s="38" t="s">
        <v>1288</v>
      </c>
    </row>
    <row r="796" spans="2:16" x14ac:dyDescent="0.3">
      <c r="B796" t="s">
        <v>1284</v>
      </c>
      <c r="F796" s="38">
        <v>10000</v>
      </c>
      <c r="G796" s="38">
        <f t="shared" si="24"/>
        <v>77.519379844961236</v>
      </c>
      <c r="K796" t="s">
        <v>34</v>
      </c>
      <c r="N796" t="s">
        <v>1281</v>
      </c>
      <c r="P796" s="38" t="s">
        <v>1289</v>
      </c>
    </row>
    <row r="797" spans="2:16" x14ac:dyDescent="0.3">
      <c r="B797" t="s">
        <v>1284</v>
      </c>
      <c r="F797" s="38">
        <v>10000</v>
      </c>
      <c r="G797" s="38">
        <f t="shared" si="24"/>
        <v>77.519379844961236</v>
      </c>
      <c r="K797" t="s">
        <v>34</v>
      </c>
      <c r="N797" t="s">
        <v>1281</v>
      </c>
      <c r="P797" s="38" t="s">
        <v>1290</v>
      </c>
    </row>
    <row r="798" spans="2:16" x14ac:dyDescent="0.3">
      <c r="B798" t="s">
        <v>1284</v>
      </c>
      <c r="F798" s="38">
        <v>10000</v>
      </c>
      <c r="G798" s="38">
        <f t="shared" si="24"/>
        <v>77.519379844961236</v>
      </c>
      <c r="K798" t="s">
        <v>34</v>
      </c>
      <c r="N798" t="s">
        <v>1281</v>
      </c>
      <c r="P798" s="40" t="s">
        <v>1291</v>
      </c>
    </row>
    <row r="799" spans="2:16" x14ac:dyDescent="0.3">
      <c r="B799" t="s">
        <v>1292</v>
      </c>
      <c r="F799" s="38">
        <v>3500</v>
      </c>
      <c r="G799" s="38">
        <f t="shared" si="24"/>
        <v>27.131782945736433</v>
      </c>
      <c r="K799" t="s">
        <v>34</v>
      </c>
      <c r="N799" t="s">
        <v>1281</v>
      </c>
      <c r="P799" s="40" t="s">
        <v>1290</v>
      </c>
    </row>
    <row r="800" spans="2:16" x14ac:dyDescent="0.3">
      <c r="B800" t="s">
        <v>1292</v>
      </c>
      <c r="F800" s="38">
        <v>3500</v>
      </c>
      <c r="G800" s="38">
        <f t="shared" si="24"/>
        <v>27.131782945736433</v>
      </c>
      <c r="K800" t="s">
        <v>34</v>
      </c>
      <c r="N800" t="s">
        <v>1281</v>
      </c>
      <c r="P800" s="40" t="s">
        <v>1293</v>
      </c>
    </row>
    <row r="801" spans="2:16" x14ac:dyDescent="0.3">
      <c r="B801" t="s">
        <v>1292</v>
      </c>
      <c r="F801" s="38">
        <v>3500</v>
      </c>
      <c r="G801" s="38">
        <f t="shared" si="24"/>
        <v>27.131782945736433</v>
      </c>
      <c r="K801" t="s">
        <v>34</v>
      </c>
      <c r="N801" t="s">
        <v>1281</v>
      </c>
      <c r="P801" s="40" t="s">
        <v>1294</v>
      </c>
    </row>
    <row r="802" spans="2:16" x14ac:dyDescent="0.3">
      <c r="B802" t="s">
        <v>1292</v>
      </c>
      <c r="F802" s="38">
        <v>3500</v>
      </c>
      <c r="G802" s="38">
        <f t="shared" si="24"/>
        <v>27.131782945736433</v>
      </c>
      <c r="K802" t="s">
        <v>34</v>
      </c>
      <c r="N802" t="s">
        <v>1281</v>
      </c>
      <c r="P802" s="40" t="s">
        <v>1291</v>
      </c>
    </row>
    <row r="803" spans="2:16" x14ac:dyDescent="0.3">
      <c r="B803" t="s">
        <v>1295</v>
      </c>
      <c r="F803" s="38">
        <v>30000</v>
      </c>
      <c r="G803" s="38">
        <f t="shared" si="24"/>
        <v>232.55813953488371</v>
      </c>
      <c r="K803" t="s">
        <v>34</v>
      </c>
      <c r="N803" t="s">
        <v>49</v>
      </c>
      <c r="P803" s="40" t="s">
        <v>1296</v>
      </c>
    </row>
    <row r="804" spans="2:16" x14ac:dyDescent="0.3">
      <c r="B804" t="s">
        <v>1297</v>
      </c>
      <c r="F804" s="38">
        <v>15000</v>
      </c>
      <c r="G804" s="38">
        <f t="shared" si="24"/>
        <v>116.27906976744185</v>
      </c>
      <c r="K804" t="s">
        <v>34</v>
      </c>
      <c r="N804" t="s">
        <v>49</v>
      </c>
      <c r="P804" s="40" t="s">
        <v>1298</v>
      </c>
    </row>
    <row r="805" spans="2:16" x14ac:dyDescent="0.3">
      <c r="B805" t="s">
        <v>1299</v>
      </c>
      <c r="F805" s="38">
        <v>1350000</v>
      </c>
      <c r="G805" s="38">
        <f t="shared" si="24"/>
        <v>10465.116279069767</v>
      </c>
      <c r="K805" t="s">
        <v>34</v>
      </c>
      <c r="N805" t="s">
        <v>1281</v>
      </c>
      <c r="P805" s="40" t="s">
        <v>1300</v>
      </c>
    </row>
    <row r="806" spans="2:16" x14ac:dyDescent="0.3">
      <c r="B806" t="s">
        <v>1301</v>
      </c>
      <c r="F806" s="38">
        <v>2207000</v>
      </c>
      <c r="G806" s="38">
        <f t="shared" si="24"/>
        <v>17108.527131782947</v>
      </c>
      <c r="K806" t="s">
        <v>625</v>
      </c>
      <c r="N806" t="s">
        <v>1281</v>
      </c>
      <c r="P806" s="40" t="s">
        <v>1302</v>
      </c>
    </row>
    <row r="807" spans="2:16" x14ac:dyDescent="0.3">
      <c r="B807" t="s">
        <v>1303</v>
      </c>
      <c r="F807" s="38">
        <v>6200</v>
      </c>
      <c r="G807" s="38">
        <f t="shared" si="24"/>
        <v>48.062015503875969</v>
      </c>
      <c r="H807" t="s">
        <v>1304</v>
      </c>
      <c r="K807" t="s">
        <v>44</v>
      </c>
      <c r="N807" t="s">
        <v>49</v>
      </c>
      <c r="P807" s="40" t="s">
        <v>906</v>
      </c>
    </row>
    <row r="808" spans="2:16" x14ac:dyDescent="0.3">
      <c r="B808" t="s">
        <v>1305</v>
      </c>
      <c r="F808" s="38">
        <v>2100000</v>
      </c>
      <c r="G808" s="38">
        <f t="shared" si="24"/>
        <v>16279.069767441861</v>
      </c>
      <c r="K808" t="s">
        <v>292</v>
      </c>
      <c r="N808" t="s">
        <v>1281</v>
      </c>
      <c r="P808" s="40" t="s">
        <v>1306</v>
      </c>
    </row>
    <row r="809" spans="2:16" x14ac:dyDescent="0.3">
      <c r="B809" t="s">
        <v>1307</v>
      </c>
      <c r="F809" s="38">
        <v>1185300</v>
      </c>
      <c r="G809" s="38">
        <f t="shared" si="24"/>
        <v>9188.3720930232557</v>
      </c>
      <c r="K809" t="s">
        <v>292</v>
      </c>
      <c r="N809" t="s">
        <v>1281</v>
      </c>
      <c r="P809" s="40" t="s">
        <v>1308</v>
      </c>
    </row>
    <row r="810" spans="2:16" x14ac:dyDescent="0.3">
      <c r="B810" t="s">
        <v>1309</v>
      </c>
      <c r="F810" s="38">
        <v>979650</v>
      </c>
      <c r="G810" s="38">
        <f t="shared" si="24"/>
        <v>7594.1860465116279</v>
      </c>
      <c r="K810" t="s">
        <v>292</v>
      </c>
      <c r="N810" t="s">
        <v>1281</v>
      </c>
      <c r="P810" s="40" t="s">
        <v>1310</v>
      </c>
    </row>
    <row r="811" spans="2:16" x14ac:dyDescent="0.3">
      <c r="B811" t="s">
        <v>1309</v>
      </c>
      <c r="F811" s="38">
        <v>979650</v>
      </c>
      <c r="G811" s="38">
        <f t="shared" si="24"/>
        <v>7594.1860465116279</v>
      </c>
      <c r="K811" t="s">
        <v>292</v>
      </c>
      <c r="N811" t="s">
        <v>1281</v>
      </c>
      <c r="P811" s="40" t="s">
        <v>1311</v>
      </c>
    </row>
    <row r="812" spans="2:16" x14ac:dyDescent="0.3">
      <c r="B812" t="s">
        <v>1309</v>
      </c>
      <c r="F812" s="38">
        <v>979650</v>
      </c>
      <c r="G812" s="38">
        <f t="shared" si="24"/>
        <v>7594.1860465116279</v>
      </c>
      <c r="K812" t="s">
        <v>292</v>
      </c>
      <c r="N812" t="s">
        <v>1281</v>
      </c>
      <c r="P812" s="40" t="s">
        <v>1312</v>
      </c>
    </row>
    <row r="813" spans="2:16" x14ac:dyDescent="0.3">
      <c r="B813" t="s">
        <v>1307</v>
      </c>
      <c r="F813" s="38">
        <v>1317000</v>
      </c>
      <c r="G813" s="38">
        <f t="shared" si="24"/>
        <v>10209.302325581395</v>
      </c>
      <c r="K813" t="s">
        <v>292</v>
      </c>
      <c r="N813" t="s">
        <v>1281</v>
      </c>
      <c r="P813" s="40" t="s">
        <v>1313</v>
      </c>
    </row>
    <row r="814" spans="2:16" x14ac:dyDescent="0.3">
      <c r="B814" t="s">
        <v>1307</v>
      </c>
      <c r="F814" s="38">
        <v>1317000</v>
      </c>
      <c r="G814" s="38">
        <f t="shared" si="24"/>
        <v>10209.302325581395</v>
      </c>
      <c r="K814" t="s">
        <v>292</v>
      </c>
      <c r="N814" t="s">
        <v>1281</v>
      </c>
      <c r="P814" s="42" t="s">
        <v>1314</v>
      </c>
    </row>
    <row r="815" spans="2:16" x14ac:dyDescent="0.3">
      <c r="B815" t="s">
        <v>1309</v>
      </c>
      <c r="F815" s="38">
        <v>1088500</v>
      </c>
      <c r="G815" s="38">
        <f t="shared" si="24"/>
        <v>8437.9844961240306</v>
      </c>
      <c r="K815" t="s">
        <v>292</v>
      </c>
      <c r="N815" t="s">
        <v>1281</v>
      </c>
      <c r="P815" s="42" t="s">
        <v>1315</v>
      </c>
    </row>
    <row r="816" spans="2:16" x14ac:dyDescent="0.3">
      <c r="B816" t="s">
        <v>1309</v>
      </c>
      <c r="F816" s="38">
        <v>1088500</v>
      </c>
      <c r="G816" s="38">
        <f t="shared" si="24"/>
        <v>8437.9844961240306</v>
      </c>
      <c r="K816" t="s">
        <v>292</v>
      </c>
      <c r="N816" t="s">
        <v>1281</v>
      </c>
      <c r="P816" s="42" t="s">
        <v>1316</v>
      </c>
    </row>
    <row r="817" spans="2:16" x14ac:dyDescent="0.3">
      <c r="B817" t="s">
        <v>1309</v>
      </c>
      <c r="F817" s="38">
        <v>1088500</v>
      </c>
      <c r="G817" s="38">
        <f t="shared" si="24"/>
        <v>8437.9844961240306</v>
      </c>
      <c r="K817" t="s">
        <v>292</v>
      </c>
      <c r="N817" t="s">
        <v>1281</v>
      </c>
      <c r="P817" s="42" t="s">
        <v>1317</v>
      </c>
    </row>
    <row r="818" spans="2:16" x14ac:dyDescent="0.3">
      <c r="B818" t="s">
        <v>1309</v>
      </c>
      <c r="F818" s="38">
        <v>1088500</v>
      </c>
      <c r="G818" s="38">
        <f t="shared" si="24"/>
        <v>8437.9844961240306</v>
      </c>
      <c r="K818" t="s">
        <v>292</v>
      </c>
      <c r="N818" t="s">
        <v>1281</v>
      </c>
      <c r="P818" s="42" t="s">
        <v>1318</v>
      </c>
    </row>
    <row r="819" spans="2:16" x14ac:dyDescent="0.3">
      <c r="B819" t="s">
        <v>1319</v>
      </c>
      <c r="F819" s="38">
        <v>7995000</v>
      </c>
      <c r="G819" s="38">
        <v>61500</v>
      </c>
      <c r="K819" t="s">
        <v>292</v>
      </c>
      <c r="N819" t="s">
        <v>49</v>
      </c>
      <c r="P819" s="40" t="s">
        <v>1320</v>
      </c>
    </row>
    <row r="820" spans="2:16" x14ac:dyDescent="0.3">
      <c r="B820" t="s">
        <v>1321</v>
      </c>
      <c r="F820" s="38">
        <v>8645000</v>
      </c>
      <c r="G820" s="38">
        <v>66500</v>
      </c>
      <c r="K820" t="s">
        <v>292</v>
      </c>
      <c r="N820" t="s">
        <v>49</v>
      </c>
      <c r="P820" s="40" t="s">
        <v>1322</v>
      </c>
    </row>
    <row r="821" spans="2:16" x14ac:dyDescent="0.3">
      <c r="B821" t="s">
        <v>1323</v>
      </c>
      <c r="F821" s="38">
        <v>49400</v>
      </c>
      <c r="G821" s="38">
        <f t="shared" ref="G821:G884" si="25">F821/$B$361</f>
        <v>382.94573643410854</v>
      </c>
      <c r="K821" t="s">
        <v>292</v>
      </c>
      <c r="N821" t="s">
        <v>49</v>
      </c>
      <c r="P821" s="42" t="s">
        <v>1324</v>
      </c>
    </row>
    <row r="822" spans="2:16" x14ac:dyDescent="0.3">
      <c r="B822" t="s">
        <v>1323</v>
      </c>
      <c r="F822" s="38">
        <v>118300</v>
      </c>
      <c r="G822" s="38">
        <f t="shared" si="25"/>
        <v>917.05426356589146</v>
      </c>
      <c r="K822" t="s">
        <v>292</v>
      </c>
      <c r="N822" t="s">
        <v>49</v>
      </c>
      <c r="P822" s="42" t="s">
        <v>1325</v>
      </c>
    </row>
    <row r="823" spans="2:16" x14ac:dyDescent="0.3">
      <c r="B823" t="s">
        <v>1323</v>
      </c>
      <c r="F823" s="38">
        <v>41600</v>
      </c>
      <c r="G823" s="38">
        <f t="shared" si="25"/>
        <v>322.48062015503876</v>
      </c>
      <c r="K823" t="s">
        <v>292</v>
      </c>
      <c r="N823" t="s">
        <v>49</v>
      </c>
      <c r="P823" s="42" t="s">
        <v>1326</v>
      </c>
    </row>
    <row r="824" spans="2:16" x14ac:dyDescent="0.3">
      <c r="B824" t="s">
        <v>1323</v>
      </c>
      <c r="F824" s="38">
        <v>174200</v>
      </c>
      <c r="G824" s="38">
        <f t="shared" si="25"/>
        <v>1350.3875968992247</v>
      </c>
      <c r="K824" t="s">
        <v>292</v>
      </c>
      <c r="N824" t="s">
        <v>49</v>
      </c>
      <c r="P824" s="42" t="s">
        <v>1327</v>
      </c>
    </row>
    <row r="825" spans="2:16" x14ac:dyDescent="0.3">
      <c r="B825" t="s">
        <v>1323</v>
      </c>
      <c r="F825" s="38">
        <v>132600</v>
      </c>
      <c r="G825" s="38">
        <f t="shared" si="25"/>
        <v>1027.9069767441861</v>
      </c>
      <c r="K825" t="s">
        <v>292</v>
      </c>
      <c r="N825" t="s">
        <v>49</v>
      </c>
      <c r="P825" s="42" t="s">
        <v>1328</v>
      </c>
    </row>
    <row r="826" spans="2:16" x14ac:dyDescent="0.3">
      <c r="B826" t="s">
        <v>1323</v>
      </c>
      <c r="F826" s="38">
        <v>210600</v>
      </c>
      <c r="G826" s="38">
        <f t="shared" si="25"/>
        <v>1632.5581395348838</v>
      </c>
      <c r="K826" t="s">
        <v>292</v>
      </c>
      <c r="N826" t="s">
        <v>49</v>
      </c>
      <c r="P826" s="42" t="s">
        <v>1329</v>
      </c>
    </row>
    <row r="827" spans="2:16" x14ac:dyDescent="0.3">
      <c r="B827" t="s">
        <v>1323</v>
      </c>
      <c r="F827" s="38">
        <v>102700</v>
      </c>
      <c r="G827" s="38">
        <f t="shared" si="25"/>
        <v>796.12403100775191</v>
      </c>
      <c r="K827" t="s">
        <v>292</v>
      </c>
      <c r="N827" t="s">
        <v>49</v>
      </c>
      <c r="P827" s="42" t="s">
        <v>1330</v>
      </c>
    </row>
    <row r="828" spans="2:16" x14ac:dyDescent="0.3">
      <c r="B828" t="s">
        <v>1323</v>
      </c>
      <c r="F828" s="38">
        <v>100100</v>
      </c>
      <c r="G828" s="38">
        <f t="shared" si="25"/>
        <v>775.96899224806202</v>
      </c>
      <c r="K828" t="s">
        <v>292</v>
      </c>
      <c r="N828" t="s">
        <v>49</v>
      </c>
      <c r="P828" s="42" t="s">
        <v>1331</v>
      </c>
    </row>
    <row r="829" spans="2:16" x14ac:dyDescent="0.3">
      <c r="B829" t="s">
        <v>1323</v>
      </c>
      <c r="F829" s="38">
        <v>9100</v>
      </c>
      <c r="G829" s="38">
        <f t="shared" si="25"/>
        <v>70.542635658914733</v>
      </c>
      <c r="K829" t="s">
        <v>292</v>
      </c>
      <c r="N829" t="s">
        <v>49</v>
      </c>
      <c r="P829" s="42" t="s">
        <v>1332</v>
      </c>
    </row>
    <row r="830" spans="2:16" x14ac:dyDescent="0.3">
      <c r="B830" t="s">
        <v>1323</v>
      </c>
      <c r="F830" s="38">
        <v>84500</v>
      </c>
      <c r="G830" s="38">
        <f t="shared" si="25"/>
        <v>655.03875968992247</v>
      </c>
      <c r="K830" t="s">
        <v>292</v>
      </c>
      <c r="N830" t="s">
        <v>49</v>
      </c>
      <c r="P830" s="42" t="s">
        <v>1333</v>
      </c>
    </row>
    <row r="831" spans="2:16" x14ac:dyDescent="0.3">
      <c r="B831" t="s">
        <v>1323</v>
      </c>
      <c r="F831" s="38">
        <v>84500</v>
      </c>
      <c r="G831" s="38">
        <f t="shared" si="25"/>
        <v>655.03875968992247</v>
      </c>
      <c r="K831" t="s">
        <v>292</v>
      </c>
      <c r="N831" t="s">
        <v>49</v>
      </c>
      <c r="P831" s="42" t="s">
        <v>1334</v>
      </c>
    </row>
    <row r="832" spans="2:16" x14ac:dyDescent="0.3">
      <c r="B832" t="s">
        <v>1323</v>
      </c>
      <c r="F832" s="38">
        <v>81900</v>
      </c>
      <c r="G832" s="38">
        <f t="shared" si="25"/>
        <v>634.88372093023258</v>
      </c>
      <c r="K832" t="s">
        <v>292</v>
      </c>
      <c r="N832" t="s">
        <v>49</v>
      </c>
      <c r="P832" s="42" t="s">
        <v>1335</v>
      </c>
    </row>
    <row r="833" spans="2:18" x14ac:dyDescent="0.3">
      <c r="B833" t="s">
        <v>1323</v>
      </c>
      <c r="F833" s="38">
        <v>84500</v>
      </c>
      <c r="G833" s="38">
        <f t="shared" si="25"/>
        <v>655.03875968992247</v>
      </c>
      <c r="K833" t="s">
        <v>292</v>
      </c>
      <c r="N833" t="s">
        <v>49</v>
      </c>
      <c r="P833" s="42" t="s">
        <v>1336</v>
      </c>
    </row>
    <row r="834" spans="2:18" x14ac:dyDescent="0.3">
      <c r="B834" t="s">
        <v>1323</v>
      </c>
      <c r="F834" s="38">
        <v>84500</v>
      </c>
      <c r="G834" s="38">
        <f t="shared" si="25"/>
        <v>655.03875968992247</v>
      </c>
      <c r="K834" t="s">
        <v>292</v>
      </c>
      <c r="N834" t="s">
        <v>49</v>
      </c>
      <c r="P834" s="42" t="s">
        <v>1337</v>
      </c>
    </row>
    <row r="835" spans="2:18" x14ac:dyDescent="0.3">
      <c r="B835" t="s">
        <v>1323</v>
      </c>
      <c r="F835" s="38">
        <v>84500</v>
      </c>
      <c r="G835" s="38">
        <f t="shared" si="25"/>
        <v>655.03875968992247</v>
      </c>
      <c r="K835" t="s">
        <v>292</v>
      </c>
      <c r="N835" t="s">
        <v>49</v>
      </c>
      <c r="P835" s="42" t="s">
        <v>1338</v>
      </c>
    </row>
    <row r="836" spans="2:18" x14ac:dyDescent="0.3">
      <c r="B836" t="s">
        <v>1323</v>
      </c>
      <c r="F836" s="38">
        <v>84500</v>
      </c>
      <c r="G836" s="38">
        <f t="shared" si="25"/>
        <v>655.03875968992247</v>
      </c>
      <c r="K836" t="s">
        <v>292</v>
      </c>
      <c r="N836" t="s">
        <v>49</v>
      </c>
      <c r="P836" s="42" t="s">
        <v>1339</v>
      </c>
    </row>
    <row r="837" spans="2:18" x14ac:dyDescent="0.3">
      <c r="B837" t="s">
        <v>1323</v>
      </c>
      <c r="F837" s="38">
        <v>65000</v>
      </c>
      <c r="G837" s="38">
        <f t="shared" si="25"/>
        <v>503.87596899224809</v>
      </c>
      <c r="K837" t="s">
        <v>292</v>
      </c>
      <c r="N837" t="s">
        <v>49</v>
      </c>
      <c r="P837" s="42" t="s">
        <v>1340</v>
      </c>
    </row>
    <row r="838" spans="2:18" x14ac:dyDescent="0.3">
      <c r="B838" t="s">
        <v>1323</v>
      </c>
      <c r="F838" s="38">
        <v>84500</v>
      </c>
      <c r="G838" s="38">
        <f t="shared" si="25"/>
        <v>655.03875968992247</v>
      </c>
      <c r="K838" t="s">
        <v>292</v>
      </c>
      <c r="N838" t="s">
        <v>49</v>
      </c>
      <c r="P838" s="42" t="s">
        <v>1341</v>
      </c>
    </row>
    <row r="839" spans="2:18" x14ac:dyDescent="0.3">
      <c r="B839" t="s">
        <v>1323</v>
      </c>
      <c r="F839" s="38">
        <v>94900</v>
      </c>
      <c r="G839" s="38">
        <f t="shared" si="25"/>
        <v>735.65891472868213</v>
      </c>
      <c r="K839" t="s">
        <v>292</v>
      </c>
      <c r="N839" t="s">
        <v>49</v>
      </c>
      <c r="P839" s="42" t="s">
        <v>1342</v>
      </c>
    </row>
    <row r="840" spans="2:18" x14ac:dyDescent="0.3">
      <c r="B840" t="s">
        <v>1323</v>
      </c>
      <c r="F840" s="38">
        <v>94900</v>
      </c>
      <c r="G840" s="38">
        <f t="shared" si="25"/>
        <v>735.65891472868213</v>
      </c>
      <c r="K840" t="s">
        <v>292</v>
      </c>
      <c r="N840" t="s">
        <v>49</v>
      </c>
      <c r="P840" s="42" t="s">
        <v>1343</v>
      </c>
    </row>
    <row r="841" spans="2:18" x14ac:dyDescent="0.3">
      <c r="B841" t="s">
        <v>1323</v>
      </c>
      <c r="F841" s="38">
        <v>91000</v>
      </c>
      <c r="G841" s="38">
        <f t="shared" si="25"/>
        <v>705.4263565891473</v>
      </c>
      <c r="K841" t="s">
        <v>292</v>
      </c>
      <c r="N841" t="s">
        <v>49</v>
      </c>
      <c r="P841" s="42" t="s">
        <v>1344</v>
      </c>
    </row>
    <row r="842" spans="2:18" x14ac:dyDescent="0.3">
      <c r="B842" t="s">
        <v>1323</v>
      </c>
      <c r="F842" s="38">
        <v>94900</v>
      </c>
      <c r="G842" s="38">
        <f t="shared" si="25"/>
        <v>735.65891472868213</v>
      </c>
      <c r="K842" t="s">
        <v>292</v>
      </c>
      <c r="N842" t="s">
        <v>49</v>
      </c>
      <c r="P842" s="42" t="s">
        <v>1345</v>
      </c>
    </row>
    <row r="843" spans="2:18" x14ac:dyDescent="0.3">
      <c r="B843" t="s">
        <v>1323</v>
      </c>
      <c r="F843" s="38">
        <v>94900</v>
      </c>
      <c r="G843" s="38">
        <f t="shared" si="25"/>
        <v>735.65891472868213</v>
      </c>
      <c r="K843" t="s">
        <v>292</v>
      </c>
      <c r="N843" t="s">
        <v>49</v>
      </c>
      <c r="P843" s="42" t="s">
        <v>1346</v>
      </c>
    </row>
    <row r="844" spans="2:18" x14ac:dyDescent="0.3">
      <c r="B844" t="s">
        <v>1323</v>
      </c>
      <c r="F844" s="38">
        <v>93600</v>
      </c>
      <c r="G844" s="38">
        <f t="shared" si="25"/>
        <v>725.58139534883719</v>
      </c>
      <c r="K844" t="s">
        <v>292</v>
      </c>
      <c r="N844" t="s">
        <v>49</v>
      </c>
      <c r="P844" s="42" t="s">
        <v>1347</v>
      </c>
    </row>
    <row r="845" spans="2:18" x14ac:dyDescent="0.3">
      <c r="B845" t="s">
        <v>1323</v>
      </c>
      <c r="F845" s="38">
        <v>110000</v>
      </c>
      <c r="G845" s="38">
        <f t="shared" si="25"/>
        <v>852.71317829457359</v>
      </c>
      <c r="K845" t="s">
        <v>292</v>
      </c>
      <c r="N845" t="s">
        <v>49</v>
      </c>
      <c r="P845" s="42" t="s">
        <v>1348</v>
      </c>
    </row>
    <row r="846" spans="2:18" x14ac:dyDescent="0.3">
      <c r="B846" t="s">
        <v>1323</v>
      </c>
      <c r="F846" s="38">
        <v>110000</v>
      </c>
      <c r="G846" s="38">
        <f t="shared" si="25"/>
        <v>852.71317829457359</v>
      </c>
      <c r="K846" t="s">
        <v>292</v>
      </c>
      <c r="N846" t="s">
        <v>49</v>
      </c>
      <c r="P846" s="42" t="s">
        <v>1349</v>
      </c>
    </row>
    <row r="847" spans="2:18" x14ac:dyDescent="0.3">
      <c r="B847" t="s">
        <v>1323</v>
      </c>
      <c r="F847" s="38">
        <v>126900</v>
      </c>
      <c r="G847" s="38">
        <f t="shared" si="25"/>
        <v>983.72093023255809</v>
      </c>
      <c r="K847" t="s">
        <v>292</v>
      </c>
      <c r="N847" t="s">
        <v>49</v>
      </c>
      <c r="P847" s="42" t="s">
        <v>1350</v>
      </c>
    </row>
    <row r="848" spans="2:18" x14ac:dyDescent="0.3">
      <c r="B848" t="s">
        <v>1323</v>
      </c>
      <c r="F848" s="38">
        <v>188000</v>
      </c>
      <c r="G848" s="38">
        <f t="shared" si="25"/>
        <v>1457.3643410852712</v>
      </c>
      <c r="K848" t="s">
        <v>292</v>
      </c>
      <c r="N848" t="s">
        <v>49</v>
      </c>
      <c r="P848" s="41" t="s">
        <v>1351</v>
      </c>
      <c r="R848" s="38"/>
    </row>
    <row r="849" spans="2:18" x14ac:dyDescent="0.3">
      <c r="B849" t="s">
        <v>1323</v>
      </c>
      <c r="F849" s="38">
        <v>110000</v>
      </c>
      <c r="G849" s="38">
        <f t="shared" si="25"/>
        <v>852.71317829457359</v>
      </c>
      <c r="K849" t="s">
        <v>292</v>
      </c>
      <c r="N849" t="s">
        <v>49</v>
      </c>
      <c r="P849" s="41" t="s">
        <v>1352</v>
      </c>
      <c r="R849" s="38"/>
    </row>
    <row r="850" spans="2:18" x14ac:dyDescent="0.3">
      <c r="B850" t="s">
        <v>1323</v>
      </c>
      <c r="F850" s="38">
        <v>211400</v>
      </c>
      <c r="G850" s="38">
        <f t="shared" si="25"/>
        <v>1638.7596899224807</v>
      </c>
      <c r="K850" t="s">
        <v>292</v>
      </c>
      <c r="N850" t="s">
        <v>49</v>
      </c>
      <c r="P850" s="41" t="s">
        <v>1353</v>
      </c>
      <c r="R850" s="38"/>
    </row>
    <row r="851" spans="2:18" x14ac:dyDescent="0.3">
      <c r="B851" t="s">
        <v>1323</v>
      </c>
      <c r="F851" s="38">
        <v>188000</v>
      </c>
      <c r="G851" s="38">
        <f t="shared" si="25"/>
        <v>1457.3643410852712</v>
      </c>
      <c r="K851" t="s">
        <v>292</v>
      </c>
      <c r="N851" t="s">
        <v>49</v>
      </c>
      <c r="P851" s="41" t="s">
        <v>1354</v>
      </c>
      <c r="R851" s="38"/>
    </row>
    <row r="852" spans="2:18" x14ac:dyDescent="0.3">
      <c r="B852" t="s">
        <v>1323</v>
      </c>
      <c r="F852" s="38">
        <v>155500</v>
      </c>
      <c r="G852" s="38">
        <f t="shared" si="25"/>
        <v>1205.4263565891472</v>
      </c>
      <c r="K852" t="s">
        <v>292</v>
      </c>
      <c r="N852" t="s">
        <v>49</v>
      </c>
      <c r="P852" s="41" t="s">
        <v>1355</v>
      </c>
    </row>
    <row r="853" spans="2:18" x14ac:dyDescent="0.3">
      <c r="B853" t="s">
        <v>1323</v>
      </c>
      <c r="F853" s="38">
        <v>110000</v>
      </c>
      <c r="G853" s="38">
        <f t="shared" si="25"/>
        <v>852.71317829457359</v>
      </c>
      <c r="K853" t="s">
        <v>292</v>
      </c>
      <c r="N853" t="s">
        <v>49</v>
      </c>
      <c r="P853" s="41" t="s">
        <v>1356</v>
      </c>
    </row>
    <row r="854" spans="2:18" x14ac:dyDescent="0.3">
      <c r="B854" t="s">
        <v>1323</v>
      </c>
      <c r="F854" s="38">
        <v>188000</v>
      </c>
      <c r="G854" s="38">
        <f t="shared" si="25"/>
        <v>1457.3643410852712</v>
      </c>
      <c r="K854" t="s">
        <v>292</v>
      </c>
      <c r="N854" t="s">
        <v>49</v>
      </c>
      <c r="P854" s="41" t="s">
        <v>1357</v>
      </c>
    </row>
    <row r="855" spans="2:18" x14ac:dyDescent="0.3">
      <c r="B855" t="s">
        <v>1358</v>
      </c>
      <c r="F855" s="38">
        <v>7500</v>
      </c>
      <c r="G855" s="38">
        <f t="shared" si="25"/>
        <v>58.139534883720927</v>
      </c>
      <c r="K855" t="s">
        <v>292</v>
      </c>
      <c r="N855" t="s">
        <v>49</v>
      </c>
      <c r="P855" s="41" t="s">
        <v>1359</v>
      </c>
    </row>
    <row r="856" spans="2:18" x14ac:dyDescent="0.3">
      <c r="B856" t="s">
        <v>1358</v>
      </c>
      <c r="F856" s="38">
        <v>7500</v>
      </c>
      <c r="G856" s="38">
        <f t="shared" si="25"/>
        <v>58.139534883720927</v>
      </c>
      <c r="K856" t="s">
        <v>292</v>
      </c>
      <c r="N856" t="s">
        <v>49</v>
      </c>
      <c r="P856" s="41" t="s">
        <v>1360</v>
      </c>
    </row>
    <row r="857" spans="2:18" x14ac:dyDescent="0.3">
      <c r="B857" t="s">
        <v>1358</v>
      </c>
      <c r="F857" s="38">
        <v>3000</v>
      </c>
      <c r="G857" s="38">
        <f t="shared" si="25"/>
        <v>23.255813953488371</v>
      </c>
      <c r="K857" t="s">
        <v>292</v>
      </c>
      <c r="N857" t="s">
        <v>49</v>
      </c>
      <c r="P857" s="41" t="s">
        <v>1361</v>
      </c>
    </row>
    <row r="858" spans="2:18" x14ac:dyDescent="0.3">
      <c r="B858" t="s">
        <v>1358</v>
      </c>
      <c r="F858" s="38">
        <v>4500</v>
      </c>
      <c r="G858" s="38">
        <f t="shared" si="25"/>
        <v>34.883720930232556</v>
      </c>
      <c r="K858" t="s">
        <v>292</v>
      </c>
      <c r="N858" t="s">
        <v>49</v>
      </c>
      <c r="P858" s="41" t="s">
        <v>1362</v>
      </c>
    </row>
    <row r="859" spans="2:18" x14ac:dyDescent="0.3">
      <c r="B859" t="s">
        <v>1358</v>
      </c>
      <c r="F859" s="38">
        <v>1500</v>
      </c>
      <c r="G859" s="38">
        <f t="shared" si="25"/>
        <v>11.627906976744185</v>
      </c>
      <c r="K859" t="s">
        <v>292</v>
      </c>
      <c r="N859" t="s">
        <v>49</v>
      </c>
      <c r="P859" s="41" t="s">
        <v>1363</v>
      </c>
    </row>
    <row r="860" spans="2:18" x14ac:dyDescent="0.3">
      <c r="B860" t="s">
        <v>1358</v>
      </c>
      <c r="F860" s="38">
        <v>3000</v>
      </c>
      <c r="G860" s="38">
        <f t="shared" si="25"/>
        <v>23.255813953488371</v>
      </c>
      <c r="K860" t="s">
        <v>292</v>
      </c>
      <c r="N860" t="s">
        <v>49</v>
      </c>
      <c r="P860" s="41" t="s">
        <v>1364</v>
      </c>
    </row>
    <row r="861" spans="2:18" x14ac:dyDescent="0.3">
      <c r="B861" t="s">
        <v>1358</v>
      </c>
      <c r="F861" s="38">
        <v>105300</v>
      </c>
      <c r="G861" s="38">
        <f t="shared" si="25"/>
        <v>816.27906976744191</v>
      </c>
      <c r="K861" t="s">
        <v>292</v>
      </c>
      <c r="N861" t="s">
        <v>49</v>
      </c>
      <c r="P861" s="41" t="s">
        <v>1365</v>
      </c>
    </row>
    <row r="862" spans="2:18" x14ac:dyDescent="0.3">
      <c r="B862" t="s">
        <v>1358</v>
      </c>
      <c r="F862" s="38">
        <v>96200</v>
      </c>
      <c r="G862" s="38">
        <f t="shared" si="25"/>
        <v>745.73643410852708</v>
      </c>
      <c r="K862" t="s">
        <v>292</v>
      </c>
      <c r="N862" t="s">
        <v>49</v>
      </c>
      <c r="P862" s="41" t="s">
        <v>1366</v>
      </c>
    </row>
    <row r="863" spans="2:18" x14ac:dyDescent="0.3">
      <c r="B863" t="s">
        <v>1358</v>
      </c>
      <c r="F863" s="38">
        <v>45500</v>
      </c>
      <c r="G863" s="38">
        <f t="shared" si="25"/>
        <v>352.71317829457365</v>
      </c>
      <c r="K863" t="s">
        <v>292</v>
      </c>
      <c r="N863" t="s">
        <v>49</v>
      </c>
      <c r="P863" s="41" t="s">
        <v>1367</v>
      </c>
    </row>
    <row r="864" spans="2:18" x14ac:dyDescent="0.3">
      <c r="B864" t="s">
        <v>1358</v>
      </c>
      <c r="F864" s="38">
        <v>130000</v>
      </c>
      <c r="G864" s="38">
        <f t="shared" si="25"/>
        <v>1007.7519379844962</v>
      </c>
      <c r="K864" t="s">
        <v>292</v>
      </c>
      <c r="N864" t="s">
        <v>49</v>
      </c>
      <c r="P864" s="41" t="s">
        <v>1368</v>
      </c>
    </row>
    <row r="865" spans="2:16" x14ac:dyDescent="0.3">
      <c r="B865" t="s">
        <v>1358</v>
      </c>
      <c r="F865" s="38">
        <v>97500</v>
      </c>
      <c r="G865" s="38">
        <f t="shared" si="25"/>
        <v>755.81395348837214</v>
      </c>
      <c r="K865" t="s">
        <v>292</v>
      </c>
      <c r="N865" t="s">
        <v>49</v>
      </c>
      <c r="P865" s="41" t="s">
        <v>1369</v>
      </c>
    </row>
    <row r="866" spans="2:16" x14ac:dyDescent="0.3">
      <c r="B866" t="s">
        <v>1358</v>
      </c>
      <c r="F866" s="38">
        <v>32500</v>
      </c>
      <c r="G866" s="38">
        <f t="shared" si="25"/>
        <v>251.93798449612405</v>
      </c>
      <c r="K866" t="s">
        <v>292</v>
      </c>
      <c r="N866" t="s">
        <v>49</v>
      </c>
      <c r="P866" s="41" t="s">
        <v>1370</v>
      </c>
    </row>
    <row r="867" spans="2:16" x14ac:dyDescent="0.3">
      <c r="B867" t="s">
        <v>1358</v>
      </c>
      <c r="F867" s="38">
        <v>130000</v>
      </c>
      <c r="G867" s="38">
        <f t="shared" si="25"/>
        <v>1007.7519379844962</v>
      </c>
      <c r="K867" t="s">
        <v>292</v>
      </c>
      <c r="N867" t="s">
        <v>49</v>
      </c>
      <c r="P867" s="41" t="s">
        <v>1371</v>
      </c>
    </row>
    <row r="868" spans="2:16" x14ac:dyDescent="0.3">
      <c r="B868" t="s">
        <v>1358</v>
      </c>
      <c r="F868" s="38">
        <v>39000</v>
      </c>
      <c r="G868" s="38">
        <f t="shared" si="25"/>
        <v>302.32558139534882</v>
      </c>
      <c r="K868" t="s">
        <v>292</v>
      </c>
      <c r="N868" t="s">
        <v>49</v>
      </c>
      <c r="P868" s="41" t="s">
        <v>1372</v>
      </c>
    </row>
    <row r="869" spans="2:16" x14ac:dyDescent="0.3">
      <c r="B869" t="s">
        <v>1358</v>
      </c>
      <c r="F869" s="38">
        <v>128700</v>
      </c>
      <c r="G869" s="38">
        <f t="shared" si="25"/>
        <v>997.67441860465112</v>
      </c>
      <c r="K869" t="s">
        <v>292</v>
      </c>
      <c r="N869" t="s">
        <v>49</v>
      </c>
      <c r="P869" s="41" t="s">
        <v>1373</v>
      </c>
    </row>
    <row r="870" spans="2:16" x14ac:dyDescent="0.3">
      <c r="B870" t="s">
        <v>1358</v>
      </c>
      <c r="F870" s="38">
        <v>136500</v>
      </c>
      <c r="G870" s="38">
        <f t="shared" si="25"/>
        <v>1058.1395348837209</v>
      </c>
      <c r="K870" t="s">
        <v>292</v>
      </c>
      <c r="N870" t="s">
        <v>49</v>
      </c>
      <c r="P870" s="41" t="s">
        <v>1374</v>
      </c>
    </row>
    <row r="871" spans="2:16" x14ac:dyDescent="0.3">
      <c r="B871" t="s">
        <v>1358</v>
      </c>
      <c r="F871" s="38">
        <v>169000</v>
      </c>
      <c r="G871" s="38">
        <f t="shared" si="25"/>
        <v>1310.0775193798449</v>
      </c>
      <c r="K871" t="s">
        <v>292</v>
      </c>
      <c r="N871" t="s">
        <v>49</v>
      </c>
      <c r="P871" s="41" t="s">
        <v>1375</v>
      </c>
    </row>
    <row r="872" spans="2:16" x14ac:dyDescent="0.3">
      <c r="B872" t="s">
        <v>1358</v>
      </c>
      <c r="F872" s="38">
        <v>110500</v>
      </c>
      <c r="G872" s="38">
        <f t="shared" si="25"/>
        <v>856.58914728682169</v>
      </c>
      <c r="K872" t="s">
        <v>292</v>
      </c>
      <c r="N872" t="s">
        <v>49</v>
      </c>
      <c r="P872" s="41" t="s">
        <v>1376</v>
      </c>
    </row>
    <row r="873" spans="2:16" x14ac:dyDescent="0.3">
      <c r="B873" t="s">
        <v>1358</v>
      </c>
      <c r="F873" s="38">
        <v>136500</v>
      </c>
      <c r="G873" s="38">
        <f t="shared" si="25"/>
        <v>1058.1395348837209</v>
      </c>
      <c r="K873" t="s">
        <v>292</v>
      </c>
      <c r="N873" t="s">
        <v>49</v>
      </c>
      <c r="P873" s="41" t="s">
        <v>1377</v>
      </c>
    </row>
    <row r="874" spans="2:16" x14ac:dyDescent="0.3">
      <c r="B874" t="s">
        <v>1358</v>
      </c>
      <c r="F874" s="38">
        <v>111800</v>
      </c>
      <c r="G874" s="38">
        <f t="shared" si="25"/>
        <v>866.66666666666663</v>
      </c>
      <c r="K874" t="s">
        <v>292</v>
      </c>
      <c r="L874" s="38"/>
      <c r="N874" t="s">
        <v>49</v>
      </c>
      <c r="P874" s="41" t="s">
        <v>1378</v>
      </c>
    </row>
    <row r="875" spans="2:16" x14ac:dyDescent="0.3">
      <c r="B875" t="s">
        <v>1358</v>
      </c>
      <c r="F875" s="38">
        <v>75400</v>
      </c>
      <c r="G875" s="38">
        <f t="shared" si="25"/>
        <v>584.49612403100775</v>
      </c>
      <c r="K875" t="s">
        <v>292</v>
      </c>
      <c r="L875" s="38"/>
      <c r="N875" t="s">
        <v>49</v>
      </c>
      <c r="P875" s="41" t="s">
        <v>1379</v>
      </c>
    </row>
    <row r="876" spans="2:16" x14ac:dyDescent="0.3">
      <c r="B876" t="s">
        <v>1358</v>
      </c>
      <c r="F876" s="38">
        <v>97500</v>
      </c>
      <c r="G876" s="38">
        <f t="shared" si="25"/>
        <v>755.81395348837214</v>
      </c>
      <c r="K876" t="s">
        <v>292</v>
      </c>
      <c r="L876" s="38"/>
      <c r="N876" t="s">
        <v>49</v>
      </c>
      <c r="P876" s="41" t="s">
        <v>1380</v>
      </c>
    </row>
    <row r="877" spans="2:16" x14ac:dyDescent="0.3">
      <c r="B877" t="s">
        <v>1358</v>
      </c>
      <c r="F877" s="38">
        <v>119600</v>
      </c>
      <c r="G877" s="38">
        <f t="shared" si="25"/>
        <v>927.1317829457364</v>
      </c>
      <c r="K877" t="s">
        <v>292</v>
      </c>
      <c r="N877" t="s">
        <v>49</v>
      </c>
      <c r="P877" s="41" t="s">
        <v>1381</v>
      </c>
    </row>
    <row r="878" spans="2:16" x14ac:dyDescent="0.3">
      <c r="B878" t="s">
        <v>1358</v>
      </c>
      <c r="F878" s="38">
        <v>113100</v>
      </c>
      <c r="G878" s="38">
        <f t="shared" si="25"/>
        <v>876.74418604651157</v>
      </c>
      <c r="K878" t="s">
        <v>292</v>
      </c>
      <c r="N878" t="s">
        <v>49</v>
      </c>
      <c r="P878" s="41" t="s">
        <v>1382</v>
      </c>
    </row>
    <row r="879" spans="2:16" x14ac:dyDescent="0.3">
      <c r="B879" t="s">
        <v>1358</v>
      </c>
      <c r="F879" s="38">
        <v>7800</v>
      </c>
      <c r="G879" s="38">
        <f t="shared" si="25"/>
        <v>60.465116279069768</v>
      </c>
      <c r="K879" t="s">
        <v>292</v>
      </c>
      <c r="N879" t="s">
        <v>49</v>
      </c>
      <c r="P879" s="41" t="s">
        <v>1369</v>
      </c>
    </row>
    <row r="880" spans="2:16" x14ac:dyDescent="0.3">
      <c r="B880" t="s">
        <v>1358</v>
      </c>
      <c r="F880" s="38">
        <v>111800</v>
      </c>
      <c r="G880" s="38">
        <f t="shared" si="25"/>
        <v>866.66666666666663</v>
      </c>
      <c r="K880" t="s">
        <v>292</v>
      </c>
      <c r="N880" t="s">
        <v>49</v>
      </c>
      <c r="P880" s="41" t="s">
        <v>1383</v>
      </c>
    </row>
    <row r="881" spans="2:20" x14ac:dyDescent="0.3">
      <c r="B881" t="s">
        <v>1358</v>
      </c>
      <c r="F881" s="38">
        <v>54600</v>
      </c>
      <c r="G881" s="38">
        <f t="shared" si="25"/>
        <v>423.25581395348837</v>
      </c>
      <c r="K881" t="s">
        <v>292</v>
      </c>
      <c r="N881" t="s">
        <v>49</v>
      </c>
      <c r="P881" s="41" t="s">
        <v>1384</v>
      </c>
    </row>
    <row r="882" spans="2:20" x14ac:dyDescent="0.3">
      <c r="B882" t="s">
        <v>1358</v>
      </c>
      <c r="F882" s="38">
        <v>37700</v>
      </c>
      <c r="G882" s="38">
        <f t="shared" si="25"/>
        <v>292.24806201550388</v>
      </c>
      <c r="K882" t="s">
        <v>292</v>
      </c>
      <c r="N882" t="s">
        <v>49</v>
      </c>
      <c r="P882" s="41" t="s">
        <v>1385</v>
      </c>
    </row>
    <row r="883" spans="2:20" x14ac:dyDescent="0.3">
      <c r="B883" t="s">
        <v>1358</v>
      </c>
      <c r="F883" s="38">
        <v>54600</v>
      </c>
      <c r="G883" s="38">
        <f t="shared" si="25"/>
        <v>423.25581395348837</v>
      </c>
      <c r="K883" t="s">
        <v>292</v>
      </c>
      <c r="N883" t="s">
        <v>49</v>
      </c>
      <c r="P883" s="41" t="s">
        <v>1386</v>
      </c>
    </row>
    <row r="884" spans="2:20" x14ac:dyDescent="0.3">
      <c r="B884" t="s">
        <v>1358</v>
      </c>
      <c r="F884" s="38">
        <v>59800</v>
      </c>
      <c r="G884" s="38">
        <f t="shared" si="25"/>
        <v>463.5658914728682</v>
      </c>
      <c r="K884" t="s">
        <v>292</v>
      </c>
      <c r="N884" t="s">
        <v>49</v>
      </c>
      <c r="P884" s="41" t="s">
        <v>1387</v>
      </c>
    </row>
    <row r="885" spans="2:20" x14ac:dyDescent="0.3">
      <c r="B885" t="s">
        <v>1358</v>
      </c>
      <c r="F885" s="38">
        <v>59800</v>
      </c>
      <c r="G885" s="38">
        <f t="shared" ref="G885:G889" si="26">F885/$B$361</f>
        <v>463.5658914728682</v>
      </c>
      <c r="K885" t="s">
        <v>292</v>
      </c>
      <c r="N885" t="s">
        <v>49</v>
      </c>
      <c r="P885" s="41" t="s">
        <v>1388</v>
      </c>
    </row>
    <row r="886" spans="2:20" x14ac:dyDescent="0.3">
      <c r="B886" t="s">
        <v>1358</v>
      </c>
      <c r="F886" s="38">
        <v>58500</v>
      </c>
      <c r="G886" s="38">
        <f t="shared" si="26"/>
        <v>453.48837209302326</v>
      </c>
      <c r="K886" t="s">
        <v>292</v>
      </c>
      <c r="N886" t="s">
        <v>49</v>
      </c>
      <c r="P886" s="41" t="s">
        <v>1389</v>
      </c>
    </row>
    <row r="887" spans="2:20" x14ac:dyDescent="0.3">
      <c r="B887" t="s">
        <v>1358</v>
      </c>
      <c r="F887" s="38">
        <v>58500</v>
      </c>
      <c r="G887" s="38">
        <f t="shared" si="26"/>
        <v>453.48837209302326</v>
      </c>
      <c r="K887" t="s">
        <v>292</v>
      </c>
      <c r="N887" t="s">
        <v>49</v>
      </c>
      <c r="P887" s="41" t="s">
        <v>1390</v>
      </c>
    </row>
    <row r="888" spans="2:20" x14ac:dyDescent="0.3">
      <c r="B888" t="s">
        <v>1358</v>
      </c>
      <c r="F888" s="38">
        <v>52000</v>
      </c>
      <c r="G888" s="38">
        <f t="shared" si="26"/>
        <v>403.10077519379843</v>
      </c>
      <c r="K888" t="s">
        <v>292</v>
      </c>
      <c r="N888" t="s">
        <v>49</v>
      </c>
      <c r="P888" s="41" t="s">
        <v>1391</v>
      </c>
    </row>
    <row r="889" spans="2:20" x14ac:dyDescent="0.3">
      <c r="B889" t="s">
        <v>1358</v>
      </c>
      <c r="F889" s="38">
        <v>22100</v>
      </c>
      <c r="G889" s="38">
        <f t="shared" si="26"/>
        <v>171.31782945736435</v>
      </c>
      <c r="K889" t="s">
        <v>292</v>
      </c>
      <c r="N889" t="s">
        <v>49</v>
      </c>
      <c r="P889" s="41" t="s">
        <v>1392</v>
      </c>
    </row>
    <row r="890" spans="2:20" x14ac:dyDescent="0.3">
      <c r="S890" s="64" t="s">
        <v>925</v>
      </c>
      <c r="T890" s="65" t="s">
        <v>892</v>
      </c>
    </row>
    <row r="891" spans="2:20" x14ac:dyDescent="0.3">
      <c r="S891" s="3"/>
      <c r="T891" s="46"/>
    </row>
    <row r="892" spans="2:20" x14ac:dyDescent="0.3">
      <c r="S892" s="69"/>
    </row>
    <row r="893" spans="2:20" x14ac:dyDescent="0.3">
      <c r="S893" s="64" t="s">
        <v>768</v>
      </c>
      <c r="T893" s="46"/>
    </row>
    <row r="894" spans="2:20" x14ac:dyDescent="0.3">
      <c r="S894" s="64" t="s">
        <v>908</v>
      </c>
      <c r="T894" s="46"/>
    </row>
    <row r="896" spans="2:20" x14ac:dyDescent="0.3">
      <c r="S896" s="45" t="s">
        <v>53</v>
      </c>
      <c r="T896" s="46"/>
    </row>
    <row r="897" spans="19:20" ht="27.6" x14ac:dyDescent="0.3">
      <c r="S897" s="45" t="s">
        <v>545</v>
      </c>
      <c r="T897" s="46"/>
    </row>
    <row r="898" spans="19:20" ht="27.6" x14ac:dyDescent="0.3">
      <c r="S898" s="45" t="s">
        <v>496</v>
      </c>
      <c r="T898" s="46"/>
    </row>
    <row r="899" spans="19:20" x14ac:dyDescent="0.3">
      <c r="S899" s="45" t="s">
        <v>479</v>
      </c>
      <c r="T899" s="46"/>
    </row>
  </sheetData>
  <autoFilter ref="A1:AL166" xr:uid="{00000000-0009-0000-0000-000000000000}">
    <filterColumn colId="0" showButton="0"/>
    <filterColumn colId="1" showButton="0"/>
    <filterColumn colId="2" showButton="0"/>
    <filterColumn colId="3" showButton="0"/>
    <filterColumn colId="4" showButton="0"/>
    <filterColumn colId="5" showButton="0"/>
    <filterColumn colId="6" hiddenButton="1"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hiddenButton="1"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autoFilter>
  <mergeCells count="90">
    <mergeCell ref="A18:O18"/>
    <mergeCell ref="A1:AL1"/>
    <mergeCell ref="A2:O2"/>
    <mergeCell ref="A3:A4"/>
    <mergeCell ref="B3:B4"/>
    <mergeCell ref="C3:C4"/>
    <mergeCell ref="D3:D4"/>
    <mergeCell ref="E3:E4"/>
    <mergeCell ref="F3:F4"/>
    <mergeCell ref="G3:G4"/>
    <mergeCell ref="H3:J3"/>
    <mergeCell ref="K3:K4"/>
    <mergeCell ref="L3:L4"/>
    <mergeCell ref="M3:N3"/>
    <mergeCell ref="O3:O4"/>
    <mergeCell ref="P3:P4"/>
    <mergeCell ref="O19:O20"/>
    <mergeCell ref="A19:A20"/>
    <mergeCell ref="B19:B20"/>
    <mergeCell ref="C19:C20"/>
    <mergeCell ref="D19:D20"/>
    <mergeCell ref="E19:E20"/>
    <mergeCell ref="F19:F20"/>
    <mergeCell ref="A248:M248"/>
    <mergeCell ref="P19:P20"/>
    <mergeCell ref="A169:O169"/>
    <mergeCell ref="A170:A171"/>
    <mergeCell ref="B170:B171"/>
    <mergeCell ref="C170:C171"/>
    <mergeCell ref="D170:D171"/>
    <mergeCell ref="E170:E171"/>
    <mergeCell ref="F170:F171"/>
    <mergeCell ref="G170:G171"/>
    <mergeCell ref="H170:J170"/>
    <mergeCell ref="G19:G20"/>
    <mergeCell ref="H19:J19"/>
    <mergeCell ref="K19:K20"/>
    <mergeCell ref="L19:L20"/>
    <mergeCell ref="M19:N19"/>
    <mergeCell ref="K170:K171"/>
    <mergeCell ref="L170:L171"/>
    <mergeCell ref="M170:N170"/>
    <mergeCell ref="O170:O171"/>
    <mergeCell ref="P170:P171"/>
    <mergeCell ref="Q249:Q250"/>
    <mergeCell ref="A249:A250"/>
    <mergeCell ref="B249:B250"/>
    <mergeCell ref="C249:C250"/>
    <mergeCell ref="D249:D250"/>
    <mergeCell ref="F249:F250"/>
    <mergeCell ref="G249:J249"/>
    <mergeCell ref="K249:K250"/>
    <mergeCell ref="L249:L250"/>
    <mergeCell ref="M249:N249"/>
    <mergeCell ref="O249:O250"/>
    <mergeCell ref="P249:P250"/>
    <mergeCell ref="A269:O269"/>
    <mergeCell ref="A270:A271"/>
    <mergeCell ref="B270:B271"/>
    <mergeCell ref="C270:C271"/>
    <mergeCell ref="D270:D271"/>
    <mergeCell ref="E270:E271"/>
    <mergeCell ref="F270:I270"/>
    <mergeCell ref="J270:J271"/>
    <mergeCell ref="K270:K271"/>
    <mergeCell ref="L270:L271"/>
    <mergeCell ref="A356:M356"/>
    <mergeCell ref="M270:N270"/>
    <mergeCell ref="O270:O271"/>
    <mergeCell ref="P270:P271"/>
    <mergeCell ref="A349:N349"/>
    <mergeCell ref="A350:A351"/>
    <mergeCell ref="B350:B351"/>
    <mergeCell ref="C350:C351"/>
    <mergeCell ref="D350:D351"/>
    <mergeCell ref="E350:E351"/>
    <mergeCell ref="F350:I350"/>
    <mergeCell ref="J350:J351"/>
    <mergeCell ref="K350:K351"/>
    <mergeCell ref="L350:M350"/>
    <mergeCell ref="N350:N351"/>
    <mergeCell ref="P350:P351"/>
    <mergeCell ref="K357:K358"/>
    <mergeCell ref="N357:N358"/>
    <mergeCell ref="A357:A358"/>
    <mergeCell ref="B357:B358"/>
    <mergeCell ref="C357:C358"/>
    <mergeCell ref="E357:E358"/>
    <mergeCell ref="F357:I357"/>
    <mergeCell ref="J357:J358"/>
  </mergeCells>
  <dataValidations count="8">
    <dataValidation type="list" allowBlank="1" showInputMessage="1" showErrorMessage="1" sqref="D285:D286" xr:uid="{00000000-0002-0000-0000-000000000000}">
      <formula1>$S$252:$S$255</formula1>
    </dataValidation>
    <dataValidation type="list" allowBlank="1" showInputMessage="1" showErrorMessage="1" sqref="K352:K354 L21:L167 L5:L16 L172:L246 L272:L345 L251:L267" xr:uid="{00000000-0002-0000-0000-000001000000}">
      <formula1>$S$2:$S$4</formula1>
    </dataValidation>
    <dataValidation type="list" allowBlank="1" showInputMessage="1" showErrorMessage="1" sqref="D272:D284 D287:D345" xr:uid="{00000000-0002-0000-0000-000002000000}">
      <formula1>$S$896:$S$899</formula1>
    </dataValidation>
    <dataValidation type="list" allowBlank="1" showInputMessage="1" showErrorMessage="1" sqref="D265:D267 D225:D226 E225:E227 E256 D257:E262 E263:E267 D251:E255" xr:uid="{00000000-0002-0000-0000-000003000000}">
      <formula1>$S$186:$S$250</formula1>
    </dataValidation>
    <dataValidation type="list" allowBlank="1" showInputMessage="1" showErrorMessage="1" sqref="D353:D354" xr:uid="{00000000-0002-0000-0000-000004000000}">
      <formula1>$S$173:$S$250</formula1>
    </dataValidation>
    <dataValidation type="list" allowBlank="1" showInputMessage="1" showErrorMessage="1" sqref="D352" xr:uid="{00000000-0002-0000-0000-000005000000}">
      <formula1>$S$173:$S$251</formula1>
    </dataValidation>
    <dataValidation type="list" allowBlank="1" showInputMessage="1" showErrorMessage="1" sqref="D74:D167 D21:D72 D5:D16 D172:D246" xr:uid="{00000000-0002-0000-0000-000006000000}">
      <formula1>$S$22:$S$172</formula1>
    </dataValidation>
    <dataValidation type="list" allowBlank="1" showInputMessage="1" showErrorMessage="1" sqref="D73" xr:uid="{00000000-0002-0000-0000-000007000000}">
      <formula1>$S$20:$S$167</formula1>
    </dataValidation>
  </dataValidations>
  <pageMargins left="0.2" right="0.2" top="0.75" bottom="0.75" header="0.3" footer="0.3"/>
  <pageSetup paperSize="5" scale="81" orientation="landscape" r:id="rId1"/>
  <headerFooter>
    <oddFooter>&amp;C&amp;P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ae61f9b1-e23d-4f49-b3d7-56b991556c4b" ContentTypeId="0x0101001A458A224826124E8B45B1D613300CFC" PreviousValue="false"/>
</file>

<file path=customXml/item2.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9378BE49A58CC24D97BF6698074AC88D" ma:contentTypeVersion="24" ma:contentTypeDescription="A content type to manage public (operations) IDB documents" ma:contentTypeScope="" ma:versionID="3dbe45517afe0630e1b52daca4a032a3">
  <xsd:schema xmlns:xsd="http://www.w3.org/2001/XMLSchema" xmlns:xs="http://www.w3.org/2001/XMLSchema" xmlns:p="http://schemas.microsoft.com/office/2006/metadata/properties" xmlns:ns2="cdc7663a-08f0-4737-9e8c-148ce897a09c" targetNamespace="http://schemas.microsoft.com/office/2006/metadata/properties" ma:root="true" ma:fieldsID="7148bbd2547d5f1784cb61ea1835f70f"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FormUrls xmlns="http://schemas.microsoft.com/sharepoint/v3/contenttype/forms/url">
  <Display>_catalogs/masterpage/ECMForms/OperationsCT/View.aspx</Display>
  <Edit>_catalogs/masterpage/ECMForms/OperationsCT/Edit.aspx</Edit>
</FormUrls>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Jamaica</TermName>
          <TermId xmlns="http://schemas.microsoft.com/office/infopath/2007/PartnerControls">284b90e7-9693-4db7-a23e-8f79c831fe9a</TermId>
        </TermInfo>
      </Terms>
    </ic46d7e087fd4a108fb86518ca413cc6>
    <IDBDocs_x0020_Number xmlns="cdc7663a-08f0-4737-9e8c-148ce897a09c" xsi:nil="true"/>
    <Division_x0020_or_x0020_Unit xmlns="cdc7663a-08f0-4737-9e8c-148ce897a09c">CCB/CJA</Division_x0020_or_x0020_Unit>
    <Fiscal_x0020_Year_x0020_IDB xmlns="cdc7663a-08f0-4737-9e8c-148ce897a09c">2017</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Goods and Services</TermName>
          <TermId xmlns="http://schemas.microsoft.com/office/infopath/2007/PartnerControls">5bfebf1b-9f1f-4411-b1dd-4c19b807b799</TermId>
        </TermInfo>
      </Terms>
    </e46fe2894295491da65140ffd2369f49>
    <Other_x0020_Author xmlns="cdc7663a-08f0-4737-9e8c-148ce897a09c" xsi:nil="true"/>
    <Migration_x0020_Info xmlns="cdc7663a-08f0-4737-9e8c-148ce897a09c" xsi:nil="true"/>
    <Approval_x0020_Number xmlns="cdc7663a-08f0-4737-9e8c-148ce897a09c">3191/OC-JA;</Approval_x0020_Number>
    <Phase xmlns="cdc7663a-08f0-4737-9e8c-148ce897a09c">ACTIVE</Phase>
    <Document_x0020_Author xmlns="cdc7663a-08f0-4737-9e8c-148ce897a09c">Ruddock Simpson,Sheries</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CITIZEN SAFETY</TermName>
          <TermId xmlns="http://schemas.microsoft.com/office/infopath/2007/PartnerControls">954fe912-dcd8-47cc-a622-637d228b7304</TermId>
        </TermInfo>
      </Terms>
    </b2ec7cfb18674cb8803df6b262e8b107>
    <Business_x0020_Area xmlns="cdc7663a-08f0-4737-9e8c-148ce897a09c">ESG</Business_x0020_Area>
    <Key_x0020_Document xmlns="cdc7663a-08f0-4737-9e8c-148ce897a09c">false</Key_x0020_Document>
    <Document_x0020_Language_x0020_IDB xmlns="cdc7663a-08f0-4737-9e8c-148ce897a09c">English</Document_x0020_Language_x0020_IDB>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ORC</TermName>
          <TermId xmlns="http://schemas.microsoft.com/office/infopath/2007/PartnerControls">c028a4b2-ad8b-4cf4-9cac-a2ae6a778e23</TermId>
        </TermInfo>
      </Terms>
    </g511464f9e53401d84b16fa9b379a574>
    <TaxCatchAll xmlns="cdc7663a-08f0-4737-9e8c-148ce897a09c">
      <Value>59</Value>
      <Value>60</Value>
      <Value>24</Value>
      <Value>9</Value>
      <Value>25</Value>
    </TaxCatchAll>
    <Operation_x0020_Type xmlns="cdc7663a-08f0-4737-9e8c-148ce897a09c">Loan Operation</Operation_x0020_Type>
    <Package_x0020_Code xmlns="cdc7663a-08f0-4737-9e8c-148ce897a09c" xsi:nil="true"/>
    <Identifier xmlns="cdc7663a-08f0-4737-9e8c-148ce897a09c" xsi:nil="true"/>
    <Project_x0020_Number xmlns="cdc7663a-08f0-4737-9e8c-148ce897a09c">JA-L1043</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SOCIAL INVESTMENT</TermName>
          <TermId xmlns="http://schemas.microsoft.com/office/infopath/2007/PartnerControls">3f908695-d5b5-49f6-941f-76876b39564f</TermId>
        </TermInfo>
      </Terms>
    </nddeef1749674d76abdbe4b239a70bc6>
    <Record_x0020_Number xmlns="cdc7663a-08f0-4737-9e8c-148ce897a09c">R0001333676</Record_x0020_Number>
    <_dlc_DocId xmlns="cdc7663a-08f0-4737-9e8c-148ce897a09c">EZSHARE-360873412-10</_dlc_DocId>
    <_dlc_DocIdUrl xmlns="cdc7663a-08f0-4737-9e8c-148ce897a09c">
      <Url>https://idbg.sharepoint.com/teams/EZ-JA-LON/JA-L1043/_layouts/15/DocIdRedir.aspx?ID=EZSHARE-360873412-10</Url>
      <Description>EZSHARE-360873412-10</Description>
    </_dlc_DocIdUrl>
    <Disclosure_x0020_Activity xmlns="cdc7663a-08f0-4737-9e8c-148ce897a09c">Procurement Plan</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Props1.xml><?xml version="1.0" encoding="utf-8"?>
<ds:datastoreItem xmlns:ds="http://schemas.openxmlformats.org/officeDocument/2006/customXml" ds:itemID="{69ACA230-B425-4F90-8E78-CD83E89C743F}"/>
</file>

<file path=customXml/itemProps2.xml><?xml version="1.0" encoding="utf-8"?>
<ds:datastoreItem xmlns:ds="http://schemas.openxmlformats.org/officeDocument/2006/customXml" ds:itemID="{E39CF1AD-0EE2-47AF-9F0D-1BD898216B1C}"/>
</file>

<file path=customXml/itemProps3.xml><?xml version="1.0" encoding="utf-8"?>
<ds:datastoreItem xmlns:ds="http://schemas.openxmlformats.org/officeDocument/2006/customXml" ds:itemID="{4941E28A-CB06-46EB-94B2-58820832D488}"/>
</file>

<file path=customXml/itemProps4.xml><?xml version="1.0" encoding="utf-8"?>
<ds:datastoreItem xmlns:ds="http://schemas.openxmlformats.org/officeDocument/2006/customXml" ds:itemID="{146D4981-D0C8-47A7-B14E-A6221D47C366}"/>
</file>

<file path=customXml/itemProps5.xml><?xml version="1.0" encoding="utf-8"?>
<ds:datastoreItem xmlns:ds="http://schemas.openxmlformats.org/officeDocument/2006/customXml" ds:itemID="{391652AA-6A95-41D7-8205-4912ECD6CCEB}"/>
</file>

<file path=customXml/itemProps6.xml><?xml version="1.0" encoding="utf-8"?>
<ds:datastoreItem xmlns:ds="http://schemas.openxmlformats.org/officeDocument/2006/customXml" ds:itemID="{3A83C996-1A7B-44AC-87B6-DCF66C637D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Detailed Procurement Plan</vt:lpstr>
      <vt:lpstr>'Detailed Procurement Plan'!Print_Area</vt:lpstr>
      <vt:lpstr>QCNI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Kamika Salkie</dc:creator>
  <cp:keywords/>
  <cp:lastModifiedBy>Ruddock Simpson,Sheries</cp:lastModifiedBy>
  <dcterms:created xsi:type="dcterms:W3CDTF">2017-05-25T20:57:54Z</dcterms:created>
  <dcterms:modified xsi:type="dcterms:W3CDTF">2017-10-31T01:22:03Z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Function Operations IDB">
    <vt:lpwstr>9;#Goods and Services|5bfebf1b-9f1f-4411-b1dd-4c19b807b799</vt:lpwstr>
  </property>
  <property fmtid="{D5CDD505-2E9C-101B-9397-08002B2CF9AE}" pid="4" name="TaxKeyword">
    <vt:lpwstr/>
  </property>
  <property fmtid="{D5CDD505-2E9C-101B-9397-08002B2CF9AE}" pid="5" name="TaxKeywordTaxHTField">
    <vt:lpwstr/>
  </property>
  <property fmtid="{D5CDD505-2E9C-101B-9397-08002B2CF9AE}" pid="6" name="Series Operations IDB">
    <vt:lpwstr/>
  </property>
  <property fmtid="{D5CDD505-2E9C-101B-9397-08002B2CF9AE}" pid="7" name="Sub-Sector">
    <vt:lpwstr>60;#CITIZEN SAFETY|954fe912-dcd8-47cc-a622-637d228b7304</vt:lpwstr>
  </property>
  <property fmtid="{D5CDD505-2E9C-101B-9397-08002B2CF9AE}" pid="8" name="Fund IDB">
    <vt:lpwstr>24;#ORC|c028a4b2-ad8b-4cf4-9cac-a2ae6a778e23</vt:lpwstr>
  </property>
  <property fmtid="{D5CDD505-2E9C-101B-9397-08002B2CF9AE}" pid="9" name="Country">
    <vt:lpwstr>25;#Jamaica|284b90e7-9693-4db7-a23e-8f79c831fe9a</vt:lpwstr>
  </property>
  <property fmtid="{D5CDD505-2E9C-101B-9397-08002B2CF9AE}" pid="10" name="Sector IDB">
    <vt:lpwstr>59;#SOCIAL INVESTMENT|3f908695-d5b5-49f6-941f-76876b39564f</vt:lpwstr>
  </property>
  <property fmtid="{D5CDD505-2E9C-101B-9397-08002B2CF9AE}" pid="11" name="_dlc_DocIdItemGuid">
    <vt:lpwstr>6c200e0e-0311-41be-ab80-ffb2edf540cc</vt:lpwstr>
  </property>
  <property fmtid="{D5CDD505-2E9C-101B-9397-08002B2CF9AE}" pid="12" name="Disclosure Activity">
    <vt:lpwstr>Procurement Plan</vt:lpwstr>
  </property>
  <property fmtid="{D5CDD505-2E9C-101B-9397-08002B2CF9AE}" pid="13" name="ContentTypeId">
    <vt:lpwstr>0x0101001A458A224826124E8B45B1D613300CFC009378BE49A58CC24D97BF6698074AC88D</vt:lpwstr>
  </property>
</Properties>
</file>