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guilar\Documents\BID FOMIN\Proyectos FOMIN\COMUNIDAR\"/>
    </mc:Choice>
  </mc:AlternateContent>
  <bookViews>
    <workbookView xWindow="0" yWindow="0" windowWidth="23040" windowHeight="8880"/>
  </bookViews>
  <sheets>
    <sheet name="Plan de adquisiciones 18NOV201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 de adquisiciones 18NOV2016'!$A$11:$P$128</definedName>
    <definedName name="catalogo">[1]Catalogo!$B$3:$B$114</definedName>
    <definedName name="FONDO">[2]Catalogo!$A$114:$A$121</definedName>
    <definedName name="_xlnm.Print_Area" localSheetId="0">'Plan de adquisiciones 18NOV2016'!$A$4:$M$129</definedName>
    <definedName name="_xlnm.Print_Titles" localSheetId="0">'Plan de adquisiciones 18NOV2016'!$10:$11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H119" i="1" l="1"/>
  <c r="H118" i="1"/>
  <c r="E114" i="1" l="1"/>
  <c r="E119" i="1"/>
  <c r="E118" i="1" s="1"/>
  <c r="E115" i="1" l="1"/>
  <c r="E109" i="1" s="1"/>
  <c r="E116" i="1"/>
  <c r="E121" i="1"/>
  <c r="E85" i="1"/>
  <c r="E86" i="1"/>
  <c r="E87" i="1"/>
  <c r="E88" i="1"/>
  <c r="E89" i="1"/>
  <c r="E90" i="1"/>
  <c r="E91" i="1"/>
  <c r="E92" i="1"/>
  <c r="E93" i="1"/>
  <c r="E94" i="1"/>
  <c r="E35" i="1"/>
  <c r="E34" i="1"/>
  <c r="E33" i="1"/>
  <c r="E81" i="1"/>
  <c r="E80" i="1"/>
  <c r="E96" i="1"/>
  <c r="E97" i="1"/>
  <c r="E98" i="1"/>
  <c r="E99" i="1"/>
  <c r="E100" i="1"/>
  <c r="E101" i="1"/>
  <c r="E102" i="1"/>
  <c r="E108" i="1"/>
  <c r="E107" i="1" s="1"/>
  <c r="E74" i="1"/>
  <c r="E75" i="1"/>
  <c r="E77" i="1"/>
  <c r="E78" i="1"/>
  <c r="E79" i="1"/>
  <c r="E50" i="1"/>
  <c r="E51" i="1"/>
  <c r="E54" i="1"/>
  <c r="E58" i="1"/>
  <c r="E59" i="1"/>
  <c r="E71" i="1"/>
  <c r="E63" i="1" s="1"/>
  <c r="E14" i="1"/>
  <c r="E15" i="1"/>
  <c r="E16" i="1"/>
  <c r="E28" i="1"/>
  <c r="E29" i="1"/>
  <c r="E30" i="1"/>
  <c r="E37" i="1"/>
  <c r="E38" i="1"/>
  <c r="E39" i="1"/>
  <c r="H123" i="1"/>
  <c r="H122" i="1"/>
  <c r="H121" i="1"/>
  <c r="H117" i="1"/>
  <c r="I116" i="1"/>
  <c r="H116" i="1"/>
  <c r="I115" i="1"/>
  <c r="H115" i="1"/>
  <c r="H108" i="1"/>
  <c r="H106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I79" i="1"/>
  <c r="H79" i="1"/>
  <c r="I78" i="1"/>
  <c r="H78" i="1"/>
  <c r="I77" i="1"/>
  <c r="H77" i="1"/>
  <c r="I75" i="1"/>
  <c r="H75" i="1"/>
  <c r="I74" i="1"/>
  <c r="H74" i="1"/>
  <c r="H71" i="1"/>
  <c r="I70" i="1"/>
  <c r="H70" i="1"/>
  <c r="H69" i="1"/>
  <c r="H68" i="1"/>
  <c r="H67" i="1"/>
  <c r="H66" i="1"/>
  <c r="H65" i="1"/>
  <c r="H64" i="1"/>
  <c r="H60" i="1"/>
  <c r="I58" i="1"/>
  <c r="H58" i="1"/>
  <c r="I57" i="1"/>
  <c r="H57" i="1"/>
  <c r="I56" i="1"/>
  <c r="H56" i="1"/>
  <c r="I54" i="1"/>
  <c r="H54" i="1"/>
  <c r="H53" i="1"/>
  <c r="I51" i="1"/>
  <c r="H51" i="1"/>
  <c r="I49" i="1"/>
  <c r="H49" i="1"/>
  <c r="H48" i="1"/>
  <c r="I47" i="1"/>
  <c r="H47" i="1"/>
  <c r="I46" i="1"/>
  <c r="H46" i="1"/>
  <c r="I44" i="1"/>
  <c r="H44" i="1"/>
  <c r="I43" i="1"/>
  <c r="H43" i="1"/>
  <c r="H40" i="1"/>
  <c r="I39" i="1"/>
  <c r="H39" i="1"/>
  <c r="I38" i="1"/>
  <c r="H38" i="1"/>
  <c r="I37" i="1"/>
  <c r="H37" i="1"/>
  <c r="I33" i="1"/>
  <c r="H32" i="1"/>
  <c r="H31" i="1"/>
  <c r="I29" i="1"/>
  <c r="H29" i="1"/>
  <c r="I28" i="1"/>
  <c r="H28" i="1"/>
  <c r="I26" i="1"/>
  <c r="H26" i="1"/>
  <c r="H25" i="1"/>
  <c r="H24" i="1"/>
  <c r="I23" i="1"/>
  <c r="H23" i="1"/>
  <c r="I22" i="1"/>
  <c r="H22" i="1"/>
  <c r="H21" i="1"/>
  <c r="I20" i="1"/>
  <c r="H20" i="1"/>
  <c r="H19" i="1"/>
  <c r="I18" i="1"/>
  <c r="H18" i="1"/>
  <c r="I17" i="1"/>
  <c r="H17" i="1"/>
  <c r="I16" i="1"/>
  <c r="H16" i="1"/>
  <c r="I15" i="1"/>
  <c r="H15" i="1"/>
  <c r="I14" i="1"/>
  <c r="H14" i="1"/>
  <c r="E95" i="1" l="1"/>
  <c r="E83" i="1"/>
  <c r="E82" i="1" s="1"/>
  <c r="E13" i="1"/>
  <c r="E27" i="1"/>
  <c r="E52" i="1"/>
  <c r="E36" i="1"/>
  <c r="E42" i="1"/>
  <c r="E76" i="1"/>
  <c r="H8" i="1"/>
  <c r="E73" i="1"/>
  <c r="L8" i="1" l="1"/>
  <c r="M8" i="1" s="1"/>
  <c r="E12" i="1"/>
  <c r="E41" i="1"/>
  <c r="E72" i="1"/>
  <c r="E126" i="1" l="1"/>
  <c r="M9" i="1"/>
  <c r="N9" i="1" s="1"/>
</calcChain>
</file>

<file path=xl/sharedStrings.xml><?xml version="1.0" encoding="utf-8"?>
<sst xmlns="http://schemas.openxmlformats.org/spreadsheetml/2006/main" count="627" uniqueCount="298">
  <si>
    <t xml:space="preserve">Banco Interamericano de Desarrollo </t>
  </si>
  <si>
    <t>VPC/FMP</t>
  </si>
  <si>
    <t>PLAN DE ADQUISICIONES  DE COOPERACIONES TECNICAS NO REEMBOLSABLES</t>
  </si>
  <si>
    <t>País: México</t>
  </si>
  <si>
    <t>Fundación para Unir y Dar A.C. (Comunidar)</t>
  </si>
  <si>
    <t>Nuevas oportunidades de empleo para jóvenes (NEO, Nuevo León)</t>
  </si>
  <si>
    <t>Período del Plan:</t>
  </si>
  <si>
    <t xml:space="preserve"> </t>
  </si>
  <si>
    <t>Monto límite para revisión ex post de adquisiciones:</t>
  </si>
  <si>
    <t>Bienes y servicios (monto en U$S):_______</t>
  </si>
  <si>
    <t>Consultorias (monto en U$S):_________</t>
  </si>
  <si>
    <t>Nº Item</t>
  </si>
  <si>
    <t>Ref. POA</t>
  </si>
  <si>
    <t>Descripción de las adquisiciones 
(1)</t>
  </si>
  <si>
    <t>Costo estimado de la Adquisición         (US$)</t>
  </si>
  <si>
    <t>Método de Adquisición 
(2)</t>
  </si>
  <si>
    <t>Revisión  de adquisiciones 
(Ex-ante o 
Ex-Post) 
(3)</t>
  </si>
  <si>
    <t>Fuente de Financiamiento y porcentaje</t>
  </si>
  <si>
    <t xml:space="preserve">Fecha estimada del Anuncio de Adquisición o del Inicio de la contratación </t>
  </si>
  <si>
    <t>Revisión técnica del JEP
(4)</t>
  </si>
  <si>
    <t>Comentarios</t>
  </si>
  <si>
    <t>BID/MIF %</t>
  </si>
  <si>
    <t>Local / Otro %</t>
  </si>
  <si>
    <t>Componente 1: Fortalecimiento EMST</t>
  </si>
  <si>
    <t>Bienes y servicios distintos de consultoría</t>
  </si>
  <si>
    <t>1.2.2</t>
  </si>
  <si>
    <t>Impresión de manual para docentes de 
módulo rediseñado</t>
  </si>
  <si>
    <t>LOCALES</t>
  </si>
  <si>
    <t>Ex-post</t>
  </si>
  <si>
    <t>Fecha: 2015-2017</t>
  </si>
  <si>
    <t>1.2.5</t>
  </si>
  <si>
    <t>Equipamiento por trayecto técnico</t>
  </si>
  <si>
    <t>1.2.6</t>
  </si>
  <si>
    <t>Mantenimiento Equipamiento por trayecto técnico</t>
  </si>
  <si>
    <t>20% equipo/año</t>
  </si>
  <si>
    <t>1.3.2</t>
  </si>
  <si>
    <t>Capacitación a docentes sobre planificación didáctica</t>
  </si>
  <si>
    <t xml:space="preserve">28 grupos de 30 docentes, 60 horas de capacitación </t>
  </si>
  <si>
    <t>1.3.3</t>
  </si>
  <si>
    <t xml:space="preserve">Capacitación de formador de formadores sobre planificación didáctica  </t>
  </si>
  <si>
    <t>2 grupos de 30 docentes, 60 horas de capacitación</t>
  </si>
  <si>
    <t>1.3.5</t>
  </si>
  <si>
    <t>**</t>
  </si>
  <si>
    <t>Material: manuales para replicacion del taller de metodología didactica como competencia transversal</t>
  </si>
  <si>
    <t xml:space="preserve">Según el complemento a la carta compromiso de CONALEP enviada el 8/octubre/2015, esta actividad no es necesaria ya que consideran que los contenidos de la metodologia de Passport to success se aplican actualmente. </t>
  </si>
  <si>
    <t>1.4.2</t>
  </si>
  <si>
    <t>Materiales Taller a concertadores y vinculadores</t>
  </si>
  <si>
    <t>1.5.1.1</t>
  </si>
  <si>
    <t>Materiales Orientadores Vocacionales</t>
  </si>
  <si>
    <t>1.6.1</t>
  </si>
  <si>
    <t xml:space="preserve">Oferta de becas de retención a jóvenes en riesgo </t>
  </si>
  <si>
    <t>Previsto para 1,000 alumnos</t>
  </si>
  <si>
    <t>1.6.2</t>
  </si>
  <si>
    <t>Oferta de becas de retención a jóvenes en riesgo  provenientes del Proforhcom y Dual</t>
  </si>
  <si>
    <t>1.6.2.1</t>
  </si>
  <si>
    <t>Oferta becas provenientes del Proforhcom para formacion dual</t>
  </si>
  <si>
    <t>Previsto para 300 alumnos</t>
  </si>
  <si>
    <t>1.7.1</t>
  </si>
  <si>
    <t>Talleres en habilidades para el empleo para jóvenes de 6to semestre</t>
  </si>
  <si>
    <t>Proporcionado por MANPOWER</t>
  </si>
  <si>
    <t>1.7.2</t>
  </si>
  <si>
    <t>Capacitación a 900 profesores de Conalep en cursos de educación financiera de 20 hrs.</t>
  </si>
  <si>
    <t>Proporcionado por BANAMEX</t>
  </si>
  <si>
    <t>Consultorias individuales</t>
  </si>
  <si>
    <t>1.1.1</t>
  </si>
  <si>
    <t>Rediseño curricular de modulos</t>
  </si>
  <si>
    <t>Estimadas 15 materias, y cada una toma 160 horas en rediseñarse</t>
  </si>
  <si>
    <t>1.2.1</t>
  </si>
  <si>
    <t xml:space="preserve">Capacitación inicial de docentes en trayecto técnico </t>
  </si>
  <si>
    <t>6 grupos de 20 docentes para capacitarse 16 hrs</t>
  </si>
  <si>
    <t>1.3.1</t>
  </si>
  <si>
    <t>Diagnóstico de la metodología actual</t>
  </si>
  <si>
    <t>SD</t>
  </si>
  <si>
    <t>Fecha: Febrero 2015
Consultor: CONALEP Puebla</t>
  </si>
  <si>
    <t>Se reclasifico recurso del FOMIN a falta de la contrapartida</t>
  </si>
  <si>
    <t>1.3.6</t>
  </si>
  <si>
    <t>3 meses de honorarios para 1 coordinador de talleres de habilidades para la vida</t>
  </si>
  <si>
    <t>No Aplica</t>
  </si>
  <si>
    <t>1.4.3</t>
  </si>
  <si>
    <t>Coordinador de componente laboral</t>
  </si>
  <si>
    <t>Se cambio el coordinador por 1 concertador más.</t>
  </si>
  <si>
    <t>1.4.4</t>
  </si>
  <si>
    <t>3 concertadores laborales</t>
  </si>
  <si>
    <t>CCIN</t>
  </si>
  <si>
    <t>Fecha: Enero 2015-Junio 2017</t>
  </si>
  <si>
    <t>Adquisición crítica</t>
  </si>
  <si>
    <t>1.4.5</t>
  </si>
  <si>
    <t xml:space="preserve">34 vinculadores laborales </t>
  </si>
  <si>
    <t>Fecha: Sept 2014 - Nov 2017</t>
  </si>
  <si>
    <t>2 por 17 plantel = 34 pero CONALEP ya cuenta con 12 por 36 meses, incluye ajuste para 2016</t>
  </si>
  <si>
    <t>1.5.1</t>
  </si>
  <si>
    <t>2 por 17 centros pero CONALEP ya cuenta con 10 por 36 meses, incluye ajuste para 2016</t>
  </si>
  <si>
    <t>Consultorias de firmas</t>
  </si>
  <si>
    <t>1.2.3</t>
  </si>
  <si>
    <t xml:space="preserve">Cursos de Actualización Técnica a docentes de trayecto técnico </t>
  </si>
  <si>
    <t>6 grupos de 20 docentes para capacitarse 120 hrs</t>
  </si>
  <si>
    <t>1.2.4</t>
  </si>
  <si>
    <t>5 grupos de hasta 20 docentes</t>
  </si>
  <si>
    <t>1.3.4</t>
  </si>
  <si>
    <t>Replicación Taller de habilidades para la vida para profesores</t>
  </si>
  <si>
    <t>1.5.3</t>
  </si>
  <si>
    <t>Aplicar prueba psicométrica a alumnos (17000 por 3 año)</t>
  </si>
  <si>
    <t>Reactivos</t>
  </si>
  <si>
    <t>Componente 2: Atención integral a jóvenes NiNi</t>
  </si>
  <si>
    <t>2.1.3</t>
  </si>
  <si>
    <t xml:space="preserve">Materiales, refrigerio, espacio físico, equipo </t>
  </si>
  <si>
    <t>2015-2017</t>
  </si>
  <si>
    <t>2.2.3</t>
  </si>
  <si>
    <t>2.3.1</t>
  </si>
  <si>
    <t>Cursos en habilidades para el empleo</t>
  </si>
  <si>
    <t>Manpower</t>
  </si>
  <si>
    <t>2.4.4</t>
  </si>
  <si>
    <t>2.4.5</t>
  </si>
  <si>
    <t>Equipamiento, computadora</t>
  </si>
  <si>
    <t>Computadora para Coordinador</t>
  </si>
  <si>
    <t>2.4.6</t>
  </si>
  <si>
    <t>Viáticos de transporte</t>
  </si>
  <si>
    <t>2.5.4</t>
  </si>
  <si>
    <t>2.8.2</t>
  </si>
  <si>
    <t>Equipos y materiales</t>
  </si>
  <si>
    <t>CD</t>
  </si>
  <si>
    <t>Directamente implementado por FOMIN (IYF)</t>
  </si>
  <si>
    <t>2.7.7</t>
  </si>
  <si>
    <t xml:space="preserve">Eventos de fin de cursos </t>
  </si>
  <si>
    <t>3 eventos. espacio, certificados, sillas, audio, transporte, etc</t>
  </si>
  <si>
    <t>2.1.1</t>
  </si>
  <si>
    <t xml:space="preserve">Contratación de profesores por hora para 250 cursos de  40 Horas en habilidades para la vida </t>
  </si>
  <si>
    <t>2.2.1</t>
  </si>
  <si>
    <t>Orientadores vocacionales</t>
  </si>
  <si>
    <t>6 orientadores</t>
  </si>
  <si>
    <t>2.4.1</t>
  </si>
  <si>
    <t xml:space="preserve">1 nuevo coordinador Promotor comunitario </t>
  </si>
  <si>
    <t>Aumento de sueldo anual, de $15,000 dlls a $25,000 dlls</t>
  </si>
  <si>
    <t>2.4.2</t>
  </si>
  <si>
    <t>Promotores comunitarios juveniles</t>
  </si>
  <si>
    <t>8 promotores al año, aumento de sueldo anual de $8,500 dlls a $15,000 dlls</t>
  </si>
  <si>
    <t>2.4.3</t>
  </si>
  <si>
    <t>Taller para capacitar a promotores</t>
  </si>
  <si>
    <t>2015-2016</t>
  </si>
  <si>
    <t>taller de 16 horas</t>
  </si>
  <si>
    <t>2.5.1</t>
  </si>
  <si>
    <t>Concertadores empresariales para analizar empresas de intermediación laboral</t>
  </si>
  <si>
    <t>3 concertadores por año</t>
  </si>
  <si>
    <t>2.5.2</t>
  </si>
  <si>
    <t>6  nuevos vinculadores empresariales para insertar jóvenes y dar seguimiento al joven hasta un periodo de 6 meses después de contratado</t>
  </si>
  <si>
    <t>6 vinculadores por año</t>
  </si>
  <si>
    <t>2.6.1</t>
  </si>
  <si>
    <t>Capacitación de docentes</t>
  </si>
  <si>
    <t>2.9.1</t>
  </si>
  <si>
    <t>Especialista de componente 1</t>
  </si>
  <si>
    <t>Ex-ante</t>
  </si>
  <si>
    <t>2014-2017</t>
  </si>
  <si>
    <t>3.5 años. Directamente implementado por FOMIN (IYF)</t>
  </si>
  <si>
    <t>Especialista de componente 2 y 3</t>
  </si>
  <si>
    <t>2.6.2</t>
  </si>
  <si>
    <t>Cursos de básicos: lenguaje y matemáticas</t>
  </si>
  <si>
    <t>2.7.1</t>
  </si>
  <si>
    <t xml:space="preserve">Cursos de mecánica de piso </t>
  </si>
  <si>
    <t>2.7.2</t>
  </si>
  <si>
    <t xml:space="preserve">Cursos de operación de montacargas </t>
  </si>
  <si>
    <t>2.7.3</t>
  </si>
  <si>
    <t>Cursos de  electricidad industrial</t>
  </si>
  <si>
    <t>2.7.4</t>
  </si>
  <si>
    <t xml:space="preserve">Cursos de  ventas-telemarketing </t>
  </si>
  <si>
    <t>2.7.5</t>
  </si>
  <si>
    <t xml:space="preserve">Cursos de aprendiz de moldeo del plástico </t>
  </si>
  <si>
    <t>2.7.6</t>
  </si>
  <si>
    <t>Otros cursos varios de acuerdo a demanda laboral</t>
  </si>
  <si>
    <t>5000 becas a $1,000 dlls c/u</t>
  </si>
  <si>
    <t>2.8.1</t>
  </si>
  <si>
    <t>Sistema de calidad NEO</t>
  </si>
  <si>
    <t>SBCC</t>
  </si>
  <si>
    <t>2014-2016</t>
  </si>
  <si>
    <t>Directamente implementado por FOMIN (IYF). Incluye varias actividades de otros componentes.</t>
  </si>
  <si>
    <t>Componente 3: Servicios de atención articulada al joven</t>
  </si>
  <si>
    <t>3.2.2</t>
  </si>
  <si>
    <t>Materiales e instalaciones</t>
  </si>
  <si>
    <t>3.3.3</t>
  </si>
  <si>
    <t>Ferias de empleo</t>
  </si>
  <si>
    <t>6 ferias a 3,000 USD</t>
  </si>
  <si>
    <t>3.1.1</t>
  </si>
  <si>
    <t xml:space="preserve">Inventario/diagnóstico de oferta disponible para diseñar propuesta de plataforma </t>
  </si>
  <si>
    <t>3.1.2</t>
  </si>
  <si>
    <t xml:space="preserve">Diseño, desarrollo y pruebas de plataforma (tracking (jóvenes y empresas), estadísticas, cruces de información </t>
  </si>
  <si>
    <t>3.1.3</t>
  </si>
  <si>
    <t xml:space="preserve">Mantenimiento (hosting, mejoras, solución de problemas, actualizaciones a nivel software) </t>
  </si>
  <si>
    <t>2016-2017</t>
  </si>
  <si>
    <t>1000 anuales</t>
  </si>
  <si>
    <t>3.1.4</t>
  </si>
  <si>
    <t>Community manager</t>
  </si>
  <si>
    <t>3.2.1</t>
  </si>
  <si>
    <t xml:space="preserve">Orientadores juveniles para atender los centros de atención al joven </t>
  </si>
  <si>
    <t>Componente 4: Fortalecimiento de la alianza y generación de conocimiento</t>
  </si>
  <si>
    <t>4.1.1</t>
  </si>
  <si>
    <t xml:space="preserve">Lugar de la reunión - renta de espacio (ya con equipamiento) </t>
  </si>
  <si>
    <t>5 eventos</t>
  </si>
  <si>
    <t>4.1.2</t>
  </si>
  <si>
    <t xml:space="preserve"> Coffee break-comida </t>
  </si>
  <si>
    <t>4.1.3</t>
  </si>
  <si>
    <t xml:space="preserve">Viáticos del Expositor/especialista del taller </t>
  </si>
  <si>
    <t>5 talleres</t>
  </si>
  <si>
    <t>4.1.5</t>
  </si>
  <si>
    <t xml:space="preserve"> Materiales impresos para participantes </t>
  </si>
  <si>
    <t>4.2.2</t>
  </si>
  <si>
    <t>Evento de lanzamiento</t>
  </si>
  <si>
    <t>1 evento</t>
  </si>
  <si>
    <t>4.2.3</t>
  </si>
  <si>
    <t xml:space="preserve">Evento de Informe Anual de Resultados NEO NL </t>
  </si>
  <si>
    <t>4.2.4</t>
  </si>
  <si>
    <t>Participación en foros para promover NEO e intercambio de ideas</t>
  </si>
  <si>
    <t>2 eventos</t>
  </si>
  <si>
    <t>4.2.4.1</t>
  </si>
  <si>
    <t xml:space="preserve"> Alquiler Salón </t>
  </si>
  <si>
    <t>4 eventos</t>
  </si>
  <si>
    <t>4.2.4.2</t>
  </si>
  <si>
    <t xml:space="preserve"> Refrigerios </t>
  </si>
  <si>
    <t>4.2.6</t>
  </si>
  <si>
    <t>Evento de cierre de los 3 años de NEO</t>
  </si>
  <si>
    <t>4.7.3</t>
  </si>
  <si>
    <t>CP</t>
  </si>
  <si>
    <t>4.1.4</t>
  </si>
  <si>
    <t xml:space="preserve">Desarrollo y facilitación del contenido del taller </t>
  </si>
  <si>
    <t>4.3.1</t>
  </si>
  <si>
    <t>Consultoría para el Desarrollo de un caso a elegir</t>
  </si>
  <si>
    <t>4.4.1</t>
  </si>
  <si>
    <t>Honorarios Consultor Guía de implementación para el del modelo San Nicolás I CONALEP y replica en el resto del país.</t>
  </si>
  <si>
    <t>4.4.2</t>
  </si>
  <si>
    <t>Honorarios Consultor guía sobre retención en el sistema medio técnico y técnico oficio</t>
  </si>
  <si>
    <t>4.4.3</t>
  </si>
  <si>
    <t>Honorarios Consultor guía sobre la capacitación de profesores en metodología didáctica</t>
  </si>
  <si>
    <t>4.5.1</t>
  </si>
  <si>
    <t>Caso de estudio sobre Experiencia de la Alianza Multi sectorial en NL</t>
  </si>
  <si>
    <t>4.6.1</t>
  </si>
  <si>
    <t>Desarrollo plan de réplica en otros sistemas y subsistemas</t>
  </si>
  <si>
    <t>4.7.1</t>
  </si>
  <si>
    <t>4.7.1.2</t>
  </si>
  <si>
    <t>4.7.1.3</t>
  </si>
  <si>
    <t>Apoyo especialista de procuracion (Analista/Becario)</t>
  </si>
  <si>
    <t>4.7.2</t>
  </si>
  <si>
    <t>2015-2018</t>
  </si>
  <si>
    <t>4.2.1</t>
  </si>
  <si>
    <t>Estrategia y campaña de comunicación</t>
  </si>
  <si>
    <t>Verificar gastos de evento</t>
  </si>
  <si>
    <t>Unidad Ejecutora del Programa/Administrativo</t>
  </si>
  <si>
    <t>2014-2018</t>
  </si>
  <si>
    <t>Horas de consultoría supervision</t>
  </si>
  <si>
    <t>Computador para personal</t>
  </si>
  <si>
    <t>Patrocinado por FEMSA</t>
  </si>
  <si>
    <t>Materiales varios</t>
  </si>
  <si>
    <t>Sistema de M&amp;E y Auditoria</t>
  </si>
  <si>
    <t>7 y 8</t>
  </si>
  <si>
    <t>Evaluaciones Intermedia y Final</t>
  </si>
  <si>
    <t>Evaluacion intermedia: Abril 2016
Consultor: Valor Social SC
Evaluacion Final: 2017</t>
  </si>
  <si>
    <t>2 evaluaciones</t>
  </si>
  <si>
    <t>Imprevistos: Vuelos, hospedaje, viaticos, comidas/reuniones con colaboradores</t>
  </si>
  <si>
    <t>Servicios de fortalecimiento a la agencia Ejecutora</t>
  </si>
  <si>
    <t>Seleccionada por el FOMIN y contratada por el ejecutor.</t>
  </si>
  <si>
    <t>Total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</si>
  <si>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</si>
  <si>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</si>
  <si>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</si>
  <si>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</si>
  <si>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</si>
  <si>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</si>
  <si>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Honorarios de tres personas durante tres años, incluye ajuste para 2016</t>
  </si>
  <si>
    <t>Apoyo FOMIN reclasificado a CO1</t>
  </si>
  <si>
    <t>Aliado local apoya con 11,520 dlls</t>
  </si>
  <si>
    <t>Aliados locales apoyan con instalaciones para taller de fortalecimiento</t>
  </si>
  <si>
    <t>Aliados locales apoyan con personal</t>
  </si>
  <si>
    <t>Apoyo FOMIN-AUS AID reclasificado a CO1</t>
  </si>
  <si>
    <t xml:space="preserve">Preparado por: Brenda Chávez </t>
  </si>
  <si>
    <t>Auditoría</t>
  </si>
  <si>
    <t>Licencias Salesforce</t>
  </si>
  <si>
    <t>Analista (Responsable) de Monitoreo y Evaluación</t>
  </si>
  <si>
    <t>Apoyo Coordinador del Proyecto (Profesionista de Apoyo Dirección)</t>
  </si>
  <si>
    <r>
      <t xml:space="preserve">Equipos y materiales </t>
    </r>
    <r>
      <rPr>
        <sz val="9.9"/>
        <rFont val="Calibri"/>
        <family val="2"/>
      </rPr>
      <t>(Coordinador Componente I y II y coordinador Gral.)</t>
    </r>
  </si>
  <si>
    <t>Apoyo determinación perdida cambiaria</t>
  </si>
  <si>
    <t>Octubre 2017</t>
  </si>
  <si>
    <t>Despacho contratado BT</t>
  </si>
  <si>
    <t>Esta actividad de viáticos de transporte puede incluir además hosepedaje y alimentos de la (s) persona (s) que realizan el viaje. Se estima que cada viaje será por un monto menor a US$5,000</t>
  </si>
  <si>
    <t>Hoteles, transportación, viáticos</t>
  </si>
  <si>
    <t>Alquiler y mobiliario de oficina (Incluye: renta, estacionamiento, mtto y servicios)</t>
  </si>
  <si>
    <t>Pago que se hace a la Fundación Unir y Dar por concepto de overhead</t>
  </si>
  <si>
    <t>Esta actividad de alquiler y mobiliario oficina incluye: cuota de mantenimiento, estacionamiento,agua,luz,teléfono</t>
  </si>
  <si>
    <t>Coordinador administrativo</t>
  </si>
  <si>
    <t>Director de proyecto</t>
  </si>
  <si>
    <t>Gerente de Evaluación y Desarrollo</t>
  </si>
  <si>
    <t>3.5 años. Antes Especialista de Monitoreo y Evaluación</t>
  </si>
  <si>
    <t>Responsable de comunicación</t>
  </si>
  <si>
    <t xml:space="preserve">3.5 años. Antes Especialista Comunicación </t>
  </si>
  <si>
    <t>Coordinador de Relaciones Institucionales</t>
  </si>
  <si>
    <t xml:space="preserve">3.5 años. Antes Especialista Comunicaciones y fondos </t>
  </si>
  <si>
    <r>
      <t>34 P</t>
    </r>
    <r>
      <rPr>
        <sz val="9.9"/>
        <rFont val="Calibri"/>
        <family val="2"/>
      </rPr>
      <t>receptores laborales</t>
    </r>
  </si>
  <si>
    <t>3.5 años Antes Auxiliar Administrativo/Contable</t>
  </si>
  <si>
    <t>3.5 años. Antes Coordinador de Proyecto</t>
  </si>
  <si>
    <t>Se reclasifica recurso FOMIN a hoteles, transportación y viáticos</t>
  </si>
  <si>
    <t>Fecha: Noviembre 2016</t>
  </si>
  <si>
    <t>Número del Proyecto: ME-1091 ATN/ME-14173-ME Y ATN/AS-14174-ME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</si>
</sst>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.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0" fontId="7" fillId="0" borderId="1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Border="1"/>
    <xf numFmtId="0" fontId="7" fillId="0" borderId="0" xfId="1" applyFont="1" applyBorder="1" applyAlignment="1"/>
    <xf numFmtId="0" fontId="8" fillId="0" borderId="0" xfId="1" applyFont="1" applyBorder="1"/>
    <xf numFmtId="3" fontId="8" fillId="0" borderId="0" xfId="1" applyNumberFormat="1" applyFont="1" applyBorder="1"/>
    <xf numFmtId="3" fontId="8" fillId="0" borderId="16" xfId="1" applyNumberFormat="1" applyFont="1" applyBorder="1"/>
    <xf numFmtId="3" fontId="2" fillId="0" borderId="0" xfId="1" applyNumberFormat="1"/>
    <xf numFmtId="0" fontId="8" fillId="0" borderId="17" xfId="1" applyFont="1" applyBorder="1"/>
    <xf numFmtId="0" fontId="8" fillId="0" borderId="18" xfId="1" applyFont="1" applyBorder="1"/>
    <xf numFmtId="0" fontId="9" fillId="0" borderId="0" xfId="1" applyFont="1" applyAlignment="1">
      <alignment horizontal="center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top" wrapText="1"/>
    </xf>
    <xf numFmtId="0" fontId="2" fillId="0" borderId="0" xfId="1" applyAlignment="1">
      <alignment horizontal="center"/>
    </xf>
    <xf numFmtId="0" fontId="9" fillId="0" borderId="0" xfId="1" applyFont="1"/>
    <xf numFmtId="0" fontId="10" fillId="2" borderId="23" xfId="1" applyFont="1" applyFill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7" fillId="3" borderId="25" xfId="1" applyFont="1" applyFill="1" applyBorder="1"/>
    <xf numFmtId="0" fontId="7" fillId="3" borderId="26" xfId="1" applyFont="1" applyFill="1" applyBorder="1"/>
    <xf numFmtId="0" fontId="7" fillId="3" borderId="20" xfId="1" applyFont="1" applyFill="1" applyBorder="1" applyAlignment="1">
      <alignment wrapText="1"/>
    </xf>
    <xf numFmtId="3" fontId="7" fillId="3" borderId="20" xfId="1" applyNumberFormat="1" applyFont="1" applyFill="1" applyBorder="1"/>
    <xf numFmtId="0" fontId="8" fillId="3" borderId="20" xfId="1" applyFont="1" applyFill="1" applyBorder="1"/>
    <xf numFmtId="0" fontId="8" fillId="3" borderId="21" xfId="1" applyFont="1" applyFill="1" applyBorder="1"/>
    <xf numFmtId="0" fontId="7" fillId="2" borderId="25" xfId="1" applyFont="1" applyFill="1" applyBorder="1"/>
    <xf numFmtId="0" fontId="7" fillId="2" borderId="26" xfId="1" applyFont="1" applyFill="1" applyBorder="1"/>
    <xf numFmtId="0" fontId="7" fillId="2" borderId="20" xfId="1" applyFont="1" applyFill="1" applyBorder="1"/>
    <xf numFmtId="3" fontId="8" fillId="2" borderId="20" xfId="1" applyNumberFormat="1" applyFont="1" applyFill="1" applyBorder="1"/>
    <xf numFmtId="0" fontId="8" fillId="2" borderId="20" xfId="1" applyFont="1" applyFill="1" applyBorder="1"/>
    <xf numFmtId="0" fontId="8" fillId="2" borderId="21" xfId="1" applyFont="1" applyFill="1" applyBorder="1"/>
    <xf numFmtId="0" fontId="8" fillId="0" borderId="20" xfId="1" quotePrefix="1" applyFont="1" applyBorder="1" applyAlignment="1">
      <alignment horizontal="center" vertical="center"/>
    </xf>
    <xf numFmtId="9" fontId="8" fillId="0" borderId="20" xfId="1" applyNumberFormat="1" applyFont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/>
    </xf>
    <xf numFmtId="0" fontId="8" fillId="4" borderId="21" xfId="1" applyFont="1" applyFill="1" applyBorder="1"/>
    <xf numFmtId="0" fontId="8" fillId="0" borderId="20" xfId="1" applyFont="1" applyFill="1" applyBorder="1" applyAlignment="1">
      <alignment horizontal="center" vertical="center" wrapText="1"/>
    </xf>
    <xf numFmtId="9" fontId="8" fillId="0" borderId="20" xfId="1" applyNumberFormat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4" borderId="20" xfId="1" applyFont="1" applyFill="1" applyBorder="1"/>
    <xf numFmtId="9" fontId="8" fillId="0" borderId="20" xfId="1" quotePrefix="1" applyNumberFormat="1" applyFont="1" applyBorder="1" applyAlignment="1">
      <alignment horizontal="center" vertical="center"/>
    </xf>
    <xf numFmtId="3" fontId="8" fillId="0" borderId="30" xfId="1" applyNumberFormat="1" applyFont="1" applyBorder="1"/>
    <xf numFmtId="0" fontId="8" fillId="0" borderId="32" xfId="1" applyFont="1" applyBorder="1"/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44" fontId="9" fillId="0" borderId="0" xfId="2" applyFont="1"/>
    <xf numFmtId="3" fontId="9" fillId="0" borderId="0" xfId="1" applyNumberFormat="1" applyFont="1"/>
    <xf numFmtId="0" fontId="8" fillId="0" borderId="20" xfId="1" applyFont="1" applyBorder="1" applyAlignment="1">
      <alignment horizontal="center" vertical="center" wrapText="1"/>
    </xf>
    <xf numFmtId="3" fontId="8" fillId="0" borderId="18" xfId="1" applyNumberFormat="1" applyFont="1" applyBorder="1"/>
    <xf numFmtId="0" fontId="2" fillId="0" borderId="0" xfId="1" applyBorder="1"/>
    <xf numFmtId="0" fontId="13" fillId="0" borderId="27" xfId="1" applyFont="1" applyBorder="1" applyAlignment="1">
      <alignment horizontal="left" vertical="top" wrapText="1"/>
    </xf>
    <xf numFmtId="0" fontId="13" fillId="0" borderId="28" xfId="1" applyFont="1" applyBorder="1" applyAlignment="1">
      <alignment horizontal="left" vertical="top" wrapText="1"/>
    </xf>
    <xf numFmtId="0" fontId="13" fillId="0" borderId="33" xfId="1" applyFont="1" applyBorder="1" applyAlignment="1">
      <alignment horizontal="left" vertical="top" wrapText="1"/>
    </xf>
    <xf numFmtId="0" fontId="15" fillId="0" borderId="27" xfId="1" applyFont="1" applyBorder="1" applyAlignment="1">
      <alignment horizontal="left" vertical="top" wrapText="1"/>
    </xf>
    <xf numFmtId="0" fontId="15" fillId="0" borderId="28" xfId="1" applyFont="1" applyBorder="1" applyAlignment="1">
      <alignment horizontal="left" vertical="top" wrapText="1"/>
    </xf>
    <xf numFmtId="0" fontId="4" fillId="0" borderId="28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top" wrapText="1"/>
    </xf>
    <xf numFmtId="0" fontId="13" fillId="0" borderId="15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left" wrapText="1"/>
    </xf>
    <xf numFmtId="0" fontId="13" fillId="0" borderId="28" xfId="1" applyFont="1" applyBorder="1" applyAlignment="1">
      <alignment horizontal="left" wrapText="1"/>
    </xf>
    <xf numFmtId="0" fontId="4" fillId="0" borderId="28" xfId="1" applyFont="1" applyBorder="1" applyAlignment="1">
      <alignment horizontal="left" wrapText="1"/>
    </xf>
    <xf numFmtId="0" fontId="4" fillId="0" borderId="33" xfId="1" applyFont="1" applyBorder="1" applyAlignment="1">
      <alignment horizontal="left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31" xfId="1" applyFont="1" applyBorder="1" applyAlignment="1"/>
    <xf numFmtId="0" fontId="8" fillId="0" borderId="28" xfId="1" applyFont="1" applyBorder="1" applyAlignment="1"/>
    <xf numFmtId="0" fontId="8" fillId="0" borderId="29" xfId="1" applyFont="1" applyBorder="1" applyAlignment="1"/>
    <xf numFmtId="0" fontId="7" fillId="0" borderId="28" xfId="1" applyFont="1" applyBorder="1" applyAlignment="1"/>
    <xf numFmtId="0" fontId="10" fillId="2" borderId="19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16" xfId="1" applyFont="1" applyBorder="1" applyAlignment="1">
      <alignment horizontal="left" vertical="top" wrapText="1"/>
    </xf>
    <xf numFmtId="0" fontId="7" fillId="2" borderId="14" xfId="1" applyFont="1" applyFill="1" applyBorder="1" applyAlignment="1"/>
    <xf numFmtId="0" fontId="7" fillId="2" borderId="8" xfId="1" applyFont="1" applyFill="1" applyBorder="1" applyAlignment="1"/>
    <xf numFmtId="0" fontId="8" fillId="2" borderId="8" xfId="1" applyFont="1" applyFill="1" applyBorder="1" applyAlignment="1"/>
    <xf numFmtId="0" fontId="8" fillId="2" borderId="9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8" fillId="0" borderId="6" xfId="1" applyFont="1" applyBorder="1" applyAlignment="1"/>
    <xf numFmtId="0" fontId="7" fillId="0" borderId="7" xfId="1" applyFont="1" applyBorder="1" applyAlignment="1">
      <alignment horizontal="left" wrapText="1"/>
    </xf>
    <xf numFmtId="0" fontId="8" fillId="0" borderId="8" xfId="1" applyFont="1" applyBorder="1" applyAlignment="1">
      <alignment wrapText="1"/>
    </xf>
    <xf numFmtId="0" fontId="8" fillId="0" borderId="9" xfId="1" applyFont="1" applyBorder="1" applyAlignment="1">
      <alignment wrapText="1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7" fillId="0" borderId="25" xfId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8" fillId="0" borderId="25" xfId="1" applyFont="1" applyFill="1" applyBorder="1"/>
    <xf numFmtId="0" fontId="8" fillId="0" borderId="26" xfId="1" applyFont="1" applyFill="1" applyBorder="1"/>
    <xf numFmtId="0" fontId="7" fillId="0" borderId="20" xfId="1" applyFont="1" applyFill="1" applyBorder="1"/>
    <xf numFmtId="3" fontId="8" fillId="0" borderId="20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7" fillId="0" borderId="25" xfId="1" applyFont="1" applyFill="1" applyBorder="1"/>
    <xf numFmtId="0" fontId="7" fillId="0" borderId="26" xfId="1" applyFont="1" applyFill="1" applyBorder="1"/>
    <xf numFmtId="3" fontId="7" fillId="0" borderId="20" xfId="1" applyNumberFormat="1" applyFont="1" applyFill="1" applyBorder="1" applyAlignment="1">
      <alignment horizontal="center"/>
    </xf>
    <xf numFmtId="0" fontId="8" fillId="0" borderId="20" xfId="1" applyFont="1" applyFill="1" applyBorder="1"/>
    <xf numFmtId="0" fontId="12" fillId="0" borderId="25" xfId="1" applyFont="1" applyFill="1" applyBorder="1" applyAlignment="1">
      <alignment horizontal="center" vertical="center"/>
    </xf>
    <xf numFmtId="164" fontId="8" fillId="0" borderId="20" xfId="1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wrapText="1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a/Desktop/Alianza%20Neo%202016/2016%20NEO%20Carpetas%20anteriores/000%20Consolidados/Consolidad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a/Dropbox/NEO/NEO/Caja%20chica%20CC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a/AppData/Local/Microsoft/Windows/INetCache/Content.Outlook/L2AMY47G/Plan%20de%20Adquisiciones%20y%20Presupuesto_NEO%20NL%20Ver%2031dic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O NL 11.11.13"/>
      <sheetName val="CONSOLIDADO"/>
      <sheetName val="NEO NL 07.08.14 REV DE CARTAS  "/>
      <sheetName val="POA vs Gasto Real 2014"/>
      <sheetName val="Catalogo"/>
      <sheetName val="POA vs Gasto Real 2015"/>
      <sheetName val="Acumulado x cta"/>
      <sheetName val="Plan de adquisiciones"/>
      <sheetName val="EGRESO ACUM POR FINANCIADOR"/>
      <sheetName val="Egresos Acumulados"/>
      <sheetName val="GRAN ACUMULADO 2014-2018"/>
      <sheetName val="CUOTA ANUAL"/>
      <sheetName val="CC23 FOMIN"/>
      <sheetName val="CC23"/>
      <sheetName val="Ingresos CC23"/>
      <sheetName val="Egresos CC23"/>
      <sheetName val="Reemb a CEMEX Mzo-Sept14 CC23"/>
      <sheetName val="Hoja7"/>
      <sheetName val="CC19 LOCALES "/>
      <sheetName val="Ingresos CC19"/>
      <sheetName val="Egresos CC19"/>
      <sheetName val="CC24 AUS"/>
      <sheetName val="Ingresos CC24"/>
      <sheetName val="Egresos CC24"/>
      <sheetName val="Reemb a CEMEX Mzo-Sept14 CC24"/>
      <sheetName val="CC25 IYF MICROSOFT"/>
      <sheetName val="Ingresos CC25"/>
      <sheetName val="Egresos CC25"/>
      <sheetName val=" Jul-Dic 2014 Pesos 270814 "/>
      <sheetName val="CC29 RESERVAS"/>
      <sheetName val="Egresos CC29"/>
      <sheetName val="Acumulado 2016"/>
      <sheetName val="Acumulado 2015"/>
      <sheetName val="Acumulado 2014"/>
      <sheetName val="TablaPivote2016"/>
      <sheetName val="TablaPivote 2015"/>
      <sheetName val="Tabla Pivote 2014"/>
      <sheetName val="5.4 Pivote"/>
      <sheetName val="Hoja2"/>
      <sheetName val="Hoja1"/>
      <sheetName val="Hoja3"/>
      <sheetName val="CC24"/>
    </sheetNames>
    <sheetDataSet>
      <sheetData sheetId="0"/>
      <sheetData sheetId="1"/>
      <sheetData sheetId="2"/>
      <sheetData sheetId="3"/>
      <sheetData sheetId="4">
        <row r="3">
          <cell r="B3" t="str">
            <v>1.1.1 Rediseño curricular de materia</v>
          </cell>
        </row>
        <row r="4">
          <cell r="B4" t="str">
            <v>1.2.1 Capacitación inicial de docentes en trayecto técnico</v>
          </cell>
        </row>
        <row r="5">
          <cell r="B5" t="str">
            <v>1.2.2 Impresión de manual para docentes de modulo rediseñado</v>
          </cell>
        </row>
        <row r="6">
          <cell r="B6" t="str">
            <v>1.2.3 Cursos de Actualización Técnica a docentes de trayecto técnico</v>
          </cell>
        </row>
        <row r="7">
          <cell r="B7" t="str">
            <v>1.2.4 Cursos de Actualización Técnica a docentes de trayecto técnico</v>
          </cell>
        </row>
        <row r="8">
          <cell r="B8" t="str">
            <v xml:space="preserve">1.2.5 Equipamiento por trayecto técnico </v>
          </cell>
        </row>
        <row r="9">
          <cell r="B9" t="str">
            <v>1.2.6 Mantenimiento Equipamiento por trayecto técnico</v>
          </cell>
        </row>
        <row r="10">
          <cell r="B10" t="str">
            <v xml:space="preserve">1.3.1 Diagnostico de la metodología actual </v>
          </cell>
        </row>
        <row r="11">
          <cell r="B11" t="str">
            <v>1.3.2 Capacitación de docentes sobre planificación didáctica</v>
          </cell>
        </row>
        <row r="12">
          <cell r="B12" t="str">
            <v>1.3.3 Capacitación de formador de formadores sobre planificación didáctica</v>
          </cell>
        </row>
        <row r="13">
          <cell r="B13" t="str">
            <v>1.3.4 Replicación Taller de metodologia didactica a profesores</v>
          </cell>
        </row>
        <row r="14">
          <cell r="B14" t="str">
            <v>1.3.5 Material para Taller de planificacion didactica a profesores</v>
          </cell>
        </row>
        <row r="15">
          <cell r="B15" t="str">
            <v>1.3.6 Honorarios coordinador de talleres de metodologia didactica</v>
          </cell>
        </row>
        <row r="16">
          <cell r="B16" t="str">
            <v>1.4.1 Taller a  Vinculadores y Concertadores IYF</v>
          </cell>
        </row>
        <row r="17">
          <cell r="B17" t="str">
            <v>1.4.2 Materiales para Taller a concertadores y vinculadores</v>
          </cell>
        </row>
        <row r="18">
          <cell r="B18" t="str">
            <v>1.4.3 Coordinador laboral</v>
          </cell>
        </row>
        <row r="19">
          <cell r="B19" t="str">
            <v>1.4.4 Sueldos  3 Concertadores laborales</v>
          </cell>
        </row>
        <row r="20">
          <cell r="B20" t="str">
            <v>1.4.5 Sueldos 34 Vinculadores laboral</v>
          </cell>
        </row>
        <row r="21">
          <cell r="B21" t="str">
            <v>1.5.1 Sueldos de 34 Orientadores Vocacionales</v>
          </cell>
        </row>
        <row r="22">
          <cell r="B22" t="str">
            <v>1.5.1.1 Materiales para Taller de Orientadores Vocacionales</v>
          </cell>
        </row>
        <row r="23">
          <cell r="B23" t="str">
            <v>1.5.3 Pruebas psicométricas para alumnos</v>
          </cell>
        </row>
        <row r="24">
          <cell r="B24" t="str">
            <v xml:space="preserve">1.6.1 Becas de retención a jóvenes en riesgo  </v>
          </cell>
        </row>
        <row r="25">
          <cell r="B25" t="str">
            <v xml:space="preserve">1.6.2 Becas provenientes del Proforhcom para la practica laboral </v>
          </cell>
        </row>
        <row r="26">
          <cell r="B26" t="str">
            <v>1.6.2.1 Becas provenientes del Proforhcom para formacion dual</v>
          </cell>
        </row>
        <row r="27">
          <cell r="B27" t="str">
            <v>1.7.1Talleres en habilidades para el empleo para jóvenes de 6to semestre</v>
          </cell>
        </row>
        <row r="28">
          <cell r="B28" t="str">
            <v>1.7.2 Capacitación a 900 profesores de Conalep en cursos de educación financiera de 20 hrs.</v>
          </cell>
        </row>
        <row r="29">
          <cell r="B29" t="str">
            <v>1.8.1 Guía de estándares de Calidad de NEO</v>
          </cell>
        </row>
        <row r="30">
          <cell r="B30" t="str">
            <v xml:space="preserve">2.1.1  cursos x 80 Horas de habilidades para la vida </v>
          </cell>
        </row>
        <row r="31">
          <cell r="B31" t="str">
            <v>2.1.2 Taller para capacitar a profesores en habilidades para la vida (coorientadores) IYF</v>
          </cell>
        </row>
        <row r="32">
          <cell r="B32" t="str">
            <v xml:space="preserve">2.1.3  Materiales, refrigerio, espacio físico, equipo para capacitacion </v>
          </cell>
        </row>
        <row r="33">
          <cell r="B33" t="str">
            <v>2.2.1 6  Orientadores vocacionales</v>
          </cell>
        </row>
        <row r="34">
          <cell r="B34" t="str">
            <v xml:space="preserve">2.2.2 Taller para capacitar a orientadores </v>
          </cell>
        </row>
        <row r="35">
          <cell r="B35" t="str">
            <v>2.2.3 Materiales, refrigerio, espacio físico, equipo</v>
          </cell>
        </row>
        <row r="36">
          <cell r="B36" t="str">
            <v>2.3.1 Cursos en habilidades para el empleo</v>
          </cell>
        </row>
        <row r="37">
          <cell r="B37" t="str">
            <v>2.4.1 Sueldo de coordinador de promotores/organizadores juveniles</v>
          </cell>
        </row>
        <row r="38">
          <cell r="B38" t="str">
            <v>2.4.2 8 promotores/organizadores juveniles al año</v>
          </cell>
        </row>
        <row r="39">
          <cell r="B39" t="str">
            <v>2.4.3 Taller para capacitar a promotores</v>
          </cell>
        </row>
        <row r="40">
          <cell r="B40" t="str">
            <v>2.4.4  Materiales, refrigerio, espacio físico, equipo</v>
          </cell>
        </row>
        <row r="41">
          <cell r="B41" t="str">
            <v>2.4.5 Computadora para coordinador de promotores</v>
          </cell>
        </row>
        <row r="42">
          <cell r="B42" t="str">
            <v>2.4.6 Viáticos de transporte</v>
          </cell>
        </row>
        <row r="43">
          <cell r="B43" t="str">
            <v xml:space="preserve">2.5.1 3 concertadores empresariales </v>
          </cell>
        </row>
        <row r="44">
          <cell r="B44" t="str">
            <v>2.5.2 6 nuevos vinculadores empresariales</v>
          </cell>
        </row>
        <row r="45">
          <cell r="B45" t="str">
            <v xml:space="preserve">2.5.3 Taller para capacitar a concertadores/intermediadores </v>
          </cell>
        </row>
        <row r="46">
          <cell r="B46" t="str">
            <v>2.5.4  Materiales, refrigerio, espacio físico, equipo</v>
          </cell>
        </row>
        <row r="47">
          <cell r="B47" t="str">
            <v>2.6.1 Capacitación de docentes</v>
          </cell>
        </row>
        <row r="48">
          <cell r="B48" t="str">
            <v>2.6.2 250 cursos de básicos X 20 horas</v>
          </cell>
        </row>
        <row r="49">
          <cell r="B49" t="str">
            <v>2.7.1 Cursos impartidos en CONALEP : mecánica de piso</v>
          </cell>
        </row>
        <row r="50">
          <cell r="B50" t="str">
            <v>2.7.2 Cursos de operación de montacargas</v>
          </cell>
        </row>
        <row r="51">
          <cell r="B51" t="str">
            <v>2.7.3 Cursos impartidos en CONALEP:  electricidad industrial</v>
          </cell>
        </row>
        <row r="52">
          <cell r="B52" t="str">
            <v>2.7.4 Cursos de  ventas-telemarketing</v>
          </cell>
        </row>
        <row r="53">
          <cell r="B53" t="str">
            <v>2.7.5 Cursos de aprendiz de moldero del plástico</v>
          </cell>
        </row>
        <row r="54">
          <cell r="B54" t="str">
            <v xml:space="preserve">2.7.6 Otros cursos varios  de acuerdo a la demanda laboral </v>
          </cell>
        </row>
        <row r="55">
          <cell r="B55" t="str">
            <v>2.7.7 Eventos de fin de cursos</v>
          </cell>
        </row>
        <row r="56">
          <cell r="B56" t="str">
            <v>2.7.8 Cursos donados por IYF Microsoft</v>
          </cell>
        </row>
        <row r="57">
          <cell r="B57" t="str">
            <v xml:space="preserve">2.8.1 Sistema de Calidad NEO </v>
          </cell>
        </row>
        <row r="58">
          <cell r="B58" t="str">
            <v>2.8.2 Equipos y materiales Coordinador Componente I y II y coordinadore Gral.</v>
          </cell>
        </row>
        <row r="59">
          <cell r="B59" t="str">
            <v xml:space="preserve">2.9.1 Especialista componente 1 </v>
          </cell>
        </row>
        <row r="60">
          <cell r="B60" t="str">
            <v>2.9.2 Especialista componente 2</v>
          </cell>
        </row>
        <row r="61">
          <cell r="B61" t="str">
            <v>3.1.1 Inventario/diagnóstico de oferta disponible para diseñar propuesta de plataforma</v>
          </cell>
        </row>
        <row r="62">
          <cell r="B62" t="str">
            <v xml:space="preserve">3.1.2 Diseño, desarrollo y pruebas de plataforma, estadísticas, cruces de información, </v>
          </cell>
        </row>
        <row r="63">
          <cell r="B63" t="str">
            <v>3.1.3 Mantenimiento (hosting, mejoras, solución de problemas, actualizaciones a nivel software)</v>
          </cell>
        </row>
        <row r="64">
          <cell r="B64" t="str">
            <v>3.1.4 Community Manager</v>
          </cell>
        </row>
        <row r="65">
          <cell r="B65" t="str">
            <v>3.2.1 6 nuevos orientadores juveniles</v>
          </cell>
        </row>
        <row r="66">
          <cell r="B66" t="str">
            <v>3.2.2 Materiales e instalaciones</v>
          </cell>
        </row>
        <row r="67">
          <cell r="B67" t="str">
            <v>3.3.3 Ferias de empleo</v>
          </cell>
        </row>
        <row r="68">
          <cell r="B68" t="str">
            <v>4.1.1 Lugar de la reunión - renta de espacio</v>
          </cell>
        </row>
        <row r="69">
          <cell r="B69" t="str">
            <v>4.1.2 Coffee break-comida</v>
          </cell>
        </row>
        <row r="70">
          <cell r="B70" t="str">
            <v>4.1.3 Viaticos Expositor/especialista del taller</v>
          </cell>
        </row>
        <row r="71">
          <cell r="B71" t="str">
            <v>4.1.4 Desarrollo y facilitación del contenido del taller</v>
          </cell>
        </row>
        <row r="72">
          <cell r="B72" t="str">
            <v>4.1.5 Materiales impresos para participantes</v>
          </cell>
        </row>
        <row r="73">
          <cell r="B73" t="str">
            <v>4.2.1 Estrategia y campaña de comunicación</v>
          </cell>
        </row>
        <row r="74">
          <cell r="B74" t="str">
            <v>4.2.2 Evento de lanzamiento (firma de convenio)</v>
          </cell>
        </row>
        <row r="75">
          <cell r="B75" t="str">
            <v>4.2.3 Evento de Informe Anual de Resultados NEO NL - (rendición de cuentas)</v>
          </cell>
        </row>
        <row r="76">
          <cell r="B76" t="str">
            <v>4.2.4 Participación en foros para promover NEO e intercambio de ideas</v>
          </cell>
        </row>
        <row r="77">
          <cell r="B77" t="str">
            <v>4.2.4.1 Alquiler Salón para eventos de lanzamiento, informe y cierre</v>
          </cell>
        </row>
        <row r="78">
          <cell r="B78" t="str">
            <v>4.2.4.2 Refrigerios para eventos</v>
          </cell>
        </row>
        <row r="79">
          <cell r="B79" t="str">
            <v>4.2.6 Evento de cierre de los 3 años de NEO</v>
          </cell>
        </row>
        <row r="80">
          <cell r="B80" t="str">
            <v>4.3.1 Honorarios Consultoría para el Desarrollo de un caso a elegir</v>
          </cell>
        </row>
        <row r="81">
          <cell r="B81" t="str">
            <v>4.4.1 Honorarios Consultor Guía de implementación para el del modelo San Nicolás I CONALEP y replica en el resto del país</v>
          </cell>
        </row>
        <row r="82">
          <cell r="B82" t="str">
            <v>4.4.2 Honorarios Consultor guía sobre retención en el sistema medio técnico y técnico oficio</v>
          </cell>
        </row>
        <row r="83">
          <cell r="B83" t="str">
            <v>4.4.3 Honorarios Consultor guía sobre la capacitación de profesores en metodología didáctica</v>
          </cell>
        </row>
        <row r="84">
          <cell r="B84" t="str">
            <v>4.5.1 Honorarios Consultor Caso de estudio sobre Experiencia de la Alianza Multi sectorial en NL</v>
          </cell>
        </row>
        <row r="85">
          <cell r="B85" t="str">
            <v>4.6.1 Desarrollo plan de réplica en otros sistemas y subsistemas</v>
          </cell>
        </row>
        <row r="86">
          <cell r="B86" t="str">
            <v>4.6.2 Sistema deM&amp;E</v>
          </cell>
        </row>
        <row r="87">
          <cell r="B87" t="str">
            <v>4.7.1 Especialistas Comunicaciones y fondos</v>
          </cell>
        </row>
        <row r="88">
          <cell r="B88" t="str">
            <v>4.7.1.2 Especialistas Comunicación</v>
          </cell>
        </row>
        <row r="89">
          <cell r="B89" t="str">
            <v>4.7.1.3 Apoyo especialista en procuracion</v>
          </cell>
        </row>
        <row r="90">
          <cell r="B90" t="str">
            <v>4.7.1.4 Becario Procuración</v>
          </cell>
        </row>
        <row r="91">
          <cell r="B91" t="str">
            <v>4.7.2 Especialista de Monitoreo y Evaluación</v>
          </cell>
        </row>
        <row r="92">
          <cell r="B92" t="str">
            <v>4.7.3 Equipos y materiales Coordinador de Comunicación y Fondos y Monitoreo y Evaluacion )</v>
          </cell>
        </row>
        <row r="93">
          <cell r="B93" t="str">
            <v>5.1 Coordinador del proyecto</v>
          </cell>
        </row>
        <row r="94">
          <cell r="B94" t="str">
            <v>5.2 Auxiliar Administrativo / Contable</v>
          </cell>
        </row>
        <row r="95">
          <cell r="B95" t="str">
            <v>5.3 Horas de consultoría supervision agencia ejecutora</v>
          </cell>
        </row>
        <row r="96">
          <cell r="B96" t="str">
            <v>5.4 Alquiler y mobiliario de oficina</v>
          </cell>
        </row>
        <row r="97">
          <cell r="B97" t="str">
            <v>5.5 Viáticos de transporte: gasolina, estacionamientos, taxis</v>
          </cell>
        </row>
        <row r="98">
          <cell r="B98" t="str">
            <v>5.8 Servicios de fortalecimiento a la agencia Ejecutora</v>
          </cell>
        </row>
        <row r="99">
          <cell r="B99" t="str">
            <v>5.6 Computador para personal auxiliar administrativo</v>
          </cell>
        </row>
        <row r="100">
          <cell r="B100" t="str">
            <v>5.7 Materiales varios: papeleria, insumos de oficina</v>
          </cell>
        </row>
        <row r="101">
          <cell r="B101" t="str">
            <v>6 Sistema de M&amp;E y Auditoria</v>
          </cell>
        </row>
        <row r="102">
          <cell r="B102" t="str">
            <v>7 Evaluaciones Intermedia y Final</v>
          </cell>
        </row>
        <row r="103">
          <cell r="B103" t="str">
            <v>8 Evaluacion Final</v>
          </cell>
        </row>
        <row r="104">
          <cell r="B104" t="str">
            <v>9 Evaluación de procesos adquisiciones ex-post</v>
          </cell>
        </row>
        <row r="105">
          <cell r="B105" t="str">
            <v>10 Imprevistos: Vuelos, hospedaje, viaticos, comidas/reuniones con colaboradores</v>
          </cell>
        </row>
        <row r="106">
          <cell r="B106" t="str">
            <v>11 Agenda de Jóvenes y Juventud</v>
          </cell>
        </row>
        <row r="107">
          <cell r="B107" t="str">
            <v>12 Cuenta de Evaluación de impacto</v>
          </cell>
        </row>
        <row r="108">
          <cell r="B108" t="str">
            <v>13 Servicios de fortalecimiento a la agencia Ejecutora</v>
          </cell>
        </row>
        <row r="109">
          <cell r="B109" t="str">
            <v>Reembolso financiamiento CEMEX</v>
          </cell>
        </row>
        <row r="110">
          <cell r="B110" t="str">
            <v>Comision bancaria</v>
          </cell>
        </row>
        <row r="111">
          <cell r="B111" t="str">
            <v>Impuestos federales y patronales</v>
          </cell>
        </row>
        <row r="112">
          <cell r="B112" t="str">
            <v>Prestamo entre cuentas</v>
          </cell>
        </row>
        <row r="113">
          <cell r="B113" t="str">
            <v>IVA por cobrar</v>
          </cell>
        </row>
      </sheetData>
      <sheetData sheetId="5"/>
      <sheetData sheetId="6"/>
      <sheetData sheetId="7">
        <row r="8">
          <cell r="M8">
            <v>13260508.643023744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Mayo"/>
      <sheetName val="Junio 2014"/>
      <sheetName val="Septiembre 2014"/>
      <sheetName val="Octubre 2014"/>
      <sheetName val="Noviembre 2014"/>
      <sheetName val="Diciembre 2014"/>
      <sheetName val="Enero 2015"/>
      <sheetName val="Febrero 2015"/>
      <sheetName val="Marzo 2015"/>
      <sheetName val="Mayo 2015"/>
      <sheetName val="Junio 2015"/>
      <sheetName val="Julio 2015"/>
      <sheetName val="Agosto 2015"/>
      <sheetName val="Septiembre 2015"/>
      <sheetName val="Octubre 2015"/>
      <sheetName val="Noviembre 2015"/>
      <sheetName val="Diciembre 2015"/>
      <sheetName val="Enero 2016"/>
      <sheetName val="Febrero 2016"/>
      <sheetName val="Marzo 2016"/>
      <sheetName val="Vale de pago"/>
      <sheetName val="Consolidado"/>
      <sheetName val="Catalog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4">
          <cell r="A114" t="str">
            <v>CC19 AUS/PEND</v>
          </cell>
        </row>
        <row r="115">
          <cell r="A115" t="str">
            <v>CC19 CEMEX</v>
          </cell>
        </row>
        <row r="116">
          <cell r="A116" t="str">
            <v>CC19 FEMSA</v>
          </cell>
        </row>
        <row r="117">
          <cell r="A117" t="str">
            <v>CC19 AUS/CEMEX/FEMSA</v>
          </cell>
        </row>
        <row r="118">
          <cell r="A118" t="str">
            <v>CC19 FOMIN</v>
          </cell>
        </row>
        <row r="119">
          <cell r="A119" t="str">
            <v>CC19 AUS</v>
          </cell>
        </row>
        <row r="120">
          <cell r="A120" t="str">
            <v>CC19 MICROSOFT</v>
          </cell>
        </row>
      </sheetData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O NL 11.11.13"/>
      <sheetName val="CONSOLIDADO"/>
      <sheetName val="NEO NL 07.08.14 REV DE CARTAS  "/>
      <sheetName val="POA vs Gasto Real 2014"/>
      <sheetName val="Catalogo"/>
      <sheetName val="POA vs Gasto Real 2015"/>
      <sheetName val="Acumulado x cta"/>
      <sheetName val="Plan de adquisiciones"/>
      <sheetName val="EGRESO ACUM POR FINANCIADOR"/>
      <sheetName val="Egresos Acumulados"/>
      <sheetName val="GRAN ACUMULADO 2014-2018"/>
      <sheetName val="CUOTA ANUAL"/>
      <sheetName val="CC23 FOMIN"/>
      <sheetName val="CC23"/>
      <sheetName val="Ingresos CC23"/>
      <sheetName val="Egresos CC23"/>
      <sheetName val="Reemb a CEMEX Mzo-Sept14 CC23"/>
      <sheetName val="Hoja7"/>
      <sheetName val="CC19 LOCALES "/>
      <sheetName val="Ingresos CC19"/>
      <sheetName val="Egresos CC19"/>
      <sheetName val="CC24 AUS"/>
      <sheetName val="Ingresos CC24"/>
      <sheetName val="Egresos CC24"/>
      <sheetName val="Reemb a CEMEX Mzo-Sept14 CC24"/>
      <sheetName val="CC25 IYF MICROSOFT"/>
      <sheetName val="Ingresos CC25"/>
      <sheetName val="Egresos CC25"/>
      <sheetName val=" Jul-Dic 2014 Pesos 270814 "/>
      <sheetName val="CC29 RESERVAS"/>
      <sheetName val="Egresos CC29"/>
      <sheetName val="Acumulado 2016"/>
      <sheetName val="Acumulado 2015"/>
      <sheetName val="Acumulado 2014"/>
      <sheetName val="TablaPivote2016"/>
      <sheetName val="TablaPivote 2015"/>
      <sheetName val="Tabla Pivote 2014"/>
      <sheetName val="5.4 Pivote"/>
      <sheetName val="Hoja2"/>
      <sheetName val="CC24"/>
      <sheetName val="Plan de adquisiciones 31dic2015"/>
      <sheetName val="NEO NL 31dic2015"/>
    </sheetNames>
    <sheetDataSet>
      <sheetData sheetId="0" refreshError="1">
        <row r="10">
          <cell r="H10">
            <v>240000</v>
          </cell>
          <cell r="J10">
            <v>0</v>
          </cell>
          <cell r="S10">
            <v>1</v>
          </cell>
        </row>
        <row r="12">
          <cell r="H12">
            <v>9600</v>
          </cell>
          <cell r="J12">
            <v>0</v>
          </cell>
          <cell r="S12">
            <v>1</v>
          </cell>
        </row>
        <row r="13">
          <cell r="H13">
            <v>1800</v>
          </cell>
          <cell r="J13">
            <v>0</v>
          </cell>
          <cell r="S13">
            <v>1</v>
          </cell>
        </row>
        <row r="14">
          <cell r="H14">
            <v>115200</v>
          </cell>
          <cell r="J14">
            <v>0</v>
          </cell>
          <cell r="N14">
            <v>1</v>
          </cell>
        </row>
        <row r="15">
          <cell r="H15">
            <v>64000</v>
          </cell>
          <cell r="J15">
            <v>0</v>
          </cell>
          <cell r="N15">
            <v>1</v>
          </cell>
        </row>
        <row r="16">
          <cell r="H16">
            <v>80000</v>
          </cell>
          <cell r="J16">
            <v>0</v>
          </cell>
          <cell r="S16">
            <v>1</v>
          </cell>
        </row>
        <row r="17">
          <cell r="H17">
            <v>48000</v>
          </cell>
          <cell r="J17">
            <v>0</v>
          </cell>
          <cell r="S17">
            <v>1</v>
          </cell>
        </row>
        <row r="19">
          <cell r="H19">
            <v>2400</v>
          </cell>
        </row>
        <row r="20">
          <cell r="J20">
            <v>0</v>
          </cell>
          <cell r="S20">
            <v>1</v>
          </cell>
        </row>
        <row r="21">
          <cell r="J21">
            <v>0</v>
          </cell>
          <cell r="S21">
            <v>1</v>
          </cell>
        </row>
        <row r="24">
          <cell r="H24">
            <v>85000</v>
          </cell>
          <cell r="J24">
            <v>0</v>
          </cell>
          <cell r="N24">
            <v>1</v>
          </cell>
        </row>
        <row r="25">
          <cell r="J25">
            <v>0</v>
          </cell>
        </row>
        <row r="26">
          <cell r="J26">
            <v>0</v>
          </cell>
        </row>
        <row r="29">
          <cell r="J29">
            <v>0</v>
          </cell>
          <cell r="S29">
            <v>1</v>
          </cell>
        </row>
        <row r="30">
          <cell r="J30">
            <v>0</v>
          </cell>
        </row>
        <row r="40">
          <cell r="J40">
            <v>0</v>
          </cell>
          <cell r="AX40">
            <v>1</v>
          </cell>
        </row>
        <row r="41">
          <cell r="J41">
            <v>0</v>
          </cell>
          <cell r="P41">
            <v>1</v>
          </cell>
        </row>
        <row r="42">
          <cell r="J42">
            <v>0</v>
          </cell>
        </row>
        <row r="43">
          <cell r="J43">
            <v>0</v>
          </cell>
          <cell r="AH43">
            <v>1</v>
          </cell>
        </row>
        <row r="48">
          <cell r="J48">
            <v>0</v>
          </cell>
        </row>
        <row r="50">
          <cell r="J50">
            <v>0</v>
          </cell>
          <cell r="AW50">
            <v>1</v>
          </cell>
        </row>
        <row r="52">
          <cell r="H52">
            <v>270000</v>
          </cell>
          <cell r="J52">
            <v>0</v>
          </cell>
          <cell r="AU52">
            <v>0.6</v>
          </cell>
          <cell r="AW52">
            <v>0.4</v>
          </cell>
        </row>
        <row r="54">
          <cell r="J54">
            <v>0</v>
          </cell>
          <cell r="S54">
            <v>0.25</v>
          </cell>
          <cell r="W54">
            <v>0.25</v>
          </cell>
          <cell r="Y54">
            <v>0.25</v>
          </cell>
          <cell r="AU54">
            <v>0.25</v>
          </cell>
        </row>
        <row r="60">
          <cell r="J60">
            <v>0</v>
          </cell>
          <cell r="Y60">
            <v>0.4</v>
          </cell>
          <cell r="AD60">
            <v>0.4</v>
          </cell>
          <cell r="AW60">
            <v>0.2</v>
          </cell>
        </row>
        <row r="61">
          <cell r="J61">
            <v>0</v>
          </cell>
          <cell r="Y61">
            <v>1</v>
          </cell>
        </row>
        <row r="62">
          <cell r="J62">
            <v>0</v>
          </cell>
          <cell r="Y62">
            <v>1</v>
          </cell>
        </row>
        <row r="63">
          <cell r="J63">
            <v>0</v>
          </cell>
          <cell r="Y63">
            <v>1</v>
          </cell>
        </row>
        <row r="64">
          <cell r="J64">
            <v>0</v>
          </cell>
        </row>
        <row r="66">
          <cell r="H66">
            <v>135000</v>
          </cell>
          <cell r="J66">
            <v>0</v>
          </cell>
          <cell r="W66">
            <v>0.33</v>
          </cell>
          <cell r="AH66">
            <v>0.33</v>
          </cell>
          <cell r="AS66">
            <v>0.24</v>
          </cell>
          <cell r="AW66">
            <v>0.1</v>
          </cell>
        </row>
        <row r="67">
          <cell r="H67">
            <v>270000</v>
          </cell>
        </row>
        <row r="69">
          <cell r="J69">
            <v>0</v>
          </cell>
          <cell r="AY69">
            <v>1</v>
          </cell>
        </row>
        <row r="72">
          <cell r="J72">
            <v>0</v>
          </cell>
        </row>
        <row r="73">
          <cell r="J73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  <cell r="AY80">
            <v>1</v>
          </cell>
        </row>
        <row r="85">
          <cell r="H85">
            <v>36000</v>
          </cell>
          <cell r="J85">
            <v>0</v>
          </cell>
          <cell r="AY85">
            <v>1</v>
          </cell>
        </row>
        <row r="87">
          <cell r="H87">
            <v>190000</v>
          </cell>
          <cell r="J87">
            <v>1</v>
          </cell>
        </row>
        <row r="90">
          <cell r="H90">
            <v>10000</v>
          </cell>
        </row>
        <row r="93">
          <cell r="H93">
            <v>1760</v>
          </cell>
          <cell r="J93">
            <v>0</v>
          </cell>
          <cell r="AY93">
            <v>1</v>
          </cell>
        </row>
        <row r="94">
          <cell r="H94">
            <v>16000</v>
          </cell>
          <cell r="J94">
            <v>0</v>
          </cell>
          <cell r="AY94">
            <v>1</v>
          </cell>
        </row>
        <row r="95">
          <cell r="H95">
            <v>3000</v>
          </cell>
          <cell r="J95">
            <v>0</v>
          </cell>
          <cell r="AY95">
            <v>1</v>
          </cell>
        </row>
        <row r="99">
          <cell r="H99">
            <v>28800</v>
          </cell>
          <cell r="J99">
            <v>0</v>
          </cell>
          <cell r="AY99">
            <v>1</v>
          </cell>
        </row>
        <row r="100">
          <cell r="H100">
            <v>18000</v>
          </cell>
          <cell r="J100">
            <v>0</v>
          </cell>
          <cell r="AY100">
            <v>1</v>
          </cell>
        </row>
        <row r="103">
          <cell r="J103">
            <v>1</v>
          </cell>
        </row>
        <row r="104">
          <cell r="H104">
            <v>2500</v>
          </cell>
          <cell r="J104">
            <v>1</v>
          </cell>
        </row>
        <row r="105">
          <cell r="H105">
            <v>5000</v>
          </cell>
          <cell r="J105">
            <v>1</v>
          </cell>
        </row>
        <row r="106">
          <cell r="H106">
            <v>5000</v>
          </cell>
          <cell r="J106">
            <v>1</v>
          </cell>
        </row>
        <row r="107">
          <cell r="H107">
            <v>750</v>
          </cell>
          <cell r="J107">
            <v>1</v>
          </cell>
        </row>
        <row r="109">
          <cell r="H109">
            <v>15000</v>
          </cell>
          <cell r="J109">
            <v>1</v>
          </cell>
        </row>
        <row r="110">
          <cell r="H110">
            <v>2000</v>
          </cell>
          <cell r="J110">
            <v>1</v>
          </cell>
        </row>
        <row r="111">
          <cell r="H111">
            <v>1000</v>
          </cell>
          <cell r="J111">
            <v>1</v>
          </cell>
        </row>
        <row r="112">
          <cell r="H112">
            <v>2000</v>
          </cell>
          <cell r="J112">
            <v>1</v>
          </cell>
        </row>
        <row r="113">
          <cell r="H113">
            <v>4000</v>
          </cell>
          <cell r="J113">
            <v>1</v>
          </cell>
        </row>
        <row r="114">
          <cell r="H114">
            <v>4000</v>
          </cell>
          <cell r="J114">
            <v>1</v>
          </cell>
        </row>
        <row r="115">
          <cell r="H115">
            <v>2000</v>
          </cell>
          <cell r="J115">
            <v>1</v>
          </cell>
        </row>
        <row r="117">
          <cell r="H117">
            <v>3500</v>
          </cell>
          <cell r="J117">
            <v>1</v>
          </cell>
        </row>
        <row r="119">
          <cell r="H119">
            <v>3500</v>
          </cell>
          <cell r="J119">
            <v>1</v>
          </cell>
        </row>
        <row r="120">
          <cell r="H120">
            <v>3500</v>
          </cell>
          <cell r="J120">
            <v>1</v>
          </cell>
        </row>
        <row r="121">
          <cell r="H121">
            <v>3500</v>
          </cell>
          <cell r="J121">
            <v>1</v>
          </cell>
        </row>
        <row r="123">
          <cell r="H123">
            <v>3500</v>
          </cell>
          <cell r="J123">
            <v>1</v>
          </cell>
        </row>
        <row r="125">
          <cell r="H125">
            <v>3500</v>
          </cell>
          <cell r="J125">
            <v>1</v>
          </cell>
        </row>
        <row r="129">
          <cell r="J129">
            <v>1</v>
          </cell>
        </row>
        <row r="130">
          <cell r="H130">
            <v>20000</v>
          </cell>
          <cell r="J130">
            <v>1</v>
          </cell>
        </row>
        <row r="138">
          <cell r="H138">
            <v>1000</v>
          </cell>
          <cell r="J138">
            <v>0</v>
          </cell>
          <cell r="AY138">
            <v>1</v>
          </cell>
        </row>
        <row r="139">
          <cell r="H139">
            <v>10000</v>
          </cell>
          <cell r="J139">
            <v>0</v>
          </cell>
          <cell r="AY139">
            <v>1</v>
          </cell>
        </row>
        <row r="141">
          <cell r="J141">
            <v>1</v>
          </cell>
        </row>
        <row r="142">
          <cell r="H142">
            <v>40000</v>
          </cell>
          <cell r="J142">
            <v>1</v>
          </cell>
        </row>
        <row r="143">
          <cell r="J1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9"/>
  <sheetViews>
    <sheetView showGridLines="0" tabSelected="1" topLeftCell="B1" zoomScale="93" zoomScaleNormal="93" workbookViewId="0">
      <pane ySplit="11" topLeftCell="A108" activePane="bottomLeft" state="frozen"/>
      <selection activeCell="I52" sqref="I52"/>
      <selection pane="bottomLeft" activeCell="E114" sqref="E114"/>
    </sheetView>
  </sheetViews>
  <sheetFormatPr defaultColWidth="9.109375" defaultRowHeight="13.2" x14ac:dyDescent="0.25"/>
  <cols>
    <col min="1" max="1" width="1.6640625" style="1" customWidth="1"/>
    <col min="2" max="2" width="6.88671875" style="1" customWidth="1"/>
    <col min="3" max="3" width="12" style="1" customWidth="1"/>
    <col min="4" max="4" width="45.6640625" style="1" customWidth="1"/>
    <col min="5" max="5" width="14.88671875" style="1" customWidth="1"/>
    <col min="6" max="6" width="11.88671875" style="1" customWidth="1"/>
    <col min="7" max="7" width="13.5546875" style="1" customWidth="1"/>
    <col min="8" max="8" width="10" style="1" bestFit="1" customWidth="1"/>
    <col min="9" max="10" width="9.109375" style="1" customWidth="1"/>
    <col min="11" max="11" width="31.88671875" style="1" customWidth="1"/>
    <col min="12" max="12" width="22.88671875" style="1" customWidth="1"/>
    <col min="13" max="13" width="41.33203125" style="1" customWidth="1"/>
    <col min="14" max="14" width="10.88671875" style="1" bestFit="1" customWidth="1"/>
    <col min="15" max="16384" width="9.109375" style="1"/>
  </cols>
  <sheetData>
    <row r="1" spans="1:16" ht="20.25" hidden="1" customHeight="1" x14ac:dyDescent="0.3">
      <c r="B1" s="2"/>
      <c r="C1" s="2"/>
      <c r="D1" s="2"/>
      <c r="E1" s="2"/>
      <c r="F1" s="2"/>
      <c r="G1" s="2"/>
      <c r="H1" s="3"/>
      <c r="K1" s="3" t="s">
        <v>0</v>
      </c>
      <c r="L1" s="3"/>
      <c r="M1" s="3"/>
    </row>
    <row r="2" spans="1:16" ht="20.25" hidden="1" customHeight="1" x14ac:dyDescent="0.3">
      <c r="B2" s="2"/>
      <c r="C2" s="2"/>
      <c r="D2" s="2"/>
      <c r="E2" s="2"/>
      <c r="F2" s="2"/>
      <c r="G2" s="2"/>
      <c r="H2" s="3"/>
      <c r="I2" s="3"/>
      <c r="J2" s="3"/>
      <c r="K2" s="3" t="s">
        <v>1</v>
      </c>
      <c r="L2" s="3"/>
      <c r="M2" s="3"/>
    </row>
    <row r="3" spans="1:16" ht="22.5" hidden="1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28.5" customHeight="1" x14ac:dyDescent="0.3">
      <c r="B4" s="94" t="s">
        <v>2</v>
      </c>
      <c r="C4" s="95"/>
      <c r="D4" s="96"/>
      <c r="E4" s="95"/>
      <c r="F4" s="95"/>
      <c r="G4" s="95"/>
      <c r="H4" s="95"/>
      <c r="I4" s="95"/>
      <c r="J4" s="95"/>
      <c r="K4" s="95"/>
      <c r="L4" s="95"/>
      <c r="M4" s="97"/>
    </row>
    <row r="5" spans="1:16" ht="16.5" customHeight="1" x14ac:dyDescent="0.3">
      <c r="B5" s="98" t="s">
        <v>3</v>
      </c>
      <c r="C5" s="99"/>
      <c r="D5" s="100"/>
      <c r="E5" s="100"/>
      <c r="F5" s="100"/>
      <c r="G5" s="101" t="s">
        <v>4</v>
      </c>
      <c r="H5" s="102"/>
      <c r="I5" s="102"/>
      <c r="J5" s="102"/>
      <c r="K5" s="102"/>
      <c r="L5" s="102"/>
      <c r="M5" s="103"/>
    </row>
    <row r="6" spans="1:16" ht="16.5" customHeight="1" x14ac:dyDescent="0.3">
      <c r="B6" s="104" t="s">
        <v>297</v>
      </c>
      <c r="C6" s="105"/>
      <c r="D6" s="106"/>
      <c r="E6" s="106"/>
      <c r="F6" s="106"/>
      <c r="G6" s="107" t="s">
        <v>5</v>
      </c>
      <c r="H6" s="106"/>
      <c r="I6" s="106"/>
      <c r="J6" s="106"/>
      <c r="K6" s="106"/>
      <c r="L6" s="106"/>
      <c r="M6" s="108"/>
    </row>
    <row r="7" spans="1:16" ht="21" customHeight="1" x14ac:dyDescent="0.3">
      <c r="B7" s="90" t="s">
        <v>6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6" ht="22.5" customHeight="1" x14ac:dyDescent="0.3">
      <c r="A8" s="4" t="s">
        <v>7</v>
      </c>
      <c r="B8" s="5" t="s">
        <v>8</v>
      </c>
      <c r="C8" s="6"/>
      <c r="D8" s="7"/>
      <c r="E8" s="8" t="s">
        <v>9</v>
      </c>
      <c r="F8" s="9"/>
      <c r="G8" s="9"/>
      <c r="H8" s="10">
        <f>SUM(E14:E26,E43:E51,E74:E75,E84:E94,E113,E114,E115,E116,E122)</f>
        <v>1973648.0978571428</v>
      </c>
      <c r="I8" s="7" t="s">
        <v>10</v>
      </c>
      <c r="J8" s="7"/>
      <c r="K8" s="10"/>
      <c r="L8" s="10">
        <f>SUM(E27,E36,E52,E63,E76,E95,E107,E110,E111,E112,E118,E119,E120,E121,E124,E125)</f>
        <v>11286860.545166593</v>
      </c>
      <c r="M8" s="11">
        <f>+H8+L8</f>
        <v>13260508.643023737</v>
      </c>
      <c r="N8" s="12"/>
      <c r="O8" s="12"/>
    </row>
    <row r="9" spans="1:16" ht="12" customHeight="1" x14ac:dyDescent="0.3">
      <c r="B9" s="13"/>
      <c r="C9" s="14"/>
      <c r="D9" s="14"/>
      <c r="E9" s="14"/>
      <c r="F9" s="14"/>
      <c r="G9" s="14"/>
      <c r="H9" s="54"/>
      <c r="I9" s="14"/>
      <c r="J9" s="14"/>
      <c r="K9" s="14"/>
      <c r="L9" s="54"/>
      <c r="M9" s="11">
        <f>+'[1]Plan de adquisiciones'!$M$8</f>
        <v>13260508.643023744</v>
      </c>
      <c r="N9" s="10">
        <f>+M9-M8</f>
        <v>0</v>
      </c>
      <c r="O9" s="55"/>
    </row>
    <row r="10" spans="1:16" s="18" customFormat="1" ht="40.5" customHeight="1" x14ac:dyDescent="0.25">
      <c r="A10" s="15"/>
      <c r="B10" s="83" t="s">
        <v>11</v>
      </c>
      <c r="C10" s="85" t="s">
        <v>12</v>
      </c>
      <c r="D10" s="72" t="s">
        <v>13</v>
      </c>
      <c r="E10" s="71" t="s">
        <v>14</v>
      </c>
      <c r="F10" s="71" t="s">
        <v>15</v>
      </c>
      <c r="G10" s="71" t="s">
        <v>16</v>
      </c>
      <c r="H10" s="71" t="s">
        <v>17</v>
      </c>
      <c r="I10" s="71"/>
      <c r="J10" s="16"/>
      <c r="K10" s="72" t="s">
        <v>18</v>
      </c>
      <c r="L10" s="71" t="s">
        <v>19</v>
      </c>
      <c r="M10" s="74" t="s">
        <v>20</v>
      </c>
      <c r="N10" s="17"/>
      <c r="O10" s="17"/>
      <c r="P10" s="17"/>
    </row>
    <row r="11" spans="1:16" ht="40.5" customHeight="1" x14ac:dyDescent="0.25">
      <c r="A11" s="19"/>
      <c r="B11" s="84"/>
      <c r="C11" s="86"/>
      <c r="D11" s="73"/>
      <c r="E11" s="72"/>
      <c r="F11" s="72"/>
      <c r="G11" s="72"/>
      <c r="H11" s="16" t="s">
        <v>21</v>
      </c>
      <c r="I11" s="16" t="s">
        <v>22</v>
      </c>
      <c r="J11" s="20"/>
      <c r="K11" s="73"/>
      <c r="L11" s="72"/>
      <c r="M11" s="75"/>
      <c r="N11" s="21"/>
      <c r="O11" s="21"/>
      <c r="P11" s="21"/>
    </row>
    <row r="12" spans="1:16" ht="15" customHeight="1" x14ac:dyDescent="0.3">
      <c r="A12" s="19"/>
      <c r="B12" s="22">
        <v>1</v>
      </c>
      <c r="C12" s="23"/>
      <c r="D12" s="24" t="s">
        <v>23</v>
      </c>
      <c r="E12" s="25">
        <f>+E13+E27+E36</f>
        <v>4696249.4416666599</v>
      </c>
      <c r="F12" s="26"/>
      <c r="G12" s="26"/>
      <c r="H12" s="26"/>
      <c r="I12" s="26"/>
      <c r="J12" s="26"/>
      <c r="K12" s="26"/>
      <c r="L12" s="26"/>
      <c r="M12" s="27"/>
    </row>
    <row r="13" spans="1:16" ht="14.4" x14ac:dyDescent="0.3">
      <c r="A13" s="19"/>
      <c r="B13" s="28"/>
      <c r="C13" s="29"/>
      <c r="D13" s="30" t="s">
        <v>24</v>
      </c>
      <c r="E13" s="31">
        <f>SUM(E14:E26)</f>
        <v>1663532.86</v>
      </c>
      <c r="F13" s="32"/>
      <c r="G13" s="32"/>
      <c r="H13" s="32"/>
      <c r="I13" s="32"/>
      <c r="J13" s="32"/>
      <c r="K13" s="32"/>
      <c r="L13" s="32"/>
      <c r="M13" s="33"/>
    </row>
    <row r="14" spans="1:16" ht="28.8" x14ac:dyDescent="0.25">
      <c r="A14" s="19"/>
      <c r="B14" s="109" t="s">
        <v>25</v>
      </c>
      <c r="C14" s="36"/>
      <c r="D14" s="41" t="s">
        <v>26</v>
      </c>
      <c r="E14" s="110">
        <f>'[3]NEO NL 11.11.13'!H13</f>
        <v>1800</v>
      </c>
      <c r="F14" s="36" t="s">
        <v>27</v>
      </c>
      <c r="G14" s="34" t="s">
        <v>28</v>
      </c>
      <c r="H14" s="35">
        <f>'[3]NEO NL 11.11.13'!J13</f>
        <v>0</v>
      </c>
      <c r="I14" s="35">
        <f>'[3]NEO NL 11.11.13'!S13</f>
        <v>1</v>
      </c>
      <c r="J14" s="35"/>
      <c r="K14" s="36" t="s">
        <v>29</v>
      </c>
      <c r="L14" s="37"/>
      <c r="M14" s="38"/>
    </row>
    <row r="15" spans="1:16" ht="14.4" x14ac:dyDescent="0.25">
      <c r="A15" s="19"/>
      <c r="B15" s="109" t="s">
        <v>30</v>
      </c>
      <c r="C15" s="36"/>
      <c r="D15" s="36" t="s">
        <v>31</v>
      </c>
      <c r="E15" s="110">
        <f>'[3]NEO NL 11.11.13'!H16</f>
        <v>80000</v>
      </c>
      <c r="F15" s="36" t="s">
        <v>27</v>
      </c>
      <c r="G15" s="34" t="s">
        <v>28</v>
      </c>
      <c r="H15" s="35">
        <f>'[3]NEO NL 11.11.13'!J16</f>
        <v>0</v>
      </c>
      <c r="I15" s="35">
        <f>'[3]NEO NL 11.11.13'!S16</f>
        <v>1</v>
      </c>
      <c r="J15" s="35"/>
      <c r="K15" s="36" t="s">
        <v>29</v>
      </c>
      <c r="L15" s="37"/>
      <c r="M15" s="38"/>
    </row>
    <row r="16" spans="1:16" ht="14.4" x14ac:dyDescent="0.25">
      <c r="A16" s="19"/>
      <c r="B16" s="109" t="s">
        <v>32</v>
      </c>
      <c r="C16" s="111"/>
      <c r="D16" s="41" t="s">
        <v>33</v>
      </c>
      <c r="E16" s="110">
        <f>'[3]NEO NL 11.11.13'!H17</f>
        <v>48000</v>
      </c>
      <c r="F16" s="36" t="s">
        <v>27</v>
      </c>
      <c r="G16" s="34" t="s">
        <v>28</v>
      </c>
      <c r="H16" s="35">
        <f>'[3]NEO NL 11.11.13'!J17</f>
        <v>0</v>
      </c>
      <c r="I16" s="35">
        <f>'[3]NEO NL 11.11.13'!S17</f>
        <v>1</v>
      </c>
      <c r="J16" s="35"/>
      <c r="K16" s="36" t="s">
        <v>29</v>
      </c>
      <c r="L16" s="37"/>
      <c r="M16" s="38" t="s">
        <v>34</v>
      </c>
    </row>
    <row r="17" spans="1:13" ht="14.4" x14ac:dyDescent="0.25">
      <c r="A17" s="19"/>
      <c r="B17" s="109" t="s">
        <v>35</v>
      </c>
      <c r="C17" s="111"/>
      <c r="D17" s="41" t="s">
        <v>36</v>
      </c>
      <c r="E17" s="110">
        <v>13095</v>
      </c>
      <c r="F17" s="36" t="s">
        <v>27</v>
      </c>
      <c r="G17" s="34" t="s">
        <v>28</v>
      </c>
      <c r="H17" s="35">
        <f>'[3]NEO NL 11.11.13'!J20</f>
        <v>0</v>
      </c>
      <c r="I17" s="35">
        <f>'[3]NEO NL 11.11.13'!S20</f>
        <v>1</v>
      </c>
      <c r="J17" s="35"/>
      <c r="K17" s="36" t="s">
        <v>29</v>
      </c>
      <c r="L17" s="37"/>
      <c r="M17" s="38" t="s">
        <v>37</v>
      </c>
    </row>
    <row r="18" spans="1:13" ht="28.8" x14ac:dyDescent="0.25">
      <c r="A18" s="19"/>
      <c r="B18" s="109" t="s">
        <v>38</v>
      </c>
      <c r="C18" s="111"/>
      <c r="D18" s="41" t="s">
        <v>39</v>
      </c>
      <c r="E18" s="110">
        <v>7771</v>
      </c>
      <c r="F18" s="36" t="s">
        <v>27</v>
      </c>
      <c r="G18" s="34" t="s">
        <v>28</v>
      </c>
      <c r="H18" s="35">
        <f>'[3]NEO NL 11.11.13'!J21</f>
        <v>0</v>
      </c>
      <c r="I18" s="35">
        <f>'[3]NEO NL 11.11.13'!S21</f>
        <v>1</v>
      </c>
      <c r="J18" s="35"/>
      <c r="K18" s="36" t="s">
        <v>29</v>
      </c>
      <c r="L18" s="37"/>
      <c r="M18" s="38" t="s">
        <v>40</v>
      </c>
    </row>
    <row r="19" spans="1:13" ht="60" x14ac:dyDescent="0.25">
      <c r="A19" s="19"/>
      <c r="B19" s="109" t="s">
        <v>41</v>
      </c>
      <c r="C19" s="111" t="s">
        <v>42</v>
      </c>
      <c r="D19" s="41" t="s">
        <v>43</v>
      </c>
      <c r="E19" s="110">
        <v>0</v>
      </c>
      <c r="F19" s="36" t="s">
        <v>27</v>
      </c>
      <c r="G19" s="34" t="s">
        <v>28</v>
      </c>
      <c r="H19" s="35">
        <f>'[3]NEO NL 11.11.13'!J26</f>
        <v>0</v>
      </c>
      <c r="I19" s="35">
        <v>0</v>
      </c>
      <c r="J19" s="35"/>
      <c r="K19" s="36" t="s">
        <v>29</v>
      </c>
      <c r="L19" s="37"/>
      <c r="M19" s="38" t="s">
        <v>44</v>
      </c>
    </row>
    <row r="20" spans="1:13" ht="14.4" x14ac:dyDescent="0.25">
      <c r="A20" s="19"/>
      <c r="B20" s="109" t="s">
        <v>45</v>
      </c>
      <c r="C20" s="111"/>
      <c r="D20" s="41" t="s">
        <v>46</v>
      </c>
      <c r="E20" s="110">
        <v>816</v>
      </c>
      <c r="F20" s="36" t="s">
        <v>27</v>
      </c>
      <c r="G20" s="34" t="s">
        <v>28</v>
      </c>
      <c r="H20" s="35">
        <f>'[3]NEO NL 11.11.13'!J29</f>
        <v>0</v>
      </c>
      <c r="I20" s="35">
        <f>'[3]NEO NL 11.11.13'!S29</f>
        <v>1</v>
      </c>
      <c r="J20" s="35"/>
      <c r="K20" s="36" t="s">
        <v>29</v>
      </c>
      <c r="L20" s="37"/>
      <c r="M20" s="38"/>
    </row>
    <row r="21" spans="1:13" ht="14.4" x14ac:dyDescent="0.25">
      <c r="A21" s="19"/>
      <c r="B21" s="109" t="s">
        <v>47</v>
      </c>
      <c r="C21" s="111"/>
      <c r="D21" s="41" t="s">
        <v>48</v>
      </c>
      <c r="E21" s="110">
        <v>600</v>
      </c>
      <c r="F21" s="36" t="s">
        <v>27</v>
      </c>
      <c r="G21" s="34" t="s">
        <v>28</v>
      </c>
      <c r="H21" s="35">
        <f>'[3]NEO NL 11.11.13'!J30</f>
        <v>0</v>
      </c>
      <c r="I21" s="35">
        <v>1</v>
      </c>
      <c r="J21" s="35"/>
      <c r="K21" s="36" t="s">
        <v>29</v>
      </c>
      <c r="L21" s="37"/>
      <c r="M21" s="38"/>
    </row>
    <row r="22" spans="1:13" ht="30.75" customHeight="1" x14ac:dyDescent="0.25">
      <c r="A22" s="19"/>
      <c r="B22" s="109" t="s">
        <v>49</v>
      </c>
      <c r="C22" s="111"/>
      <c r="D22" s="41" t="s">
        <v>50</v>
      </c>
      <c r="E22" s="110">
        <v>363636</v>
      </c>
      <c r="F22" s="36" t="s">
        <v>27</v>
      </c>
      <c r="G22" s="34" t="s">
        <v>28</v>
      </c>
      <c r="H22" s="35">
        <f>'[3]NEO NL 11.11.13'!J40</f>
        <v>0</v>
      </c>
      <c r="I22" s="35">
        <f>'[3]NEO NL 11.11.13'!AX40</f>
        <v>1</v>
      </c>
      <c r="J22" s="35"/>
      <c r="K22" s="36" t="s">
        <v>29</v>
      </c>
      <c r="L22" s="37"/>
      <c r="M22" s="38" t="s">
        <v>51</v>
      </c>
    </row>
    <row r="23" spans="1:13" ht="28.8" x14ac:dyDescent="0.25">
      <c r="A23" s="19"/>
      <c r="B23" s="109" t="s">
        <v>52</v>
      </c>
      <c r="C23" s="111"/>
      <c r="D23" s="41" t="s">
        <v>53</v>
      </c>
      <c r="E23" s="110">
        <v>454201.36000000004</v>
      </c>
      <c r="F23" s="36" t="s">
        <v>27</v>
      </c>
      <c r="G23" s="34" t="s">
        <v>28</v>
      </c>
      <c r="H23" s="35">
        <f>'[3]NEO NL 11.11.13'!J41</f>
        <v>0</v>
      </c>
      <c r="I23" s="35">
        <f>'[3]NEO NL 11.11.13'!P41</f>
        <v>1</v>
      </c>
      <c r="J23" s="35"/>
      <c r="K23" s="36" t="s">
        <v>29</v>
      </c>
      <c r="L23" s="37"/>
      <c r="M23" s="38" t="s">
        <v>51</v>
      </c>
    </row>
    <row r="24" spans="1:13" ht="28.8" x14ac:dyDescent="0.25">
      <c r="A24" s="19"/>
      <c r="B24" s="109" t="s">
        <v>54</v>
      </c>
      <c r="C24" s="111"/>
      <c r="D24" s="41" t="s">
        <v>55</v>
      </c>
      <c r="E24" s="110">
        <v>545041.5</v>
      </c>
      <c r="F24" s="36" t="s">
        <v>27</v>
      </c>
      <c r="G24" s="34" t="s">
        <v>28</v>
      </c>
      <c r="H24" s="35">
        <f>'[3]NEO NL 11.11.13'!J42</f>
        <v>0</v>
      </c>
      <c r="I24" s="35">
        <v>1</v>
      </c>
      <c r="J24" s="35"/>
      <c r="K24" s="36" t="s">
        <v>29</v>
      </c>
      <c r="L24" s="37"/>
      <c r="M24" s="38" t="s">
        <v>56</v>
      </c>
    </row>
    <row r="25" spans="1:13" ht="28.8" x14ac:dyDescent="0.25">
      <c r="A25" s="19"/>
      <c r="B25" s="109" t="s">
        <v>57</v>
      </c>
      <c r="C25" s="111"/>
      <c r="D25" s="41" t="s">
        <v>58</v>
      </c>
      <c r="E25" s="110">
        <v>77143</v>
      </c>
      <c r="F25" s="36" t="s">
        <v>27</v>
      </c>
      <c r="G25" s="34" t="s">
        <v>28</v>
      </c>
      <c r="H25" s="35">
        <f>'[3]NEO NL 11.11.13'!J43</f>
        <v>0</v>
      </c>
      <c r="I25" s="35">
        <v>1</v>
      </c>
      <c r="J25" s="35"/>
      <c r="K25" s="36" t="s">
        <v>29</v>
      </c>
      <c r="L25" s="37"/>
      <c r="M25" s="38" t="s">
        <v>59</v>
      </c>
    </row>
    <row r="26" spans="1:13" ht="28.8" x14ac:dyDescent="0.25">
      <c r="A26" s="19"/>
      <c r="B26" s="109" t="s">
        <v>60</v>
      </c>
      <c r="C26" s="111"/>
      <c r="D26" s="41" t="s">
        <v>61</v>
      </c>
      <c r="E26" s="110">
        <v>71429</v>
      </c>
      <c r="F26" s="36" t="s">
        <v>27</v>
      </c>
      <c r="G26" s="34" t="s">
        <v>28</v>
      </c>
      <c r="H26" s="35">
        <f>'[3]NEO NL 11.11.13'!J43</f>
        <v>0</v>
      </c>
      <c r="I26" s="35">
        <f>'[3]NEO NL 11.11.13'!AH43</f>
        <v>1</v>
      </c>
      <c r="J26" s="35"/>
      <c r="K26" s="36" t="s">
        <v>29</v>
      </c>
      <c r="L26" s="37"/>
      <c r="M26" s="38" t="s">
        <v>62</v>
      </c>
    </row>
    <row r="27" spans="1:13" ht="14.4" x14ac:dyDescent="0.3">
      <c r="A27" s="19"/>
      <c r="B27" s="112"/>
      <c r="C27" s="113"/>
      <c r="D27" s="114" t="s">
        <v>63</v>
      </c>
      <c r="E27" s="115">
        <f>SUM(E28:E35)</f>
        <v>2768516.5816666596</v>
      </c>
      <c r="F27" s="116"/>
      <c r="G27" s="39"/>
      <c r="H27" s="39"/>
      <c r="I27" s="39"/>
      <c r="J27" s="39"/>
      <c r="K27" s="39"/>
      <c r="L27" s="39"/>
      <c r="M27" s="40"/>
    </row>
    <row r="28" spans="1:13" ht="24" x14ac:dyDescent="0.25">
      <c r="A28" s="19"/>
      <c r="B28" s="109" t="s">
        <v>64</v>
      </c>
      <c r="C28" s="111"/>
      <c r="D28" s="117" t="s">
        <v>65</v>
      </c>
      <c r="E28" s="110">
        <f>'[3]NEO NL 11.11.13'!H10</f>
        <v>240000</v>
      </c>
      <c r="F28" s="36" t="s">
        <v>27</v>
      </c>
      <c r="G28" s="34" t="s">
        <v>28</v>
      </c>
      <c r="H28" s="35">
        <f>'[3]NEO NL 11.11.13'!J10</f>
        <v>0</v>
      </c>
      <c r="I28" s="35">
        <f>'[3]NEO NL 11.11.13'!S10</f>
        <v>1</v>
      </c>
      <c r="J28" s="35"/>
      <c r="K28" s="36" t="s">
        <v>29</v>
      </c>
      <c r="L28" s="37"/>
      <c r="M28" s="38" t="s">
        <v>66</v>
      </c>
    </row>
    <row r="29" spans="1:13" ht="14.4" x14ac:dyDescent="0.25">
      <c r="A29" s="19"/>
      <c r="B29" s="109" t="s">
        <v>67</v>
      </c>
      <c r="C29" s="111"/>
      <c r="D29" s="41" t="s">
        <v>68</v>
      </c>
      <c r="E29" s="110">
        <f>'[3]NEO NL 11.11.13'!H12</f>
        <v>9600</v>
      </c>
      <c r="F29" s="36" t="s">
        <v>27</v>
      </c>
      <c r="G29" s="34" t="s">
        <v>28</v>
      </c>
      <c r="H29" s="35">
        <f>'[3]NEO NL 11.11.13'!J12</f>
        <v>0</v>
      </c>
      <c r="I29" s="35">
        <f>'[3]NEO NL 11.11.13'!S12</f>
        <v>1</v>
      </c>
      <c r="J29" s="35"/>
      <c r="K29" s="36" t="s">
        <v>29</v>
      </c>
      <c r="L29" s="37"/>
      <c r="M29" s="38" t="s">
        <v>69</v>
      </c>
    </row>
    <row r="30" spans="1:13" ht="28.8" x14ac:dyDescent="0.25">
      <c r="A30" s="19"/>
      <c r="B30" s="109" t="s">
        <v>70</v>
      </c>
      <c r="C30" s="118" t="s">
        <v>42</v>
      </c>
      <c r="D30" s="41" t="s">
        <v>71</v>
      </c>
      <c r="E30" s="110">
        <f>'[3]NEO NL 11.11.13'!H19</f>
        <v>2400</v>
      </c>
      <c r="F30" s="36" t="s">
        <v>72</v>
      </c>
      <c r="G30" s="34" t="s">
        <v>28</v>
      </c>
      <c r="H30" s="35">
        <v>1</v>
      </c>
      <c r="I30" s="35">
        <v>0</v>
      </c>
      <c r="J30" s="35"/>
      <c r="K30" s="41" t="s">
        <v>73</v>
      </c>
      <c r="L30" s="37"/>
      <c r="M30" s="38" t="s">
        <v>74</v>
      </c>
    </row>
    <row r="31" spans="1:13" ht="60" x14ac:dyDescent="0.25">
      <c r="A31" s="19"/>
      <c r="B31" s="109" t="s">
        <v>75</v>
      </c>
      <c r="C31" s="118" t="s">
        <v>42</v>
      </c>
      <c r="D31" s="41" t="s">
        <v>76</v>
      </c>
      <c r="E31" s="110">
        <v>0</v>
      </c>
      <c r="F31" s="36" t="s">
        <v>27</v>
      </c>
      <c r="G31" s="34" t="s">
        <v>28</v>
      </c>
      <c r="H31" s="35">
        <f>'[3]NEO NL 11.11.13'!J25</f>
        <v>0</v>
      </c>
      <c r="I31" s="35">
        <v>0</v>
      </c>
      <c r="J31" s="35"/>
      <c r="K31" s="36" t="s">
        <v>77</v>
      </c>
      <c r="L31" s="37"/>
      <c r="M31" s="38" t="s">
        <v>44</v>
      </c>
    </row>
    <row r="32" spans="1:13" ht="14.4" x14ac:dyDescent="0.25">
      <c r="A32" s="19"/>
      <c r="B32" s="109" t="s">
        <v>78</v>
      </c>
      <c r="C32" s="111" t="s">
        <v>42</v>
      </c>
      <c r="D32" s="117" t="s">
        <v>79</v>
      </c>
      <c r="E32" s="110">
        <v>0</v>
      </c>
      <c r="F32" s="36" t="s">
        <v>27</v>
      </c>
      <c r="G32" s="34" t="s">
        <v>28</v>
      </c>
      <c r="H32" s="35">
        <f>'[3]NEO NL 11.11.13'!J30</f>
        <v>0</v>
      </c>
      <c r="I32" s="35">
        <v>0</v>
      </c>
      <c r="J32" s="35"/>
      <c r="K32" s="36" t="s">
        <v>77</v>
      </c>
      <c r="L32" s="37"/>
      <c r="M32" s="38" t="s">
        <v>80</v>
      </c>
    </row>
    <row r="33" spans="1:13" ht="24" x14ac:dyDescent="0.25">
      <c r="A33" s="19"/>
      <c r="B33" s="109" t="s">
        <v>81</v>
      </c>
      <c r="C33" s="111" t="s">
        <v>42</v>
      </c>
      <c r="D33" s="41" t="s">
        <v>82</v>
      </c>
      <c r="E33" s="110">
        <f>93265.4345238096+18893</f>
        <v>112158.4345238096</v>
      </c>
      <c r="F33" s="36" t="s">
        <v>83</v>
      </c>
      <c r="G33" s="34" t="s">
        <v>28</v>
      </c>
      <c r="H33" s="42">
        <v>0.68</v>
      </c>
      <c r="I33" s="42">
        <f>100%-H33</f>
        <v>0.31999999999999995</v>
      </c>
      <c r="J33" s="35"/>
      <c r="K33" s="36" t="s">
        <v>84</v>
      </c>
      <c r="L33" s="38" t="s">
        <v>85</v>
      </c>
      <c r="M33" s="38" t="s">
        <v>264</v>
      </c>
    </row>
    <row r="34" spans="1:13" ht="24" x14ac:dyDescent="0.25">
      <c r="A34" s="19"/>
      <c r="B34" s="109" t="s">
        <v>86</v>
      </c>
      <c r="C34" s="111" t="s">
        <v>42</v>
      </c>
      <c r="D34" s="41" t="s">
        <v>87</v>
      </c>
      <c r="E34" s="110">
        <f>1182020.96928571+18893</f>
        <v>1200913.96928571</v>
      </c>
      <c r="F34" s="36" t="s">
        <v>83</v>
      </c>
      <c r="G34" s="34" t="s">
        <v>28</v>
      </c>
      <c r="H34" s="42">
        <v>0.26</v>
      </c>
      <c r="I34" s="42">
        <f>100%-H34</f>
        <v>0.74</v>
      </c>
      <c r="J34" s="42"/>
      <c r="K34" s="36" t="s">
        <v>88</v>
      </c>
      <c r="L34" s="38" t="s">
        <v>85</v>
      </c>
      <c r="M34" s="38" t="s">
        <v>89</v>
      </c>
    </row>
    <row r="35" spans="1:13" ht="38.4" customHeight="1" x14ac:dyDescent="0.25">
      <c r="A35" s="19"/>
      <c r="B35" s="109" t="s">
        <v>90</v>
      </c>
      <c r="C35" s="111" t="s">
        <v>42</v>
      </c>
      <c r="D35" s="41" t="s">
        <v>292</v>
      </c>
      <c r="E35" s="110">
        <f>1165653.17785714+18897+18894</f>
        <v>1203444.1778571401</v>
      </c>
      <c r="F35" s="36" t="s">
        <v>83</v>
      </c>
      <c r="G35" s="34" t="s">
        <v>28</v>
      </c>
      <c r="H35" s="42">
        <v>0.21</v>
      </c>
      <c r="I35" s="42">
        <f>100%-H35</f>
        <v>0.79</v>
      </c>
      <c r="J35" s="42"/>
      <c r="K35" s="36" t="s">
        <v>84</v>
      </c>
      <c r="L35" s="38" t="s">
        <v>85</v>
      </c>
      <c r="M35" s="38" t="s">
        <v>91</v>
      </c>
    </row>
    <row r="36" spans="1:13" ht="14.4" x14ac:dyDescent="0.3">
      <c r="A36" s="19"/>
      <c r="B36" s="119"/>
      <c r="C36" s="120"/>
      <c r="D36" s="114" t="s">
        <v>92</v>
      </c>
      <c r="E36" s="115">
        <f>SUM(E37:E40)</f>
        <v>264200</v>
      </c>
      <c r="F36" s="116"/>
      <c r="G36" s="43"/>
      <c r="H36" s="43"/>
      <c r="I36" s="43"/>
      <c r="J36" s="43"/>
      <c r="K36" s="43"/>
      <c r="L36" s="43"/>
      <c r="M36" s="33"/>
    </row>
    <row r="37" spans="1:13" ht="28.8" x14ac:dyDescent="0.25">
      <c r="A37" s="19"/>
      <c r="B37" s="109" t="s">
        <v>93</v>
      </c>
      <c r="C37" s="111"/>
      <c r="D37" s="41" t="s">
        <v>94</v>
      </c>
      <c r="E37" s="110">
        <f>'[3]NEO NL 11.11.13'!H14</f>
        <v>115200</v>
      </c>
      <c r="F37" s="36" t="s">
        <v>27</v>
      </c>
      <c r="G37" s="34" t="s">
        <v>28</v>
      </c>
      <c r="H37" s="35">
        <f>'[3]NEO NL 11.11.13'!J14</f>
        <v>0</v>
      </c>
      <c r="I37" s="35">
        <f>'[3]NEO NL 11.11.13'!N14</f>
        <v>1</v>
      </c>
      <c r="J37" s="35"/>
      <c r="K37" s="36" t="s">
        <v>29</v>
      </c>
      <c r="L37" s="37"/>
      <c r="M37" s="38" t="s">
        <v>95</v>
      </c>
    </row>
    <row r="38" spans="1:13" ht="28.8" x14ac:dyDescent="0.25">
      <c r="A38" s="19"/>
      <c r="B38" s="109" t="s">
        <v>96</v>
      </c>
      <c r="C38" s="111"/>
      <c r="D38" s="41" t="s">
        <v>94</v>
      </c>
      <c r="E38" s="110">
        <f>'[3]NEO NL 11.11.13'!H15</f>
        <v>64000</v>
      </c>
      <c r="F38" s="36" t="s">
        <v>27</v>
      </c>
      <c r="G38" s="34" t="s">
        <v>28</v>
      </c>
      <c r="H38" s="35">
        <f>'[3]NEO NL 11.11.13'!J15</f>
        <v>0</v>
      </c>
      <c r="I38" s="35">
        <f>'[3]NEO NL 11.11.13'!N15</f>
        <v>1</v>
      </c>
      <c r="J38" s="35"/>
      <c r="K38" s="36" t="s">
        <v>29</v>
      </c>
      <c r="L38" s="37"/>
      <c r="M38" s="38" t="s">
        <v>97</v>
      </c>
    </row>
    <row r="39" spans="1:13" ht="28.8" x14ac:dyDescent="0.25">
      <c r="A39" s="19"/>
      <c r="B39" s="109" t="s">
        <v>98</v>
      </c>
      <c r="C39" s="111"/>
      <c r="D39" s="41" t="s">
        <v>99</v>
      </c>
      <c r="E39" s="110">
        <f>'[3]NEO NL 11.11.13'!H24</f>
        <v>85000</v>
      </c>
      <c r="F39" s="36" t="s">
        <v>27</v>
      </c>
      <c r="G39" s="34" t="s">
        <v>28</v>
      </c>
      <c r="H39" s="35">
        <f>'[3]NEO NL 11.11.13'!J24</f>
        <v>0</v>
      </c>
      <c r="I39" s="35">
        <f>'[3]NEO NL 11.11.13'!N24</f>
        <v>1</v>
      </c>
      <c r="J39" s="35"/>
      <c r="K39" s="36" t="s">
        <v>29</v>
      </c>
      <c r="L39" s="37"/>
      <c r="M39" s="38"/>
    </row>
    <row r="40" spans="1:13" ht="28.8" x14ac:dyDescent="0.25">
      <c r="A40" s="19"/>
      <c r="B40" s="109" t="s">
        <v>100</v>
      </c>
      <c r="C40" s="111" t="s">
        <v>42</v>
      </c>
      <c r="D40" s="41" t="s">
        <v>101</v>
      </c>
      <c r="E40" s="110">
        <v>0</v>
      </c>
      <c r="F40" s="36" t="s">
        <v>27</v>
      </c>
      <c r="G40" s="34" t="s">
        <v>28</v>
      </c>
      <c r="H40" s="35">
        <f>'[3]NEO NL 11.11.13'!J25</f>
        <v>0</v>
      </c>
      <c r="I40" s="35">
        <v>0</v>
      </c>
      <c r="J40" s="35"/>
      <c r="K40" s="36" t="s">
        <v>77</v>
      </c>
      <c r="L40" s="37"/>
      <c r="M40" s="38" t="s">
        <v>102</v>
      </c>
    </row>
    <row r="41" spans="1:13" ht="14.4" x14ac:dyDescent="0.3">
      <c r="A41" s="19"/>
      <c r="B41" s="119">
        <v>2</v>
      </c>
      <c r="C41" s="120"/>
      <c r="D41" s="114" t="s">
        <v>103</v>
      </c>
      <c r="E41" s="121">
        <f>+E42+E52+E63</f>
        <v>6860175.8525927039</v>
      </c>
      <c r="F41" s="116"/>
      <c r="G41" s="44"/>
      <c r="H41" s="44"/>
      <c r="I41" s="44"/>
      <c r="J41" s="44"/>
      <c r="K41" s="44"/>
      <c r="L41" s="44"/>
      <c r="M41" s="27"/>
    </row>
    <row r="42" spans="1:13" ht="14.4" x14ac:dyDescent="0.3">
      <c r="A42" s="19"/>
      <c r="B42" s="119"/>
      <c r="C42" s="120"/>
      <c r="D42" s="114" t="s">
        <v>24</v>
      </c>
      <c r="E42" s="115">
        <f>SUM(E43:E51)</f>
        <v>105749.43785714285</v>
      </c>
      <c r="F42" s="122"/>
      <c r="G42" s="45"/>
      <c r="H42" s="45"/>
      <c r="I42" s="45"/>
      <c r="J42" s="45"/>
      <c r="K42" s="45"/>
      <c r="L42" s="45"/>
      <c r="M42" s="40"/>
    </row>
    <row r="43" spans="1:13" ht="14.4" x14ac:dyDescent="0.25">
      <c r="A43" s="19"/>
      <c r="B43" s="109" t="s">
        <v>104</v>
      </c>
      <c r="C43" s="111" t="s">
        <v>42</v>
      </c>
      <c r="D43" s="41" t="s">
        <v>105</v>
      </c>
      <c r="E43" s="110">
        <v>1607</v>
      </c>
      <c r="F43" s="36" t="s">
        <v>27</v>
      </c>
      <c r="G43" s="34" t="s">
        <v>28</v>
      </c>
      <c r="H43" s="35">
        <f>'[3]NEO NL 11.11.13'!J50</f>
        <v>0</v>
      </c>
      <c r="I43" s="35">
        <f>'[3]NEO NL 11.11.13'!AW50</f>
        <v>1</v>
      </c>
      <c r="J43" s="35"/>
      <c r="K43" s="36" t="s">
        <v>106</v>
      </c>
      <c r="L43" s="37"/>
      <c r="M43" s="38"/>
    </row>
    <row r="44" spans="1:13" ht="14.4" x14ac:dyDescent="0.25">
      <c r="A44" s="19"/>
      <c r="B44" s="109" t="s">
        <v>107</v>
      </c>
      <c r="C44" s="111" t="s">
        <v>42</v>
      </c>
      <c r="D44" s="41" t="s">
        <v>105</v>
      </c>
      <c r="E44" s="110">
        <v>1200</v>
      </c>
      <c r="F44" s="36" t="s">
        <v>27</v>
      </c>
      <c r="G44" s="34" t="s">
        <v>28</v>
      </c>
      <c r="H44" s="35">
        <f>'[3]NEO NL 11.11.13'!J54</f>
        <v>0</v>
      </c>
      <c r="I44" s="35">
        <f>'[3]NEO NL 11.11.13'!S54+'[3]NEO NL 11.11.13'!W54+'[3]NEO NL 11.11.13'!Y54+'[3]NEO NL 11.11.13'!AU54</f>
        <v>1</v>
      </c>
      <c r="J44" s="35"/>
      <c r="K44" s="36" t="s">
        <v>106</v>
      </c>
      <c r="L44" s="37"/>
      <c r="M44" s="38"/>
    </row>
    <row r="45" spans="1:13" ht="14.4" x14ac:dyDescent="0.25">
      <c r="A45" s="19"/>
      <c r="B45" s="109" t="s">
        <v>108</v>
      </c>
      <c r="C45" s="111"/>
      <c r="D45" s="41" t="s">
        <v>109</v>
      </c>
      <c r="E45" s="110">
        <v>54001</v>
      </c>
      <c r="F45" s="36" t="s">
        <v>27</v>
      </c>
      <c r="G45" s="34" t="s">
        <v>28</v>
      </c>
      <c r="H45" s="35">
        <v>0</v>
      </c>
      <c r="I45" s="35">
        <v>1</v>
      </c>
      <c r="J45" s="35"/>
      <c r="K45" s="36" t="s">
        <v>106</v>
      </c>
      <c r="L45" s="37"/>
      <c r="M45" s="38" t="s">
        <v>110</v>
      </c>
    </row>
    <row r="46" spans="1:13" ht="14.4" x14ac:dyDescent="0.25">
      <c r="A46" s="19"/>
      <c r="B46" s="109" t="s">
        <v>111</v>
      </c>
      <c r="C46" s="111" t="s">
        <v>42</v>
      </c>
      <c r="D46" s="41" t="s">
        <v>105</v>
      </c>
      <c r="E46" s="110">
        <v>1352.6499999999999</v>
      </c>
      <c r="F46" s="36" t="s">
        <v>27</v>
      </c>
      <c r="G46" s="34" t="s">
        <v>28</v>
      </c>
      <c r="H46" s="35">
        <f>'[3]NEO NL 11.11.13'!J62</f>
        <v>0</v>
      </c>
      <c r="I46" s="35">
        <f>'[3]NEO NL 11.11.13'!Y62</f>
        <v>1</v>
      </c>
      <c r="J46" s="35"/>
      <c r="K46" s="36" t="s">
        <v>106</v>
      </c>
      <c r="L46" s="37"/>
      <c r="M46" s="38"/>
    </row>
    <row r="47" spans="1:13" ht="14.4" x14ac:dyDescent="0.25">
      <c r="A47" s="19"/>
      <c r="B47" s="109" t="s">
        <v>112</v>
      </c>
      <c r="C47" s="111" t="s">
        <v>42</v>
      </c>
      <c r="D47" s="41" t="s">
        <v>113</v>
      </c>
      <c r="E47" s="110">
        <v>521.42999999999995</v>
      </c>
      <c r="F47" s="36" t="s">
        <v>27</v>
      </c>
      <c r="G47" s="34" t="s">
        <v>28</v>
      </c>
      <c r="H47" s="35">
        <f>'[3]NEO NL 11.11.13'!J63</f>
        <v>0</v>
      </c>
      <c r="I47" s="35">
        <f>'[3]NEO NL 11.11.13'!Y63</f>
        <v>1</v>
      </c>
      <c r="J47" s="35"/>
      <c r="K47" s="36" t="s">
        <v>106</v>
      </c>
      <c r="L47" s="37"/>
      <c r="M47" s="38" t="s">
        <v>114</v>
      </c>
    </row>
    <row r="48" spans="1:13" ht="14.4" x14ac:dyDescent="0.25">
      <c r="A48" s="19"/>
      <c r="B48" s="109" t="s">
        <v>115</v>
      </c>
      <c r="C48" s="111" t="s">
        <v>42</v>
      </c>
      <c r="D48" s="41" t="s">
        <v>116</v>
      </c>
      <c r="E48" s="110">
        <v>0</v>
      </c>
      <c r="F48" s="36" t="s">
        <v>27</v>
      </c>
      <c r="G48" s="34" t="s">
        <v>28</v>
      </c>
      <c r="H48" s="35">
        <f>'[3]NEO NL 11.11.13'!J64</f>
        <v>0</v>
      </c>
      <c r="I48" s="46">
        <v>0</v>
      </c>
      <c r="J48" s="35"/>
      <c r="K48" s="36" t="s">
        <v>106</v>
      </c>
      <c r="L48" s="37"/>
      <c r="M48" s="38"/>
    </row>
    <row r="49" spans="1:13" ht="14.4" x14ac:dyDescent="0.25">
      <c r="A49" s="19"/>
      <c r="B49" s="109" t="s">
        <v>117</v>
      </c>
      <c r="C49" s="111" t="s">
        <v>42</v>
      </c>
      <c r="D49" s="41" t="s">
        <v>105</v>
      </c>
      <c r="E49" s="110">
        <v>1067.357857142857</v>
      </c>
      <c r="F49" s="36" t="s">
        <v>27</v>
      </c>
      <c r="G49" s="34" t="s">
        <v>28</v>
      </c>
      <c r="H49" s="35">
        <f>'[3]NEO NL 11.11.13'!J69</f>
        <v>0</v>
      </c>
      <c r="I49" s="35">
        <f>'[3]NEO NL 11.11.13'!AY69</f>
        <v>1</v>
      </c>
      <c r="J49" s="35"/>
      <c r="K49" s="36" t="s">
        <v>106</v>
      </c>
      <c r="L49" s="37"/>
      <c r="M49" s="38"/>
    </row>
    <row r="50" spans="1:13" ht="28.2" x14ac:dyDescent="0.25">
      <c r="A50" s="19"/>
      <c r="B50" s="109" t="s">
        <v>118</v>
      </c>
      <c r="C50" s="111"/>
      <c r="D50" s="41" t="s">
        <v>275</v>
      </c>
      <c r="E50" s="110">
        <f>'[3]NEO NL 11.11.13'!H90</f>
        <v>10000</v>
      </c>
      <c r="F50" s="36" t="s">
        <v>120</v>
      </c>
      <c r="G50" s="34" t="s">
        <v>28</v>
      </c>
      <c r="H50" s="42">
        <v>0.85499999999999998</v>
      </c>
      <c r="I50" s="42">
        <v>0.14499999999999999</v>
      </c>
      <c r="J50" s="42"/>
      <c r="K50" s="36" t="s">
        <v>106</v>
      </c>
      <c r="L50" s="37"/>
      <c r="M50" s="38" t="s">
        <v>121</v>
      </c>
    </row>
    <row r="51" spans="1:13" ht="24" x14ac:dyDescent="0.25">
      <c r="A51" s="19"/>
      <c r="B51" s="109" t="s">
        <v>122</v>
      </c>
      <c r="C51" s="36"/>
      <c r="D51" s="41" t="s">
        <v>123</v>
      </c>
      <c r="E51" s="110">
        <f>'[3]NEO NL 11.11.13'!H85</f>
        <v>36000</v>
      </c>
      <c r="F51" s="36" t="s">
        <v>27</v>
      </c>
      <c r="G51" s="34" t="s">
        <v>28</v>
      </c>
      <c r="H51" s="35">
        <f>'[3]NEO NL 11.11.13'!J85</f>
        <v>0</v>
      </c>
      <c r="I51" s="35">
        <f>'[3]NEO NL 11.11.13'!AY85</f>
        <v>1</v>
      </c>
      <c r="J51" s="35"/>
      <c r="K51" s="36" t="s">
        <v>106</v>
      </c>
      <c r="L51" s="37"/>
      <c r="M51" s="38" t="s">
        <v>124</v>
      </c>
    </row>
    <row r="52" spans="1:13" ht="14.4" x14ac:dyDescent="0.3">
      <c r="A52" s="19"/>
      <c r="B52" s="112"/>
      <c r="C52" s="113"/>
      <c r="D52" s="114" t="s">
        <v>63</v>
      </c>
      <c r="E52" s="115">
        <f>SUM(E53:E62)</f>
        <v>1350140.7004498467</v>
      </c>
      <c r="F52" s="116"/>
      <c r="G52" s="43"/>
      <c r="H52" s="43"/>
      <c r="I52" s="43"/>
      <c r="J52" s="43"/>
      <c r="K52" s="43"/>
      <c r="L52" s="43"/>
      <c r="M52" s="33"/>
    </row>
    <row r="53" spans="1:13" ht="28.8" x14ac:dyDescent="0.25">
      <c r="A53" s="19"/>
      <c r="B53" s="109" t="s">
        <v>125</v>
      </c>
      <c r="C53" s="111" t="s">
        <v>42</v>
      </c>
      <c r="D53" s="41" t="s">
        <v>126</v>
      </c>
      <c r="E53" s="110">
        <v>0</v>
      </c>
      <c r="F53" s="36" t="s">
        <v>27</v>
      </c>
      <c r="G53" s="34" t="s">
        <v>28</v>
      </c>
      <c r="H53" s="35">
        <f>'[3]NEO NL 11.11.13'!J48</f>
        <v>0</v>
      </c>
      <c r="I53" s="35">
        <v>0</v>
      </c>
      <c r="J53" s="35"/>
      <c r="K53" s="36" t="s">
        <v>77</v>
      </c>
      <c r="L53" s="37"/>
      <c r="M53" s="38"/>
    </row>
    <row r="54" spans="1:13" ht="14.4" x14ac:dyDescent="0.25">
      <c r="A54" s="19"/>
      <c r="B54" s="109" t="s">
        <v>127</v>
      </c>
      <c r="C54" s="111"/>
      <c r="D54" s="41" t="s">
        <v>128</v>
      </c>
      <c r="E54" s="110">
        <f>'[3]NEO NL 11.11.13'!H52</f>
        <v>270000</v>
      </c>
      <c r="F54" s="36" t="s">
        <v>27</v>
      </c>
      <c r="G54" s="34" t="s">
        <v>28</v>
      </c>
      <c r="H54" s="35">
        <f>'[3]NEO NL 11.11.13'!J52</f>
        <v>0</v>
      </c>
      <c r="I54" s="35">
        <f>'[3]NEO NL 11.11.13'!AU52+'[3]NEO NL 11.11.13'!AW52</f>
        <v>1</v>
      </c>
      <c r="J54" s="35"/>
      <c r="K54" s="36" t="s">
        <v>106</v>
      </c>
      <c r="L54" s="37"/>
      <c r="M54" s="38" t="s">
        <v>129</v>
      </c>
    </row>
    <row r="55" spans="1:13" ht="14.4" x14ac:dyDescent="0.25">
      <c r="A55" s="19"/>
      <c r="B55" s="109" t="s">
        <v>130</v>
      </c>
      <c r="C55" s="111" t="s">
        <v>42</v>
      </c>
      <c r="D55" s="41" t="s">
        <v>131</v>
      </c>
      <c r="E55" s="110">
        <v>75000</v>
      </c>
      <c r="F55" s="36" t="s">
        <v>27</v>
      </c>
      <c r="G55" s="34" t="s">
        <v>28</v>
      </c>
      <c r="H55" s="35"/>
      <c r="I55" s="35"/>
      <c r="J55" s="35"/>
      <c r="K55" s="36" t="s">
        <v>106</v>
      </c>
      <c r="L55" s="37"/>
      <c r="M55" s="38" t="s">
        <v>132</v>
      </c>
    </row>
    <row r="56" spans="1:13" ht="24" x14ac:dyDescent="0.25">
      <c r="A56" s="19"/>
      <c r="B56" s="109" t="s">
        <v>133</v>
      </c>
      <c r="C56" s="111" t="s">
        <v>42</v>
      </c>
      <c r="D56" s="41" t="s">
        <v>134</v>
      </c>
      <c r="E56" s="110">
        <v>360000</v>
      </c>
      <c r="F56" s="36" t="s">
        <v>27</v>
      </c>
      <c r="G56" s="34" t="s">
        <v>28</v>
      </c>
      <c r="H56" s="35">
        <f>'[3]NEO NL 11.11.13'!J60</f>
        <v>0</v>
      </c>
      <c r="I56" s="35">
        <f>'[3]NEO NL 11.11.13'!Y60+'[3]NEO NL 11.11.13'!AD60+'[3]NEO NL 11.11.13'!AW60</f>
        <v>1</v>
      </c>
      <c r="J56" s="35"/>
      <c r="K56" s="36" t="s">
        <v>106</v>
      </c>
      <c r="L56" s="37"/>
      <c r="M56" s="38" t="s">
        <v>135</v>
      </c>
    </row>
    <row r="57" spans="1:13" ht="14.4" x14ac:dyDescent="0.25">
      <c r="A57" s="19"/>
      <c r="B57" s="109" t="s">
        <v>136</v>
      </c>
      <c r="C57" s="111" t="s">
        <v>42</v>
      </c>
      <c r="D57" s="41" t="s">
        <v>137</v>
      </c>
      <c r="E57" s="110">
        <v>3072</v>
      </c>
      <c r="F57" s="36" t="s">
        <v>27</v>
      </c>
      <c r="G57" s="34" t="s">
        <v>28</v>
      </c>
      <c r="H57" s="35">
        <f>'[3]NEO NL 11.11.13'!J61</f>
        <v>0</v>
      </c>
      <c r="I57" s="35">
        <f>'[3]NEO NL 11.11.13'!Y61</f>
        <v>1</v>
      </c>
      <c r="J57" s="35"/>
      <c r="K57" s="36" t="s">
        <v>138</v>
      </c>
      <c r="L57" s="37"/>
      <c r="M57" s="38" t="s">
        <v>139</v>
      </c>
    </row>
    <row r="58" spans="1:13" ht="28.8" x14ac:dyDescent="0.25">
      <c r="A58" s="19"/>
      <c r="B58" s="109" t="s">
        <v>140</v>
      </c>
      <c r="C58" s="111"/>
      <c r="D58" s="41" t="s">
        <v>141</v>
      </c>
      <c r="E58" s="110">
        <f>'[3]NEO NL 11.11.13'!H66</f>
        <v>135000</v>
      </c>
      <c r="F58" s="36" t="s">
        <v>27</v>
      </c>
      <c r="G58" s="34" t="s">
        <v>28</v>
      </c>
      <c r="H58" s="35">
        <f>'[3]NEO NL 11.11.13'!J66</f>
        <v>0</v>
      </c>
      <c r="I58" s="35">
        <f>'[3]NEO NL 11.11.13'!W66+'[3]NEO NL 11.11.13'!AH66+'[3]NEO NL 11.11.13'!AS66+'[3]NEO NL 11.11.13'!AW66</f>
        <v>1</v>
      </c>
      <c r="J58" s="35"/>
      <c r="K58" s="36" t="s">
        <v>106</v>
      </c>
      <c r="L58" s="37"/>
      <c r="M58" s="38" t="s">
        <v>142</v>
      </c>
    </row>
    <row r="59" spans="1:13" ht="43.2" x14ac:dyDescent="0.25">
      <c r="A59" s="19"/>
      <c r="B59" s="109" t="s">
        <v>143</v>
      </c>
      <c r="C59" s="111"/>
      <c r="D59" s="41" t="s">
        <v>144</v>
      </c>
      <c r="E59" s="110">
        <f>'[3]NEO NL 11.11.13'!H67</f>
        <v>270000</v>
      </c>
      <c r="F59" s="36" t="s">
        <v>83</v>
      </c>
      <c r="G59" s="34" t="s">
        <v>28</v>
      </c>
      <c r="H59" s="35">
        <v>0.37</v>
      </c>
      <c r="I59" s="35">
        <v>0.63</v>
      </c>
      <c r="J59" s="35"/>
      <c r="K59" s="36" t="s">
        <v>106</v>
      </c>
      <c r="L59" s="37"/>
      <c r="M59" s="38" t="s">
        <v>145</v>
      </c>
    </row>
    <row r="60" spans="1:13" ht="14.4" x14ac:dyDescent="0.25">
      <c r="A60" s="19"/>
      <c r="B60" s="109" t="s">
        <v>146</v>
      </c>
      <c r="C60" s="111" t="s">
        <v>42</v>
      </c>
      <c r="D60" s="41" t="s">
        <v>147</v>
      </c>
      <c r="E60" s="110">
        <v>0</v>
      </c>
      <c r="F60" s="36" t="s">
        <v>27</v>
      </c>
      <c r="G60" s="34" t="s">
        <v>28</v>
      </c>
      <c r="H60" s="35">
        <f>'[3]NEO NL 11.11.13'!J72</f>
        <v>0</v>
      </c>
      <c r="I60" s="35">
        <v>0</v>
      </c>
      <c r="J60" s="35"/>
      <c r="K60" s="36" t="s">
        <v>77</v>
      </c>
      <c r="L60" s="37"/>
      <c r="M60" s="38"/>
    </row>
    <row r="61" spans="1:13" ht="14.4" x14ac:dyDescent="0.25">
      <c r="A61" s="19"/>
      <c r="B61" s="109" t="s">
        <v>148</v>
      </c>
      <c r="C61" s="111" t="s">
        <v>42</v>
      </c>
      <c r="D61" s="41" t="s">
        <v>149</v>
      </c>
      <c r="E61" s="110">
        <v>105852.74180898553</v>
      </c>
      <c r="F61" s="36" t="s">
        <v>83</v>
      </c>
      <c r="G61" s="34" t="s">
        <v>150</v>
      </c>
      <c r="H61" s="42">
        <v>0.65</v>
      </c>
      <c r="I61" s="42">
        <v>0.35</v>
      </c>
      <c r="J61" s="42"/>
      <c r="K61" s="36" t="s">
        <v>151</v>
      </c>
      <c r="L61" s="37" t="s">
        <v>85</v>
      </c>
      <c r="M61" s="38" t="s">
        <v>152</v>
      </c>
    </row>
    <row r="62" spans="1:13" ht="14.4" x14ac:dyDescent="0.25">
      <c r="A62" s="19"/>
      <c r="B62" s="123" t="s">
        <v>148</v>
      </c>
      <c r="C62" s="111" t="s">
        <v>42</v>
      </c>
      <c r="D62" s="41" t="s">
        <v>153</v>
      </c>
      <c r="E62" s="110">
        <v>131215.95864086106</v>
      </c>
      <c r="F62" s="36" t="s">
        <v>83</v>
      </c>
      <c r="G62" s="34" t="s">
        <v>150</v>
      </c>
      <c r="H62" s="42">
        <v>0.73</v>
      </c>
      <c r="I62" s="42">
        <v>0.27</v>
      </c>
      <c r="J62" s="42"/>
      <c r="K62" s="36" t="s">
        <v>151</v>
      </c>
      <c r="L62" s="37" t="s">
        <v>85</v>
      </c>
      <c r="M62" s="38" t="s">
        <v>152</v>
      </c>
    </row>
    <row r="63" spans="1:13" ht="14.4" x14ac:dyDescent="0.3">
      <c r="A63" s="19"/>
      <c r="B63" s="119"/>
      <c r="C63" s="120"/>
      <c r="D63" s="114" t="s">
        <v>92</v>
      </c>
      <c r="E63" s="124">
        <f>SUM(E64:E71)</f>
        <v>5404285.7142857146</v>
      </c>
      <c r="F63" s="116"/>
      <c r="G63" s="43"/>
      <c r="H63" s="43"/>
      <c r="I63" s="43"/>
      <c r="J63" s="43"/>
      <c r="K63" s="43"/>
      <c r="L63" s="43"/>
      <c r="M63" s="33"/>
    </row>
    <row r="64" spans="1:13" ht="14.4" x14ac:dyDescent="0.25">
      <c r="A64" s="19"/>
      <c r="B64" s="109" t="s">
        <v>154</v>
      </c>
      <c r="C64" s="111" t="s">
        <v>42</v>
      </c>
      <c r="D64" s="41" t="s">
        <v>155</v>
      </c>
      <c r="E64" s="110">
        <v>0</v>
      </c>
      <c r="F64" s="36" t="s">
        <v>27</v>
      </c>
      <c r="G64" s="34" t="s">
        <v>28</v>
      </c>
      <c r="H64" s="35">
        <f>'[3]NEO NL 11.11.13'!J73</f>
        <v>0</v>
      </c>
      <c r="I64" s="35">
        <v>0</v>
      </c>
      <c r="J64" s="35"/>
      <c r="K64" s="36" t="s">
        <v>77</v>
      </c>
      <c r="L64" s="37"/>
      <c r="M64" s="38"/>
    </row>
    <row r="65" spans="1:13" ht="14.4" x14ac:dyDescent="0.25">
      <c r="A65" s="19"/>
      <c r="B65" s="109" t="s">
        <v>156</v>
      </c>
      <c r="C65" s="111" t="s">
        <v>42</v>
      </c>
      <c r="D65" s="41" t="s">
        <v>157</v>
      </c>
      <c r="E65" s="110">
        <v>0</v>
      </c>
      <c r="F65" s="36" t="s">
        <v>27</v>
      </c>
      <c r="G65" s="34" t="s">
        <v>28</v>
      </c>
      <c r="H65" s="35">
        <f>'[3]NEO NL 11.11.13'!J75</f>
        <v>0</v>
      </c>
      <c r="I65" s="35">
        <v>0</v>
      </c>
      <c r="J65" s="35"/>
      <c r="K65" s="36" t="s">
        <v>77</v>
      </c>
      <c r="L65" s="37"/>
      <c r="M65" s="38"/>
    </row>
    <row r="66" spans="1:13" ht="14.4" x14ac:dyDescent="0.25">
      <c r="A66" s="19"/>
      <c r="B66" s="109" t="s">
        <v>158</v>
      </c>
      <c r="C66" s="111" t="s">
        <v>42</v>
      </c>
      <c r="D66" s="41" t="s">
        <v>159</v>
      </c>
      <c r="E66" s="110">
        <v>0</v>
      </c>
      <c r="F66" s="36" t="s">
        <v>27</v>
      </c>
      <c r="G66" s="34" t="s">
        <v>28</v>
      </c>
      <c r="H66" s="35">
        <f>'[3]NEO NL 11.11.13'!J76</f>
        <v>0</v>
      </c>
      <c r="I66" s="35">
        <v>0</v>
      </c>
      <c r="J66" s="35"/>
      <c r="K66" s="36" t="s">
        <v>77</v>
      </c>
      <c r="L66" s="37"/>
      <c r="M66" s="38"/>
    </row>
    <row r="67" spans="1:13" ht="14.4" x14ac:dyDescent="0.25">
      <c r="A67" s="19"/>
      <c r="B67" s="109" t="s">
        <v>160</v>
      </c>
      <c r="C67" s="36" t="s">
        <v>42</v>
      </c>
      <c r="D67" s="41" t="s">
        <v>161</v>
      </c>
      <c r="E67" s="110">
        <v>0</v>
      </c>
      <c r="F67" s="36" t="s">
        <v>27</v>
      </c>
      <c r="G67" s="34" t="s">
        <v>28</v>
      </c>
      <c r="H67" s="35">
        <f>'[3]NEO NL 11.11.13'!J77</f>
        <v>0</v>
      </c>
      <c r="I67" s="35">
        <v>0</v>
      </c>
      <c r="J67" s="35"/>
      <c r="K67" s="36" t="s">
        <v>77</v>
      </c>
      <c r="L67" s="37"/>
      <c r="M67" s="38"/>
    </row>
    <row r="68" spans="1:13" ht="14.4" x14ac:dyDescent="0.25">
      <c r="A68" s="19"/>
      <c r="B68" s="109" t="s">
        <v>162</v>
      </c>
      <c r="C68" s="111" t="s">
        <v>42</v>
      </c>
      <c r="D68" s="117" t="s">
        <v>163</v>
      </c>
      <c r="E68" s="110">
        <v>0</v>
      </c>
      <c r="F68" s="36" t="s">
        <v>27</v>
      </c>
      <c r="G68" s="34" t="s">
        <v>28</v>
      </c>
      <c r="H68" s="35">
        <f>'[3]NEO NL 11.11.13'!J78</f>
        <v>0</v>
      </c>
      <c r="I68" s="35">
        <v>0</v>
      </c>
      <c r="J68" s="35"/>
      <c r="K68" s="36" t="s">
        <v>77</v>
      </c>
      <c r="L68" s="37"/>
      <c r="M68" s="38"/>
    </row>
    <row r="69" spans="1:13" ht="14.4" x14ac:dyDescent="0.25">
      <c r="A69" s="19"/>
      <c r="B69" s="109" t="s">
        <v>164</v>
      </c>
      <c r="C69" s="111" t="s">
        <v>42</v>
      </c>
      <c r="D69" s="41" t="s">
        <v>165</v>
      </c>
      <c r="E69" s="110">
        <v>0</v>
      </c>
      <c r="F69" s="36" t="s">
        <v>27</v>
      </c>
      <c r="G69" s="34" t="s">
        <v>28</v>
      </c>
      <c r="H69" s="35">
        <f>'[3]NEO NL 11.11.13'!J79</f>
        <v>0</v>
      </c>
      <c r="I69" s="35">
        <v>0</v>
      </c>
      <c r="J69" s="35"/>
      <c r="K69" s="36" t="s">
        <v>77</v>
      </c>
      <c r="L69" s="37"/>
      <c r="M69" s="38"/>
    </row>
    <row r="70" spans="1:13" ht="14.4" x14ac:dyDescent="0.25">
      <c r="A70" s="19"/>
      <c r="B70" s="109" t="s">
        <v>166</v>
      </c>
      <c r="C70" s="111" t="s">
        <v>42</v>
      </c>
      <c r="D70" s="41" t="s">
        <v>167</v>
      </c>
      <c r="E70" s="110">
        <v>5214285.7142857146</v>
      </c>
      <c r="F70" s="36" t="s">
        <v>27</v>
      </c>
      <c r="G70" s="34" t="s">
        <v>28</v>
      </c>
      <c r="H70" s="35">
        <f>'[3]NEO NL 11.11.13'!J80</f>
        <v>0</v>
      </c>
      <c r="I70" s="35">
        <f>'[3]NEO NL 11.11.13'!AY80</f>
        <v>1</v>
      </c>
      <c r="J70" s="35"/>
      <c r="K70" s="36" t="s">
        <v>106</v>
      </c>
      <c r="L70" s="37"/>
      <c r="M70" s="38" t="s">
        <v>168</v>
      </c>
    </row>
    <row r="71" spans="1:13" ht="24" x14ac:dyDescent="0.25">
      <c r="A71" s="19"/>
      <c r="B71" s="109" t="s">
        <v>169</v>
      </c>
      <c r="C71" s="111"/>
      <c r="D71" s="117" t="s">
        <v>170</v>
      </c>
      <c r="E71" s="110">
        <f>'[3]NEO NL 11.11.13'!H87</f>
        <v>190000</v>
      </c>
      <c r="F71" s="36" t="s">
        <v>171</v>
      </c>
      <c r="G71" s="34" t="s">
        <v>28</v>
      </c>
      <c r="H71" s="42">
        <f>'[3]NEO NL 11.11.13'!J87</f>
        <v>1</v>
      </c>
      <c r="I71" s="42">
        <v>0</v>
      </c>
      <c r="J71" s="42"/>
      <c r="K71" s="36" t="s">
        <v>172</v>
      </c>
      <c r="L71" s="37"/>
      <c r="M71" s="38" t="s">
        <v>173</v>
      </c>
    </row>
    <row r="72" spans="1:13" ht="28.8" x14ac:dyDescent="0.3">
      <c r="A72" s="19"/>
      <c r="B72" s="119">
        <v>3</v>
      </c>
      <c r="C72" s="120"/>
      <c r="D72" s="125" t="s">
        <v>174</v>
      </c>
      <c r="E72" s="121">
        <f>+E73+E76</f>
        <v>322083</v>
      </c>
      <c r="F72" s="116"/>
      <c r="G72" s="44"/>
      <c r="H72" s="44"/>
      <c r="I72" s="44"/>
      <c r="J72" s="44"/>
      <c r="K72" s="44"/>
      <c r="L72" s="44"/>
      <c r="M72" s="27"/>
    </row>
    <row r="73" spans="1:13" ht="14.4" x14ac:dyDescent="0.3">
      <c r="A73" s="19"/>
      <c r="B73" s="119"/>
      <c r="C73" s="120"/>
      <c r="D73" s="114" t="s">
        <v>24</v>
      </c>
      <c r="E73" s="121">
        <f>SUM(E74:E75)</f>
        <v>46800</v>
      </c>
      <c r="F73" s="122"/>
      <c r="G73" s="32"/>
      <c r="H73" s="32"/>
      <c r="I73" s="32"/>
      <c r="J73" s="32"/>
      <c r="K73" s="32"/>
      <c r="L73" s="32"/>
      <c r="M73" s="33"/>
    </row>
    <row r="74" spans="1:13" ht="14.4" x14ac:dyDescent="0.25">
      <c r="A74" s="19"/>
      <c r="B74" s="109" t="s">
        <v>175</v>
      </c>
      <c r="C74" s="111"/>
      <c r="D74" s="41" t="s">
        <v>176</v>
      </c>
      <c r="E74" s="110">
        <f>'[3]NEO NL 11.11.13'!H99</f>
        <v>28800</v>
      </c>
      <c r="F74" s="36" t="s">
        <v>27</v>
      </c>
      <c r="G74" s="34" t="s">
        <v>28</v>
      </c>
      <c r="H74" s="35">
        <f>'[3]NEO NL 11.11.13'!J99</f>
        <v>0</v>
      </c>
      <c r="I74" s="35">
        <f>'[3]NEO NL 11.11.13'!AY99</f>
        <v>1</v>
      </c>
      <c r="J74" s="35"/>
      <c r="K74" s="36" t="s">
        <v>106</v>
      </c>
      <c r="L74" s="37"/>
      <c r="M74" s="38"/>
    </row>
    <row r="75" spans="1:13" ht="14.4" x14ac:dyDescent="0.25">
      <c r="A75" s="19"/>
      <c r="B75" s="109" t="s">
        <v>177</v>
      </c>
      <c r="C75" s="111"/>
      <c r="D75" s="41" t="s">
        <v>178</v>
      </c>
      <c r="E75" s="110">
        <f>'[3]NEO NL 11.11.13'!H100</f>
        <v>18000</v>
      </c>
      <c r="F75" s="36" t="s">
        <v>27</v>
      </c>
      <c r="G75" s="34" t="s">
        <v>28</v>
      </c>
      <c r="H75" s="35">
        <f>'[3]NEO NL 11.11.13'!J100</f>
        <v>0</v>
      </c>
      <c r="I75" s="35">
        <f>'[3]NEO NL 11.11.13'!AY100</f>
        <v>1</v>
      </c>
      <c r="J75" s="35"/>
      <c r="K75" s="36" t="s">
        <v>106</v>
      </c>
      <c r="L75" s="37"/>
      <c r="M75" s="38" t="s">
        <v>179</v>
      </c>
    </row>
    <row r="76" spans="1:13" ht="14.4" x14ac:dyDescent="0.3">
      <c r="A76" s="19"/>
      <c r="B76" s="112"/>
      <c r="C76" s="113"/>
      <c r="D76" s="114" t="s">
        <v>63</v>
      </c>
      <c r="E76" s="121">
        <f>SUM(E77:E81)</f>
        <v>275283</v>
      </c>
      <c r="F76" s="116"/>
      <c r="G76" s="43"/>
      <c r="H76" s="43"/>
      <c r="I76" s="43"/>
      <c r="J76" s="43"/>
      <c r="K76" s="43"/>
      <c r="L76" s="43"/>
      <c r="M76" s="33"/>
    </row>
    <row r="77" spans="1:13" ht="28.8" x14ac:dyDescent="0.25">
      <c r="A77" s="19"/>
      <c r="B77" s="109" t="s">
        <v>180</v>
      </c>
      <c r="C77" s="111"/>
      <c r="D77" s="41" t="s">
        <v>181</v>
      </c>
      <c r="E77" s="110">
        <f>'[3]NEO NL 11.11.13'!H93</f>
        <v>1760</v>
      </c>
      <c r="F77" s="36" t="s">
        <v>27</v>
      </c>
      <c r="G77" s="34" t="s">
        <v>28</v>
      </c>
      <c r="H77" s="35">
        <f>'[3]NEO NL 11.11.13'!J93</f>
        <v>0</v>
      </c>
      <c r="I77" s="35">
        <f>'[3]NEO NL 11.11.13'!AY93</f>
        <v>1</v>
      </c>
      <c r="J77" s="35"/>
      <c r="K77" s="36">
        <v>2016</v>
      </c>
      <c r="L77" s="37"/>
      <c r="M77" s="38"/>
    </row>
    <row r="78" spans="1:13" ht="43.2" x14ac:dyDescent="0.25">
      <c r="A78" s="19"/>
      <c r="B78" s="109" t="s">
        <v>182</v>
      </c>
      <c r="C78" s="111"/>
      <c r="D78" s="41" t="s">
        <v>183</v>
      </c>
      <c r="E78" s="110">
        <f>'[3]NEO NL 11.11.13'!H94</f>
        <v>16000</v>
      </c>
      <c r="F78" s="36" t="s">
        <v>27</v>
      </c>
      <c r="G78" s="34" t="s">
        <v>28</v>
      </c>
      <c r="H78" s="35">
        <f>'[3]NEO NL 11.11.13'!J94</f>
        <v>0</v>
      </c>
      <c r="I78" s="35">
        <f>'[3]NEO NL 11.11.13'!AY94</f>
        <v>1</v>
      </c>
      <c r="J78" s="35"/>
      <c r="K78" s="36">
        <v>2016</v>
      </c>
      <c r="L78" s="37"/>
      <c r="M78" s="38"/>
    </row>
    <row r="79" spans="1:13" ht="28.8" x14ac:dyDescent="0.25">
      <c r="A79" s="19"/>
      <c r="B79" s="109" t="s">
        <v>184</v>
      </c>
      <c r="C79" s="111"/>
      <c r="D79" s="41" t="s">
        <v>185</v>
      </c>
      <c r="E79" s="110">
        <f>'[3]NEO NL 11.11.13'!H95</f>
        <v>3000</v>
      </c>
      <c r="F79" s="36" t="s">
        <v>27</v>
      </c>
      <c r="G79" s="34" t="s">
        <v>28</v>
      </c>
      <c r="H79" s="35">
        <f>'[3]NEO NL 11.11.13'!J95</f>
        <v>0</v>
      </c>
      <c r="I79" s="35">
        <f>'[3]NEO NL 11.11.13'!AY95</f>
        <v>1</v>
      </c>
      <c r="J79" s="35"/>
      <c r="K79" s="36" t="s">
        <v>186</v>
      </c>
      <c r="L79" s="37"/>
      <c r="M79" s="38" t="s">
        <v>187</v>
      </c>
    </row>
    <row r="80" spans="1:13" ht="28.8" x14ac:dyDescent="0.25">
      <c r="A80" s="19"/>
      <c r="B80" s="109" t="s">
        <v>188</v>
      </c>
      <c r="C80" s="111"/>
      <c r="D80" s="41" t="s">
        <v>189</v>
      </c>
      <c r="E80" s="110">
        <f>57600-46080</f>
        <v>11520</v>
      </c>
      <c r="F80" s="36" t="s">
        <v>27</v>
      </c>
      <c r="G80" s="34" t="s">
        <v>28</v>
      </c>
      <c r="H80" s="42">
        <v>0</v>
      </c>
      <c r="I80" s="42">
        <v>1</v>
      </c>
      <c r="J80" s="42"/>
      <c r="K80" s="36" t="s">
        <v>186</v>
      </c>
      <c r="L80" s="53" t="s">
        <v>265</v>
      </c>
      <c r="M80" s="38" t="s">
        <v>266</v>
      </c>
    </row>
    <row r="81" spans="1:13" ht="28.8" x14ac:dyDescent="0.25">
      <c r="A81" s="19"/>
      <c r="B81" s="109" t="s">
        <v>190</v>
      </c>
      <c r="C81" s="111"/>
      <c r="D81" s="41" t="s">
        <v>191</v>
      </c>
      <c r="E81" s="110">
        <f>270000-8100-18897</f>
        <v>243003</v>
      </c>
      <c r="F81" s="36" t="s">
        <v>27</v>
      </c>
      <c r="G81" s="34" t="s">
        <v>28</v>
      </c>
      <c r="H81" s="42">
        <v>0</v>
      </c>
      <c r="I81" s="42">
        <v>1</v>
      </c>
      <c r="J81" s="42"/>
      <c r="K81" s="36" t="s">
        <v>186</v>
      </c>
      <c r="L81" s="53" t="s">
        <v>269</v>
      </c>
      <c r="M81" s="38" t="s">
        <v>268</v>
      </c>
    </row>
    <row r="82" spans="1:13" ht="28.8" x14ac:dyDescent="0.3">
      <c r="A82" s="19"/>
      <c r="B82" s="119">
        <v>4</v>
      </c>
      <c r="C82" s="120"/>
      <c r="D82" s="125" t="s">
        <v>192</v>
      </c>
      <c r="E82" s="121">
        <f>+E83+E95+E107</f>
        <v>417930.08585225116</v>
      </c>
      <c r="F82" s="116"/>
      <c r="G82" s="44"/>
      <c r="H82" s="44"/>
      <c r="I82" s="44"/>
      <c r="J82" s="44"/>
      <c r="K82" s="44"/>
      <c r="L82" s="44"/>
      <c r="M82" s="27"/>
    </row>
    <row r="83" spans="1:13" ht="14.4" x14ac:dyDescent="0.3">
      <c r="A83" s="19"/>
      <c r="B83" s="119"/>
      <c r="C83" s="120"/>
      <c r="D83" s="114" t="s">
        <v>24</v>
      </c>
      <c r="E83" s="121">
        <f>SUM(E84:E94)</f>
        <v>43250</v>
      </c>
      <c r="F83" s="122"/>
      <c r="G83" s="32"/>
      <c r="H83" s="32"/>
      <c r="I83" s="32"/>
      <c r="J83" s="32"/>
      <c r="K83" s="32"/>
      <c r="L83" s="32"/>
      <c r="M83" s="33"/>
    </row>
    <row r="84" spans="1:13" ht="28.8" x14ac:dyDescent="0.25">
      <c r="A84" s="19"/>
      <c r="B84" s="109" t="s">
        <v>193</v>
      </c>
      <c r="C84" s="111"/>
      <c r="D84" s="41" t="s">
        <v>194</v>
      </c>
      <c r="E84" s="110">
        <v>0</v>
      </c>
      <c r="F84" s="36" t="s">
        <v>120</v>
      </c>
      <c r="G84" s="34" t="s">
        <v>28</v>
      </c>
      <c r="H84" s="42">
        <f>'[3]NEO NL 11.11.13'!J103</f>
        <v>1</v>
      </c>
      <c r="I84" s="42">
        <v>0</v>
      </c>
      <c r="J84" s="42"/>
      <c r="K84" s="36" t="s">
        <v>106</v>
      </c>
      <c r="L84" s="53" t="s">
        <v>265</v>
      </c>
      <c r="M84" s="38" t="s">
        <v>267</v>
      </c>
    </row>
    <row r="85" spans="1:13" ht="14.4" x14ac:dyDescent="0.25">
      <c r="A85" s="19"/>
      <c r="B85" s="109" t="s">
        <v>196</v>
      </c>
      <c r="C85" s="111"/>
      <c r="D85" s="41" t="s">
        <v>197</v>
      </c>
      <c r="E85" s="110">
        <f>'[3]NEO NL 11.11.13'!H104</f>
        <v>2500</v>
      </c>
      <c r="F85" s="36" t="s">
        <v>120</v>
      </c>
      <c r="G85" s="34" t="s">
        <v>28</v>
      </c>
      <c r="H85" s="42">
        <f>'[3]NEO NL 11.11.13'!J104</f>
        <v>1</v>
      </c>
      <c r="I85" s="42">
        <v>0</v>
      </c>
      <c r="J85" s="42"/>
      <c r="K85" s="36" t="s">
        <v>106</v>
      </c>
      <c r="L85" s="37"/>
      <c r="M85" s="38" t="s">
        <v>195</v>
      </c>
    </row>
    <row r="86" spans="1:13" ht="14.4" x14ac:dyDescent="0.25">
      <c r="A86" s="19"/>
      <c r="B86" s="109" t="s">
        <v>198</v>
      </c>
      <c r="C86" s="111"/>
      <c r="D86" s="41" t="s">
        <v>199</v>
      </c>
      <c r="E86" s="110">
        <f>'[3]NEO NL 11.11.13'!H105</f>
        <v>5000</v>
      </c>
      <c r="F86" s="36" t="s">
        <v>120</v>
      </c>
      <c r="G86" s="34" t="s">
        <v>28</v>
      </c>
      <c r="H86" s="42">
        <f>'[3]NEO NL 11.11.13'!J105</f>
        <v>1</v>
      </c>
      <c r="I86" s="42">
        <v>0</v>
      </c>
      <c r="J86" s="42"/>
      <c r="K86" s="36" t="s">
        <v>106</v>
      </c>
      <c r="L86" s="37"/>
      <c r="M86" s="38" t="s">
        <v>200</v>
      </c>
    </row>
    <row r="87" spans="1:13" ht="14.4" x14ac:dyDescent="0.25">
      <c r="A87" s="19"/>
      <c r="B87" s="109" t="s">
        <v>201</v>
      </c>
      <c r="C87" s="36"/>
      <c r="D87" s="41" t="s">
        <v>202</v>
      </c>
      <c r="E87" s="110">
        <f>'[3]NEO NL 11.11.13'!H107</f>
        <v>750</v>
      </c>
      <c r="F87" s="36" t="s">
        <v>120</v>
      </c>
      <c r="G87" s="34" t="s">
        <v>28</v>
      </c>
      <c r="H87" s="42">
        <f>'[3]NEO NL 11.11.13'!J107</f>
        <v>1</v>
      </c>
      <c r="I87" s="42">
        <v>0</v>
      </c>
      <c r="J87" s="42"/>
      <c r="K87" s="36" t="s">
        <v>106</v>
      </c>
      <c r="L87" s="37"/>
      <c r="M87" s="38" t="s">
        <v>195</v>
      </c>
    </row>
    <row r="88" spans="1:13" ht="14.4" x14ac:dyDescent="0.25">
      <c r="A88" s="19"/>
      <c r="B88" s="109" t="s">
        <v>203</v>
      </c>
      <c r="C88" s="111"/>
      <c r="D88" s="41" t="s">
        <v>204</v>
      </c>
      <c r="E88" s="110">
        <f>'[3]NEO NL 11.11.13'!H110</f>
        <v>2000</v>
      </c>
      <c r="F88" s="36" t="s">
        <v>120</v>
      </c>
      <c r="G88" s="34" t="s">
        <v>28</v>
      </c>
      <c r="H88" s="42">
        <f>'[3]NEO NL 11.11.13'!J110</f>
        <v>1</v>
      </c>
      <c r="I88" s="42">
        <v>0</v>
      </c>
      <c r="J88" s="42"/>
      <c r="K88" s="36">
        <v>2016</v>
      </c>
      <c r="L88" s="37"/>
      <c r="M88" s="38" t="s">
        <v>205</v>
      </c>
    </row>
    <row r="89" spans="1:13" ht="14.4" x14ac:dyDescent="0.25">
      <c r="A89" s="19"/>
      <c r="B89" s="109" t="s">
        <v>206</v>
      </c>
      <c r="C89" s="111"/>
      <c r="D89" s="41" t="s">
        <v>207</v>
      </c>
      <c r="E89" s="110">
        <f>'[3]NEO NL 11.11.13'!H111</f>
        <v>1000</v>
      </c>
      <c r="F89" s="36" t="s">
        <v>120</v>
      </c>
      <c r="G89" s="34" t="s">
        <v>28</v>
      </c>
      <c r="H89" s="42">
        <f>'[3]NEO NL 11.11.13'!J111</f>
        <v>1</v>
      </c>
      <c r="I89" s="42">
        <v>0</v>
      </c>
      <c r="J89" s="42"/>
      <c r="K89" s="36" t="s">
        <v>106</v>
      </c>
      <c r="L89" s="37"/>
      <c r="M89" s="38" t="s">
        <v>205</v>
      </c>
    </row>
    <row r="90" spans="1:13" ht="28.8" x14ac:dyDescent="0.25">
      <c r="A90" s="19"/>
      <c r="B90" s="109" t="s">
        <v>208</v>
      </c>
      <c r="C90" s="111"/>
      <c r="D90" s="41" t="s">
        <v>209</v>
      </c>
      <c r="E90" s="110">
        <f>'[3]NEO NL 11.11.13'!H112</f>
        <v>2000</v>
      </c>
      <c r="F90" s="36" t="s">
        <v>120</v>
      </c>
      <c r="G90" s="34" t="s">
        <v>28</v>
      </c>
      <c r="H90" s="42">
        <f>'[3]NEO NL 11.11.13'!J112</f>
        <v>1</v>
      </c>
      <c r="I90" s="42">
        <v>0</v>
      </c>
      <c r="J90" s="42"/>
      <c r="K90" s="36" t="s">
        <v>106</v>
      </c>
      <c r="L90" s="37"/>
      <c r="M90" s="38" t="s">
        <v>210</v>
      </c>
    </row>
    <row r="91" spans="1:13" ht="14.4" x14ac:dyDescent="0.25">
      <c r="A91" s="19"/>
      <c r="B91" s="109" t="s">
        <v>211</v>
      </c>
      <c r="C91" s="111"/>
      <c r="D91" s="41" t="s">
        <v>212</v>
      </c>
      <c r="E91" s="110">
        <f>'[3]NEO NL 11.11.13'!H113</f>
        <v>4000</v>
      </c>
      <c r="F91" s="36" t="s">
        <v>120</v>
      </c>
      <c r="G91" s="34" t="s">
        <v>28</v>
      </c>
      <c r="H91" s="42">
        <f>'[3]NEO NL 11.11.13'!J113</f>
        <v>1</v>
      </c>
      <c r="I91" s="42">
        <v>0</v>
      </c>
      <c r="J91" s="42"/>
      <c r="K91" s="36" t="s">
        <v>106</v>
      </c>
      <c r="L91" s="37"/>
      <c r="M91" s="38" t="s">
        <v>213</v>
      </c>
    </row>
    <row r="92" spans="1:13" ht="14.4" x14ac:dyDescent="0.25">
      <c r="A92" s="19"/>
      <c r="B92" s="109" t="s">
        <v>214</v>
      </c>
      <c r="C92" s="36"/>
      <c r="D92" s="41" t="s">
        <v>215</v>
      </c>
      <c r="E92" s="110">
        <f>'[3]NEO NL 11.11.13'!H114</f>
        <v>4000</v>
      </c>
      <c r="F92" s="36" t="s">
        <v>120</v>
      </c>
      <c r="G92" s="34" t="s">
        <v>28</v>
      </c>
      <c r="H92" s="42">
        <f>'[3]NEO NL 11.11.13'!J114</f>
        <v>1</v>
      </c>
      <c r="I92" s="42">
        <v>0</v>
      </c>
      <c r="J92" s="42"/>
      <c r="K92" s="36" t="s">
        <v>106</v>
      </c>
      <c r="L92" s="37"/>
      <c r="M92" s="38"/>
    </row>
    <row r="93" spans="1:13" ht="14.4" x14ac:dyDescent="0.25">
      <c r="A93" s="19"/>
      <c r="B93" s="109" t="s">
        <v>216</v>
      </c>
      <c r="C93" s="111"/>
      <c r="D93" s="41" t="s">
        <v>217</v>
      </c>
      <c r="E93" s="110">
        <f>'[3]NEO NL 11.11.13'!H115</f>
        <v>2000</v>
      </c>
      <c r="F93" s="36" t="s">
        <v>120</v>
      </c>
      <c r="G93" s="34" t="s">
        <v>28</v>
      </c>
      <c r="H93" s="42">
        <f>'[3]NEO NL 11.11.13'!J115</f>
        <v>1</v>
      </c>
      <c r="I93" s="42">
        <v>0</v>
      </c>
      <c r="J93" s="42"/>
      <c r="K93" s="36" t="s">
        <v>106</v>
      </c>
      <c r="L93" s="37"/>
      <c r="M93" s="38" t="s">
        <v>205</v>
      </c>
    </row>
    <row r="94" spans="1:13" ht="14.4" x14ac:dyDescent="0.25">
      <c r="A94" s="19"/>
      <c r="B94" s="109" t="s">
        <v>218</v>
      </c>
      <c r="C94" s="111"/>
      <c r="D94" s="41" t="s">
        <v>119</v>
      </c>
      <c r="E94" s="110">
        <f>'[3]NEO NL 11.11.13'!H130</f>
        <v>20000</v>
      </c>
      <c r="F94" s="36" t="s">
        <v>219</v>
      </c>
      <c r="G94" s="34" t="s">
        <v>28</v>
      </c>
      <c r="H94" s="42">
        <f>'[3]NEO NL 11.11.13'!J130</f>
        <v>1</v>
      </c>
      <c r="I94" s="42">
        <v>0</v>
      </c>
      <c r="J94" s="42"/>
      <c r="K94" s="36" t="s">
        <v>106</v>
      </c>
      <c r="L94" s="37"/>
      <c r="M94" s="38"/>
    </row>
    <row r="95" spans="1:13" ht="14.4" x14ac:dyDescent="0.3">
      <c r="A95" s="19"/>
      <c r="B95" s="112"/>
      <c r="C95" s="113"/>
      <c r="D95" s="114" t="s">
        <v>63</v>
      </c>
      <c r="E95" s="121">
        <f>SUM(E96:E106)</f>
        <v>359680.08585225116</v>
      </c>
      <c r="F95" s="116"/>
      <c r="G95" s="43"/>
      <c r="H95" s="43"/>
      <c r="I95" s="43"/>
      <c r="J95" s="43"/>
      <c r="K95" s="43"/>
      <c r="L95" s="43"/>
      <c r="M95" s="33"/>
    </row>
    <row r="96" spans="1:13" ht="31.5" customHeight="1" x14ac:dyDescent="0.25">
      <c r="A96" s="19"/>
      <c r="B96" s="109" t="s">
        <v>220</v>
      </c>
      <c r="C96" s="111"/>
      <c r="D96" s="41" t="s">
        <v>221</v>
      </c>
      <c r="E96" s="110">
        <f>'[3]NEO NL 11.11.13'!H106</f>
        <v>5000</v>
      </c>
      <c r="F96" s="36" t="s">
        <v>72</v>
      </c>
      <c r="G96" s="34" t="s">
        <v>28</v>
      </c>
      <c r="H96" s="42">
        <f>'[3]NEO NL 11.11.13'!J106</f>
        <v>1</v>
      </c>
      <c r="I96" s="42">
        <v>0</v>
      </c>
      <c r="J96" s="42"/>
      <c r="K96" s="36">
        <v>2016</v>
      </c>
      <c r="L96" s="37"/>
      <c r="M96" s="38" t="s">
        <v>200</v>
      </c>
    </row>
    <row r="97" spans="1:13" ht="29.25" customHeight="1" x14ac:dyDescent="0.25">
      <c r="A97" s="19"/>
      <c r="B97" s="109" t="s">
        <v>222</v>
      </c>
      <c r="C97" s="111"/>
      <c r="D97" s="41" t="s">
        <v>223</v>
      </c>
      <c r="E97" s="110">
        <f>'[3]NEO NL 11.11.13'!H117</f>
        <v>3500</v>
      </c>
      <c r="F97" s="36" t="s">
        <v>72</v>
      </c>
      <c r="G97" s="34" t="s">
        <v>28</v>
      </c>
      <c r="H97" s="42">
        <f>'[3]NEO NL 11.11.13'!J117</f>
        <v>1</v>
      </c>
      <c r="I97" s="42">
        <v>0</v>
      </c>
      <c r="J97" s="42"/>
      <c r="K97" s="36">
        <v>2016</v>
      </c>
      <c r="L97" s="37"/>
      <c r="M97" s="38"/>
    </row>
    <row r="98" spans="1:13" ht="43.2" x14ac:dyDescent="0.25">
      <c r="A98" s="19"/>
      <c r="B98" s="109" t="s">
        <v>224</v>
      </c>
      <c r="C98" s="111"/>
      <c r="D98" s="41" t="s">
        <v>225</v>
      </c>
      <c r="E98" s="110">
        <f>'[3]NEO NL 11.11.13'!H119</f>
        <v>3500</v>
      </c>
      <c r="F98" s="36" t="s">
        <v>72</v>
      </c>
      <c r="G98" s="34" t="s">
        <v>28</v>
      </c>
      <c r="H98" s="42">
        <f>'[3]NEO NL 11.11.13'!J119</f>
        <v>1</v>
      </c>
      <c r="I98" s="42">
        <v>0</v>
      </c>
      <c r="J98" s="42"/>
      <c r="K98" s="36">
        <v>2016</v>
      </c>
      <c r="L98" s="37"/>
      <c r="M98" s="38"/>
    </row>
    <row r="99" spans="1:13" ht="28.8" x14ac:dyDescent="0.25">
      <c r="A99" s="19"/>
      <c r="B99" s="109" t="s">
        <v>226</v>
      </c>
      <c r="C99" s="111"/>
      <c r="D99" s="41" t="s">
        <v>227</v>
      </c>
      <c r="E99" s="110">
        <f>'[3]NEO NL 11.11.13'!H120</f>
        <v>3500</v>
      </c>
      <c r="F99" s="36" t="s">
        <v>72</v>
      </c>
      <c r="G99" s="34" t="s">
        <v>28</v>
      </c>
      <c r="H99" s="42">
        <f>'[3]NEO NL 11.11.13'!J120</f>
        <v>1</v>
      </c>
      <c r="I99" s="42">
        <v>0</v>
      </c>
      <c r="J99" s="42"/>
      <c r="K99" s="36">
        <v>2016</v>
      </c>
      <c r="L99" s="37"/>
      <c r="M99" s="38"/>
    </row>
    <row r="100" spans="1:13" ht="28.8" x14ac:dyDescent="0.25">
      <c r="A100" s="19"/>
      <c r="B100" s="109" t="s">
        <v>228</v>
      </c>
      <c r="C100" s="111"/>
      <c r="D100" s="41" t="s">
        <v>229</v>
      </c>
      <c r="E100" s="110">
        <f>'[3]NEO NL 11.11.13'!H121</f>
        <v>3500</v>
      </c>
      <c r="F100" s="36" t="s">
        <v>72</v>
      </c>
      <c r="G100" s="34" t="s">
        <v>28</v>
      </c>
      <c r="H100" s="42">
        <f>'[3]NEO NL 11.11.13'!J121</f>
        <v>1</v>
      </c>
      <c r="I100" s="42">
        <v>0</v>
      </c>
      <c r="J100" s="42"/>
      <c r="K100" s="36">
        <v>2016</v>
      </c>
      <c r="L100" s="37"/>
      <c r="M100" s="38"/>
    </row>
    <row r="101" spans="1:13" ht="28.8" x14ac:dyDescent="0.25">
      <c r="A101" s="19"/>
      <c r="B101" s="109" t="s">
        <v>230</v>
      </c>
      <c r="C101" s="111"/>
      <c r="D101" s="41" t="s">
        <v>231</v>
      </c>
      <c r="E101" s="110">
        <f>'[3]NEO NL 11.11.13'!H123</f>
        <v>3500</v>
      </c>
      <c r="F101" s="36" t="s">
        <v>72</v>
      </c>
      <c r="G101" s="34" t="s">
        <v>28</v>
      </c>
      <c r="H101" s="42">
        <f>'[3]NEO NL 11.11.13'!J123</f>
        <v>1</v>
      </c>
      <c r="I101" s="42">
        <v>0</v>
      </c>
      <c r="J101" s="42"/>
      <c r="K101" s="36">
        <v>2016</v>
      </c>
      <c r="L101" s="37"/>
      <c r="M101" s="38"/>
    </row>
    <row r="102" spans="1:13" ht="28.8" x14ac:dyDescent="0.25">
      <c r="A102" s="19"/>
      <c r="B102" s="109" t="s">
        <v>232</v>
      </c>
      <c r="C102" s="111"/>
      <c r="D102" s="41" t="s">
        <v>233</v>
      </c>
      <c r="E102" s="110">
        <f>'[3]NEO NL 11.11.13'!H125</f>
        <v>3500</v>
      </c>
      <c r="F102" s="36" t="s">
        <v>72</v>
      </c>
      <c r="G102" s="34" t="s">
        <v>28</v>
      </c>
      <c r="H102" s="42">
        <f>'[3]NEO NL 11.11.13'!J125</f>
        <v>1</v>
      </c>
      <c r="I102" s="42">
        <v>0</v>
      </c>
      <c r="J102" s="42"/>
      <c r="K102" s="36">
        <v>2016</v>
      </c>
      <c r="L102" s="37"/>
      <c r="M102" s="38"/>
    </row>
    <row r="103" spans="1:13" ht="14.4" x14ac:dyDescent="0.25">
      <c r="A103" s="19"/>
      <c r="B103" s="109" t="s">
        <v>234</v>
      </c>
      <c r="C103" s="111" t="s">
        <v>42</v>
      </c>
      <c r="D103" s="41" t="s">
        <v>290</v>
      </c>
      <c r="E103" s="110">
        <v>138279.55193222055</v>
      </c>
      <c r="F103" s="36" t="s">
        <v>83</v>
      </c>
      <c r="G103" s="34" t="s">
        <v>150</v>
      </c>
      <c r="H103" s="42">
        <v>0.86</v>
      </c>
      <c r="I103" s="42">
        <v>0</v>
      </c>
      <c r="J103" s="42"/>
      <c r="K103" s="36" t="s">
        <v>151</v>
      </c>
      <c r="L103" s="37" t="s">
        <v>85</v>
      </c>
      <c r="M103" s="38" t="s">
        <v>291</v>
      </c>
    </row>
    <row r="104" spans="1:13" ht="14.4" x14ac:dyDescent="0.25">
      <c r="A104" s="19"/>
      <c r="B104" s="109" t="s">
        <v>235</v>
      </c>
      <c r="C104" s="111" t="s">
        <v>42</v>
      </c>
      <c r="D104" s="41" t="s">
        <v>288</v>
      </c>
      <c r="E104" s="110">
        <v>51567.510993455231</v>
      </c>
      <c r="F104" s="36" t="s">
        <v>83</v>
      </c>
      <c r="G104" s="34" t="s">
        <v>150</v>
      </c>
      <c r="H104" s="42">
        <v>0.86</v>
      </c>
      <c r="I104" s="42">
        <v>0</v>
      </c>
      <c r="J104" s="42"/>
      <c r="K104" s="36" t="s">
        <v>106</v>
      </c>
      <c r="L104" s="37" t="s">
        <v>85</v>
      </c>
      <c r="M104" s="38" t="s">
        <v>289</v>
      </c>
    </row>
    <row r="105" spans="1:13" ht="14.4" x14ac:dyDescent="0.25">
      <c r="A105" s="19"/>
      <c r="B105" s="109" t="s">
        <v>236</v>
      </c>
      <c r="C105" s="111" t="s">
        <v>42</v>
      </c>
      <c r="D105" s="41" t="s">
        <v>237</v>
      </c>
      <c r="E105" s="110">
        <v>12617.064285714285</v>
      </c>
      <c r="F105" s="36" t="s">
        <v>83</v>
      </c>
      <c r="G105" s="34" t="s">
        <v>150</v>
      </c>
      <c r="H105" s="42">
        <v>0.86</v>
      </c>
      <c r="I105" s="42">
        <v>0</v>
      </c>
      <c r="J105" s="42"/>
      <c r="K105" s="36" t="s">
        <v>186</v>
      </c>
      <c r="L105" s="37" t="s">
        <v>85</v>
      </c>
      <c r="M105" s="38"/>
    </row>
    <row r="106" spans="1:13" ht="14.4" x14ac:dyDescent="0.25">
      <c r="A106" s="19"/>
      <c r="B106" s="109" t="s">
        <v>238</v>
      </c>
      <c r="C106" s="111"/>
      <c r="D106" s="41" t="s">
        <v>286</v>
      </c>
      <c r="E106" s="110">
        <v>131215.95864086106</v>
      </c>
      <c r="F106" s="36" t="s">
        <v>83</v>
      </c>
      <c r="G106" s="34" t="s">
        <v>150</v>
      </c>
      <c r="H106" s="42">
        <f>'[3]NEO NL 11.11.13'!J129</f>
        <v>1</v>
      </c>
      <c r="I106" s="42">
        <v>0</v>
      </c>
      <c r="J106" s="42"/>
      <c r="K106" s="36" t="s">
        <v>239</v>
      </c>
      <c r="L106" s="37" t="s">
        <v>85</v>
      </c>
      <c r="M106" s="38" t="s">
        <v>287</v>
      </c>
    </row>
    <row r="107" spans="1:13" ht="14.4" x14ac:dyDescent="0.3">
      <c r="A107" s="19"/>
      <c r="B107" s="112"/>
      <c r="C107" s="113"/>
      <c r="D107" s="114" t="s">
        <v>92</v>
      </c>
      <c r="E107" s="121">
        <f>+E108</f>
        <v>15000</v>
      </c>
      <c r="F107" s="116"/>
      <c r="G107" s="43"/>
      <c r="H107" s="43"/>
      <c r="I107" s="43"/>
      <c r="J107" s="43"/>
      <c r="K107" s="43"/>
      <c r="L107" s="43"/>
      <c r="M107" s="33"/>
    </row>
    <row r="108" spans="1:13" ht="14.4" x14ac:dyDescent="0.25">
      <c r="A108" s="19"/>
      <c r="B108" s="109" t="s">
        <v>240</v>
      </c>
      <c r="C108" s="111"/>
      <c r="D108" s="41" t="s">
        <v>241</v>
      </c>
      <c r="E108" s="110">
        <f>'[3]NEO NL 11.11.13'!H109</f>
        <v>15000</v>
      </c>
      <c r="F108" s="36" t="s">
        <v>72</v>
      </c>
      <c r="G108" s="34" t="s">
        <v>150</v>
      </c>
      <c r="H108" s="42">
        <f>'[3]NEO NL 11.11.13'!J109</f>
        <v>1</v>
      </c>
      <c r="I108" s="42">
        <v>0</v>
      </c>
      <c r="J108" s="42"/>
      <c r="K108" s="36" t="s">
        <v>151</v>
      </c>
      <c r="L108" s="37"/>
      <c r="M108" s="38" t="s">
        <v>242</v>
      </c>
    </row>
    <row r="109" spans="1:13" ht="14.4" x14ac:dyDescent="0.3">
      <c r="A109" s="19"/>
      <c r="B109" s="112"/>
      <c r="C109" s="113"/>
      <c r="D109" s="114" t="s">
        <v>243</v>
      </c>
      <c r="E109" s="121">
        <f>SUM(E110:E125)</f>
        <v>964070.26291212253</v>
      </c>
      <c r="F109" s="116"/>
      <c r="G109" s="44"/>
      <c r="H109" s="44"/>
      <c r="I109" s="44"/>
      <c r="J109" s="44"/>
      <c r="K109" s="44"/>
      <c r="L109" s="44"/>
      <c r="M109" s="27"/>
    </row>
    <row r="110" spans="1:13" ht="14.4" x14ac:dyDescent="0.25">
      <c r="A110" s="19"/>
      <c r="B110" s="109">
        <v>5.0999999999999996</v>
      </c>
      <c r="C110" s="111" t="s">
        <v>42</v>
      </c>
      <c r="D110" s="41" t="s">
        <v>285</v>
      </c>
      <c r="E110" s="110">
        <v>354754.33541582769</v>
      </c>
      <c r="F110" s="36" t="s">
        <v>83</v>
      </c>
      <c r="G110" s="34" t="s">
        <v>150</v>
      </c>
      <c r="H110" s="42">
        <v>0.79</v>
      </c>
      <c r="I110" s="42">
        <v>0.21</v>
      </c>
      <c r="J110" s="42"/>
      <c r="K110" s="36" t="s">
        <v>244</v>
      </c>
      <c r="L110" s="37" t="s">
        <v>85</v>
      </c>
      <c r="M110" s="38" t="s">
        <v>294</v>
      </c>
    </row>
    <row r="111" spans="1:13" ht="14.4" x14ac:dyDescent="0.25">
      <c r="A111" s="19"/>
      <c r="B111" s="109">
        <v>5.2</v>
      </c>
      <c r="C111" s="111" t="s">
        <v>42</v>
      </c>
      <c r="D111" s="41" t="s">
        <v>284</v>
      </c>
      <c r="E111" s="110">
        <v>131468.12749629482</v>
      </c>
      <c r="F111" s="36" t="s">
        <v>83</v>
      </c>
      <c r="G111" s="34" t="s">
        <v>150</v>
      </c>
      <c r="H111" s="42">
        <v>0.8</v>
      </c>
      <c r="I111" s="42">
        <v>0.2</v>
      </c>
      <c r="J111" s="42"/>
      <c r="K111" s="36" t="s">
        <v>244</v>
      </c>
      <c r="L111" s="37"/>
      <c r="M111" s="38" t="s">
        <v>293</v>
      </c>
    </row>
    <row r="112" spans="1:13" ht="24" x14ac:dyDescent="0.25">
      <c r="A112" s="19"/>
      <c r="B112" s="109">
        <v>5.3</v>
      </c>
      <c r="C112" s="111" t="s">
        <v>42</v>
      </c>
      <c r="D112" s="41" t="s">
        <v>245</v>
      </c>
      <c r="E112" s="110">
        <v>233532</v>
      </c>
      <c r="F112" s="36" t="s">
        <v>72</v>
      </c>
      <c r="G112" s="34" t="s">
        <v>28</v>
      </c>
      <c r="H112" s="42">
        <v>0.5</v>
      </c>
      <c r="I112" s="42">
        <v>0.5</v>
      </c>
      <c r="J112" s="42"/>
      <c r="K112" s="36" t="s">
        <v>244</v>
      </c>
      <c r="L112" s="37"/>
      <c r="M112" s="38" t="s">
        <v>282</v>
      </c>
    </row>
    <row r="113" spans="1:13" ht="36" x14ac:dyDescent="0.25">
      <c r="A113" s="19"/>
      <c r="B113" s="109">
        <v>5.4</v>
      </c>
      <c r="C113" s="36" t="s">
        <v>42</v>
      </c>
      <c r="D113" s="41" t="s">
        <v>281</v>
      </c>
      <c r="E113" s="110">
        <v>76472</v>
      </c>
      <c r="F113" s="36" t="s">
        <v>120</v>
      </c>
      <c r="G113" s="34" t="s">
        <v>28</v>
      </c>
      <c r="H113" s="42">
        <v>0.5</v>
      </c>
      <c r="I113" s="42">
        <v>0.5</v>
      </c>
      <c r="J113" s="42"/>
      <c r="K113" s="36" t="s">
        <v>244</v>
      </c>
      <c r="L113" s="37"/>
      <c r="M113" s="38" t="s">
        <v>283</v>
      </c>
    </row>
    <row r="114" spans="1:13" s="4" customFormat="1" ht="48" x14ac:dyDescent="0.25">
      <c r="A114" s="19"/>
      <c r="B114" s="109">
        <v>5.5</v>
      </c>
      <c r="C114" s="111"/>
      <c r="D114" s="41" t="s">
        <v>280</v>
      </c>
      <c r="E114" s="110">
        <f>7050+19793.8</f>
        <v>26843.8</v>
      </c>
      <c r="F114" s="36" t="s">
        <v>120</v>
      </c>
      <c r="G114" s="34" t="s">
        <v>28</v>
      </c>
      <c r="H114" s="42">
        <v>0.74</v>
      </c>
      <c r="I114" s="42">
        <v>0.26</v>
      </c>
      <c r="J114" s="42"/>
      <c r="K114" s="36" t="s">
        <v>244</v>
      </c>
      <c r="L114" s="37"/>
      <c r="M114" s="38" t="s">
        <v>279</v>
      </c>
    </row>
    <row r="115" spans="1:13" ht="14.4" x14ac:dyDescent="0.25">
      <c r="A115" s="19"/>
      <c r="B115" s="109">
        <v>5.6</v>
      </c>
      <c r="C115" s="111"/>
      <c r="D115" s="41" t="s">
        <v>246</v>
      </c>
      <c r="E115" s="110">
        <f>'[3]NEO NL 11.11.13'!H138</f>
        <v>1000</v>
      </c>
      <c r="F115" s="36" t="s">
        <v>27</v>
      </c>
      <c r="G115" s="34" t="s">
        <v>28</v>
      </c>
      <c r="H115" s="42">
        <f>'[3]NEO NL 11.11.13'!J138</f>
        <v>0</v>
      </c>
      <c r="I115" s="42">
        <f>'[3]NEO NL 11.11.13'!AY138</f>
        <v>1</v>
      </c>
      <c r="J115" s="42"/>
      <c r="K115" s="36">
        <v>2014</v>
      </c>
      <c r="L115" s="37"/>
      <c r="M115" s="38" t="s">
        <v>247</v>
      </c>
    </row>
    <row r="116" spans="1:13" ht="14.4" x14ac:dyDescent="0.25">
      <c r="A116" s="19"/>
      <c r="B116" s="109">
        <v>5.7</v>
      </c>
      <c r="C116" s="111"/>
      <c r="D116" s="41" t="s">
        <v>248</v>
      </c>
      <c r="E116" s="110">
        <f>'[3]NEO NL 11.11.13'!H139</f>
        <v>10000</v>
      </c>
      <c r="F116" s="36" t="s">
        <v>27</v>
      </c>
      <c r="G116" s="34" t="s">
        <v>28</v>
      </c>
      <c r="H116" s="42">
        <f>'[3]NEO NL 11.11.13'!J139</f>
        <v>0</v>
      </c>
      <c r="I116" s="42">
        <f>'[3]NEO NL 11.11.13'!AY139</f>
        <v>1</v>
      </c>
      <c r="J116" s="42"/>
      <c r="K116" s="36" t="s">
        <v>244</v>
      </c>
      <c r="L116" s="37"/>
      <c r="M116" s="38" t="s">
        <v>247</v>
      </c>
    </row>
    <row r="117" spans="1:13" ht="14.4" x14ac:dyDescent="0.25">
      <c r="A117" s="19"/>
      <c r="B117" s="109">
        <v>6</v>
      </c>
      <c r="C117" s="111" t="s">
        <v>42</v>
      </c>
      <c r="D117" s="41" t="s">
        <v>249</v>
      </c>
      <c r="E117" s="110">
        <v>0</v>
      </c>
      <c r="F117" s="36" t="s">
        <v>72</v>
      </c>
      <c r="G117" s="34" t="s">
        <v>150</v>
      </c>
      <c r="H117" s="42">
        <f>'[3]NEO NL 11.11.13'!J141</f>
        <v>1</v>
      </c>
      <c r="I117" s="42">
        <v>0</v>
      </c>
      <c r="J117" s="42"/>
      <c r="K117" s="36" t="s">
        <v>106</v>
      </c>
      <c r="L117" s="37"/>
      <c r="M117" s="38"/>
    </row>
    <row r="118" spans="1:13" ht="14.4" x14ac:dyDescent="0.25">
      <c r="A118" s="19"/>
      <c r="B118" s="109">
        <v>6.1</v>
      </c>
      <c r="C118" s="111"/>
      <c r="D118" s="41" t="s">
        <v>273</v>
      </c>
      <c r="E118" s="110">
        <f>70000-E119-E120</f>
        <v>38464</v>
      </c>
      <c r="F118" s="36" t="s">
        <v>83</v>
      </c>
      <c r="G118" s="34" t="s">
        <v>28</v>
      </c>
      <c r="H118" s="42">
        <f>'[3]NEO NL 11.11.13'!J142</f>
        <v>1</v>
      </c>
      <c r="I118" s="42">
        <v>0</v>
      </c>
      <c r="J118" s="42"/>
      <c r="K118" s="36" t="s">
        <v>106</v>
      </c>
      <c r="L118" s="37"/>
      <c r="M118" s="38"/>
    </row>
    <row r="119" spans="1:13" ht="14.4" x14ac:dyDescent="0.25">
      <c r="A119" s="19"/>
      <c r="B119" s="109">
        <v>6.2</v>
      </c>
      <c r="C119" s="111"/>
      <c r="D119" s="41" t="s">
        <v>272</v>
      </c>
      <c r="E119" s="110">
        <f>768+768</f>
        <v>1536</v>
      </c>
      <c r="F119" s="36" t="s">
        <v>72</v>
      </c>
      <c r="G119" s="34" t="s">
        <v>28</v>
      </c>
      <c r="H119" s="42">
        <f>'[3]NEO NL 11.11.13'!J143</f>
        <v>1</v>
      </c>
      <c r="I119" s="42">
        <v>0</v>
      </c>
      <c r="J119" s="42"/>
      <c r="K119" s="36" t="s">
        <v>106</v>
      </c>
      <c r="L119" s="37"/>
      <c r="M119" s="38"/>
    </row>
    <row r="120" spans="1:13" ht="14.4" x14ac:dyDescent="0.25">
      <c r="A120" s="19"/>
      <c r="B120" s="109">
        <v>6.3</v>
      </c>
      <c r="C120" s="111"/>
      <c r="D120" s="41" t="s">
        <v>271</v>
      </c>
      <c r="E120" s="110">
        <v>30000</v>
      </c>
      <c r="F120" s="36" t="s">
        <v>72</v>
      </c>
      <c r="G120" s="34" t="s">
        <v>150</v>
      </c>
      <c r="H120" s="42">
        <v>1</v>
      </c>
      <c r="I120" s="42">
        <v>0</v>
      </c>
      <c r="J120" s="42"/>
      <c r="K120" s="36">
        <v>2017</v>
      </c>
      <c r="L120" s="37"/>
      <c r="M120" s="38"/>
    </row>
    <row r="121" spans="1:13" ht="43.2" x14ac:dyDescent="0.25">
      <c r="A121" s="19"/>
      <c r="B121" s="109" t="s">
        <v>250</v>
      </c>
      <c r="C121" s="111"/>
      <c r="D121" s="41" t="s">
        <v>251</v>
      </c>
      <c r="E121" s="110">
        <f>'[3]NEO NL 11.11.13'!H142</f>
        <v>40000</v>
      </c>
      <c r="F121" s="36" t="s">
        <v>83</v>
      </c>
      <c r="G121" s="34" t="s">
        <v>150</v>
      </c>
      <c r="H121" s="42">
        <f>'[3]NEO NL 11.11.13'!J142</f>
        <v>1</v>
      </c>
      <c r="I121" s="42">
        <v>0</v>
      </c>
      <c r="J121" s="42"/>
      <c r="K121" s="41" t="s">
        <v>252</v>
      </c>
      <c r="L121" s="37" t="s">
        <v>85</v>
      </c>
      <c r="M121" s="38" t="s">
        <v>253</v>
      </c>
    </row>
    <row r="122" spans="1:13" ht="28.8" x14ac:dyDescent="0.25">
      <c r="A122" s="19"/>
      <c r="B122" s="109">
        <v>10</v>
      </c>
      <c r="C122" s="111" t="s">
        <v>42</v>
      </c>
      <c r="D122" s="41" t="s">
        <v>254</v>
      </c>
      <c r="E122" s="110">
        <v>0</v>
      </c>
      <c r="F122" s="36" t="s">
        <v>83</v>
      </c>
      <c r="G122" s="34" t="s">
        <v>150</v>
      </c>
      <c r="H122" s="42">
        <f>'[3]NEO NL 11.11.13'!J143</f>
        <v>1</v>
      </c>
      <c r="I122" s="42">
        <v>0</v>
      </c>
      <c r="J122" s="42"/>
      <c r="K122" s="36" t="s">
        <v>244</v>
      </c>
      <c r="L122" s="37"/>
      <c r="M122" s="38" t="s">
        <v>295</v>
      </c>
    </row>
    <row r="123" spans="1:13" ht="14.4" x14ac:dyDescent="0.25">
      <c r="A123" s="19"/>
      <c r="B123" s="109">
        <v>13</v>
      </c>
      <c r="C123" s="111" t="s">
        <v>42</v>
      </c>
      <c r="D123" s="41" t="s">
        <v>255</v>
      </c>
      <c r="E123" s="110"/>
      <c r="F123" s="36" t="s">
        <v>72</v>
      </c>
      <c r="G123" s="34" t="s">
        <v>150</v>
      </c>
      <c r="H123" s="42">
        <f>'[3]NEO NL 11.11.13'!J143</f>
        <v>1</v>
      </c>
      <c r="I123" s="42">
        <v>0</v>
      </c>
      <c r="J123" s="42"/>
      <c r="K123" s="36">
        <v>2016</v>
      </c>
      <c r="L123" s="37"/>
      <c r="M123" s="38" t="s">
        <v>256</v>
      </c>
    </row>
    <row r="124" spans="1:13" ht="28.8" x14ac:dyDescent="0.25">
      <c r="A124" s="19"/>
      <c r="B124" s="109">
        <v>13.1</v>
      </c>
      <c r="C124" s="111" t="s">
        <v>42</v>
      </c>
      <c r="D124" s="41" t="s">
        <v>274</v>
      </c>
      <c r="E124" s="110">
        <v>18800</v>
      </c>
      <c r="F124" s="36" t="s">
        <v>72</v>
      </c>
      <c r="G124" s="34" t="s">
        <v>28</v>
      </c>
      <c r="H124" s="42">
        <v>1</v>
      </c>
      <c r="I124" s="42">
        <v>0</v>
      </c>
      <c r="J124" s="42"/>
      <c r="K124" s="36"/>
      <c r="L124" s="37"/>
      <c r="M124" s="38"/>
    </row>
    <row r="125" spans="1:13" ht="15" thickBot="1" x14ac:dyDescent="0.3">
      <c r="A125" s="19"/>
      <c r="B125" s="109">
        <v>13.2</v>
      </c>
      <c r="C125" s="111" t="s">
        <v>42</v>
      </c>
      <c r="D125" s="41" t="s">
        <v>276</v>
      </c>
      <c r="E125" s="110">
        <v>1200</v>
      </c>
      <c r="F125" s="36" t="s">
        <v>72</v>
      </c>
      <c r="G125" s="34" t="s">
        <v>28</v>
      </c>
      <c r="H125" s="42">
        <v>1</v>
      </c>
      <c r="I125" s="42">
        <v>0</v>
      </c>
      <c r="J125" s="42"/>
      <c r="K125" s="36" t="s">
        <v>277</v>
      </c>
      <c r="L125" s="37"/>
      <c r="M125" s="38" t="s">
        <v>278</v>
      </c>
    </row>
    <row r="126" spans="1:13" ht="19.5" customHeight="1" thickBot="1" x14ac:dyDescent="0.35">
      <c r="A126" s="19"/>
      <c r="B126" s="76" t="s">
        <v>257</v>
      </c>
      <c r="C126" s="77"/>
      <c r="D126" s="78"/>
      <c r="E126" s="47">
        <f>+E109+E82+E72+E41+E12</f>
        <v>13260508.643023737</v>
      </c>
      <c r="F126" s="79" t="s">
        <v>270</v>
      </c>
      <c r="G126" s="80"/>
      <c r="H126" s="81"/>
      <c r="I126" s="79" t="s">
        <v>296</v>
      </c>
      <c r="J126" s="82"/>
      <c r="K126" s="80"/>
      <c r="L126" s="81"/>
      <c r="M126" s="48"/>
    </row>
    <row r="127" spans="1:13" ht="58.5" customHeight="1" thickBot="1" x14ac:dyDescent="0.3">
      <c r="A127" s="19"/>
      <c r="B127" s="56" t="s">
        <v>258</v>
      </c>
      <c r="C127" s="57"/>
      <c r="D127" s="61"/>
      <c r="E127" s="61"/>
      <c r="F127" s="61"/>
      <c r="G127" s="61"/>
      <c r="H127" s="61"/>
      <c r="I127" s="61"/>
      <c r="J127" s="61"/>
      <c r="K127" s="61"/>
      <c r="L127" s="61"/>
      <c r="M127" s="62"/>
    </row>
    <row r="128" spans="1:13" ht="21.75" customHeight="1" thickBot="1" x14ac:dyDescent="0.3">
      <c r="A128" s="19"/>
      <c r="B128" s="87" t="s">
        <v>259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9"/>
    </row>
    <row r="129" spans="1:13" ht="39" customHeight="1" thickBot="1" x14ac:dyDescent="0.3">
      <c r="A129" s="19"/>
      <c r="B129" s="56" t="s">
        <v>260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8"/>
    </row>
    <row r="130" spans="1:13" ht="26.25" customHeight="1" thickBot="1" x14ac:dyDescent="0.3">
      <c r="A130" s="19"/>
      <c r="B130" s="59" t="s">
        <v>261</v>
      </c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2"/>
    </row>
    <row r="131" spans="1:13" ht="29.25" customHeight="1" thickBot="1" x14ac:dyDescent="0.3">
      <c r="A131" s="19"/>
      <c r="B131" s="63" t="s">
        <v>262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30" customHeight="1" thickBot="1" x14ac:dyDescent="0.35">
      <c r="A132" s="19"/>
      <c r="B132" s="67" t="s">
        <v>263</v>
      </c>
      <c r="C132" s="68"/>
      <c r="D132" s="69"/>
      <c r="E132" s="69"/>
      <c r="F132" s="69"/>
      <c r="G132" s="69"/>
      <c r="H132" s="69"/>
      <c r="I132" s="69"/>
      <c r="J132" s="69"/>
      <c r="K132" s="69"/>
      <c r="L132" s="69"/>
      <c r="M132" s="70"/>
    </row>
    <row r="133" spans="1:13" ht="13.8" x14ac:dyDescent="0.25">
      <c r="A133" s="19"/>
      <c r="B133" s="2"/>
      <c r="C133" s="2"/>
      <c r="D133" s="49"/>
      <c r="E133" s="49"/>
      <c r="F133" s="50"/>
      <c r="G133" s="49"/>
      <c r="H133" s="49"/>
      <c r="I133" s="49"/>
      <c r="J133" s="49"/>
      <c r="K133" s="49"/>
      <c r="L133" s="49"/>
      <c r="M133" s="49"/>
    </row>
    <row r="134" spans="1:13" x14ac:dyDescent="0.25">
      <c r="A134" s="19"/>
      <c r="B134" s="19"/>
      <c r="C134" s="19"/>
      <c r="D134" s="19"/>
      <c r="E134" s="51"/>
      <c r="F134" s="19"/>
      <c r="G134" s="19"/>
      <c r="H134" s="19"/>
      <c r="I134" s="19"/>
      <c r="J134" s="19"/>
      <c r="K134" s="19"/>
      <c r="L134" s="19"/>
      <c r="M134" s="19"/>
    </row>
    <row r="135" spans="1:13" x14ac:dyDescent="0.25">
      <c r="A135" s="19"/>
      <c r="B135" s="19"/>
      <c r="C135" s="19"/>
      <c r="D135" s="19"/>
      <c r="E135" s="52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</sheetData>
  <autoFilter ref="A11:P128"/>
  <mergeCells count="25">
    <mergeCell ref="G10:G11"/>
    <mergeCell ref="B127:M127"/>
    <mergeCell ref="B128:M128"/>
    <mergeCell ref="B7:M7"/>
    <mergeCell ref="B4:M4"/>
    <mergeCell ref="B5:F5"/>
    <mergeCell ref="G5:M5"/>
    <mergeCell ref="B6:F6"/>
    <mergeCell ref="G6:M6"/>
    <mergeCell ref="B129:M129"/>
    <mergeCell ref="B130:M130"/>
    <mergeCell ref="B131:M131"/>
    <mergeCell ref="B132:M132"/>
    <mergeCell ref="H10:I10"/>
    <mergeCell ref="K10:K11"/>
    <mergeCell ref="L10:L11"/>
    <mergeCell ref="M10:M11"/>
    <mergeCell ref="B126:D126"/>
    <mergeCell ref="F126:H126"/>
    <mergeCell ref="I126:L126"/>
    <mergeCell ref="B10:B11"/>
    <mergeCell ref="C10:C11"/>
    <mergeCell ref="D10:D11"/>
    <mergeCell ref="E10:E11"/>
    <mergeCell ref="F10:F11"/>
  </mergeCell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0102ec3d50b4e7ef566a89942b7337f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a2b00a3559290db0aee23e76ac17fb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40761066</IDBDocs_x0020_Number>
    <TaxCatchAll xmlns="cdc7663a-08f0-4737-9e8c-148ce897a09c">
      <Value>5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CID/CME</Division_x0020_or_x0020_Unit>
    <Approval_x0020_Number xmlns="cdc7663a-08f0-4737-9e8c-148ce897a09c" xsi:nil="true"/>
    <Document_x0020_Author xmlns="cdc7663a-08f0-4737-9e8c-148ce897a09c">Rodriguez Gonzalez, Ericka</Document_x0020_Author>
    <Disclosure_x0020_Activity xmlns="cdc7663a-08f0-4737-9e8c-148ce897a09c">Procurement Plan</Disclosure_x0020_Activity>
    <Fiscal_x0020_Year_x0020_IDB xmlns="cdc7663a-08f0-4737-9e8c-148ce897a09c">2016</Fiscal_x0020_Year_x0020_IDB>
    <Webtopic xmlns="cdc7663a-08f0-4737-9e8c-148ce897a09c">Financial and Capital Markets</Webtopic>
    <Other_x0020_Author xmlns="cdc7663a-08f0-4737-9e8c-148ce897a09c" xsi:nil="true"/>
    <Abstract xmlns="cdc7663a-08f0-4737-9e8c-148ce897a09c">Plan de Adquisiciones Versión 4     NOV2016 NEO</Abstract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Plan&lt;/USER_STAGE&gt;&lt;PD_OBJ_TYPE&gt;0&lt;/PD_OBJ_TYPE&gt;&lt;MAKERECORD&gt;N&lt;/MAKERECORD&gt;&lt;PD_FILEPT_NO&gt;PO-ME-M1091-Plan&lt;/PD_FILEPT_NO&gt;&lt;PD_FILE_PART&gt;1180579835&lt;/PD_FILE_PART&gt;&lt;/Data&gt;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>Plan de Adquisiciones TECFILE</Identifier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0eba6470-e7ea-46fd-a959-d4c243acaf26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68C800FF-E162-49F2-8260-F165130DF4F8}"/>
</file>

<file path=customXml/itemProps2.xml><?xml version="1.0" encoding="utf-8"?>
<ds:datastoreItem xmlns:ds="http://schemas.openxmlformats.org/officeDocument/2006/customXml" ds:itemID="{73802847-5C57-4D4A-9D5F-905B70AE66A1}"/>
</file>

<file path=customXml/itemProps3.xml><?xml version="1.0" encoding="utf-8"?>
<ds:datastoreItem xmlns:ds="http://schemas.openxmlformats.org/officeDocument/2006/customXml" ds:itemID="{0BA87D1D-90AF-4950-AFC5-2B25BC799156}"/>
</file>

<file path=customXml/itemProps4.xml><?xml version="1.0" encoding="utf-8"?>
<ds:datastoreItem xmlns:ds="http://schemas.openxmlformats.org/officeDocument/2006/customXml" ds:itemID="{B03A57F4-1BEA-4BA5-9F5D-4AFBF1C318D2}"/>
</file>

<file path=customXml/itemProps5.xml><?xml version="1.0" encoding="utf-8"?>
<ds:datastoreItem xmlns:ds="http://schemas.openxmlformats.org/officeDocument/2006/customXml" ds:itemID="{3E4085AE-EE48-42AD-AF4E-ED3EE80C7E9B}"/>
</file>

<file path=customXml/itemProps6.xml><?xml version="1.0" encoding="utf-8"?>
<ds:datastoreItem xmlns:ds="http://schemas.openxmlformats.org/officeDocument/2006/customXml" ds:itemID="{6A4132F4-A4FE-42E2-9912-A63AEC42E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de adquisiciones 18NOV2016</vt:lpstr>
      <vt:lpstr>'Plan de adquisiciones 18NOV2016'!Print_Area</vt:lpstr>
      <vt:lpstr>'Plan de adquisiciones 18NOV2016'!Print_Titles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Versión 4     NOV2016 - NEO</dc:title>
  <dc:creator>Brenda Chávez</dc:creator>
  <cp:keywords/>
  <cp:lastModifiedBy>Aguilar Rios, Guillermo</cp:lastModifiedBy>
  <dcterms:created xsi:type="dcterms:W3CDTF">2016-10-27T17:19:01Z</dcterms:created>
  <dcterms:modified xsi:type="dcterms:W3CDTF">2016-11-28T18:01:33Z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0x0101001A458A224826124E8B45B1D613300CFC00BCF8896E1841C842949D0F901AA0D771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5;#Mexico|0eba6470-e7ea-46fd-a959-d4c243acaf26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81;#IDBDocs|cca77002-e150-4b2d-ab1f-1d7a7cdcae16</vt:lpwstr>
  </property>
  <property fmtid="{D5CDD505-2E9C-101B-9397-08002B2CF9AE}" pid="14" name="From:">
    <vt:lpwstr/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</Properties>
</file>