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788" windowHeight="7680" tabRatio="807" activeTab="3"/>
  </bookViews>
  <sheets>
    <sheet name="1. Tabla de Costos" sheetId="2" r:id="rId1"/>
    <sheet name="2. Costeo Detallado" sheetId="1" r:id="rId2"/>
    <sheet name="3. Calendario Desembolsos" sheetId="3" r:id="rId3"/>
    <sheet name="4. Detalle Plan de Adquisicione" sheetId="5" r:id="rId4"/>
    <sheet name="5. Plan de Adquisiciones" sheetId="6"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B7" i="2"/>
  <c r="C7" i="2"/>
  <c r="E7" i="2" s="1"/>
  <c r="Q59" i="1"/>
  <c r="P59" i="1"/>
  <c r="N59" i="1"/>
  <c r="L59" i="1"/>
  <c r="J59" i="1"/>
  <c r="S11" i="1"/>
  <c r="Q11" i="1"/>
  <c r="G74" i="5"/>
  <c r="N13" i="1"/>
  <c r="L13" i="1"/>
  <c r="J13" i="1"/>
  <c r="AF42" i="1" l="1"/>
  <c r="AD42" i="1"/>
  <c r="AB42" i="1"/>
  <c r="Z42" i="1"/>
  <c r="X42" i="1"/>
  <c r="AD19" i="1"/>
  <c r="AB19" i="1"/>
  <c r="Z19" i="1"/>
  <c r="X19" i="1"/>
  <c r="AC15" i="1"/>
  <c r="AA15" i="1"/>
  <c r="Y15" i="1"/>
  <c r="X15" i="1"/>
  <c r="AF15" i="1"/>
  <c r="AF16" i="1"/>
  <c r="AE15" i="1"/>
  <c r="AC16" i="1"/>
  <c r="AA16" i="1"/>
  <c r="Y16" i="1"/>
  <c r="X16" i="1"/>
  <c r="H7" i="1"/>
  <c r="J50" i="1"/>
  <c r="F53" i="5" l="1"/>
  <c r="F52" i="5"/>
  <c r="C52" i="5"/>
  <c r="C53" i="5"/>
  <c r="B53" i="5"/>
  <c r="B52" i="5"/>
  <c r="J35" i="5"/>
  <c r="J34" i="5"/>
  <c r="G35" i="5"/>
  <c r="C35" i="5"/>
  <c r="B35" i="5"/>
  <c r="N50" i="1"/>
  <c r="L50" i="1"/>
  <c r="J7" i="1"/>
  <c r="R19" i="1" l="1"/>
  <c r="R40" i="1"/>
  <c r="P39" i="1"/>
  <c r="N39" i="1"/>
  <c r="L39" i="1"/>
  <c r="J39" i="1"/>
  <c r="Q39" i="1" s="1"/>
  <c r="H39" i="1"/>
  <c r="P38" i="1"/>
  <c r="N38" i="1"/>
  <c r="L38" i="1"/>
  <c r="J38" i="1"/>
  <c r="Q38" i="1" s="1"/>
  <c r="H38" i="1"/>
  <c r="J59" i="5" l="1"/>
  <c r="B59" i="5"/>
  <c r="P18" i="1"/>
  <c r="N18" i="1"/>
  <c r="L18" i="1"/>
  <c r="J18" i="1"/>
  <c r="Q18" i="1" s="1"/>
  <c r="R14" i="1" s="1"/>
  <c r="H18" i="1"/>
  <c r="J53" i="5"/>
  <c r="J52" i="5"/>
  <c r="J51" i="5"/>
  <c r="J50" i="5"/>
  <c r="B51" i="5"/>
  <c r="C51" i="5"/>
  <c r="C50" i="5"/>
  <c r="B50" i="5"/>
  <c r="G58" i="5"/>
  <c r="C58" i="5"/>
  <c r="B58" i="5"/>
  <c r="J49" i="5"/>
  <c r="J48" i="5"/>
  <c r="F49" i="5"/>
  <c r="F48" i="5"/>
  <c r="C49" i="5"/>
  <c r="B49" i="5"/>
  <c r="C48" i="5"/>
  <c r="B48" i="5"/>
  <c r="J47" i="5"/>
  <c r="F47" i="5"/>
  <c r="C47" i="5"/>
  <c r="B47" i="5"/>
  <c r="J15" i="5"/>
  <c r="G15" i="5"/>
  <c r="C15" i="5"/>
  <c r="B15" i="5"/>
  <c r="J24" i="5"/>
  <c r="G24" i="5"/>
  <c r="C24" i="5"/>
  <c r="B24" i="5"/>
  <c r="G34" i="5"/>
  <c r="J23" i="5"/>
  <c r="J32" i="5"/>
  <c r="G23" i="5"/>
  <c r="C23" i="5"/>
  <c r="B23" i="5"/>
  <c r="J33" i="5"/>
  <c r="G33" i="5"/>
  <c r="B33" i="5"/>
  <c r="C33" i="5"/>
  <c r="J46" i="5"/>
  <c r="B32" i="5"/>
  <c r="C34" i="5"/>
  <c r="B34" i="5"/>
  <c r="G14" i="5"/>
  <c r="B14" i="5"/>
  <c r="C14" i="5"/>
  <c r="D14" i="2"/>
  <c r="D19" i="2" s="1"/>
  <c r="J51" i="1"/>
  <c r="P49" i="1"/>
  <c r="N49" i="1"/>
  <c r="L49" i="1"/>
  <c r="J49" i="1"/>
  <c r="H49" i="1"/>
  <c r="P48" i="1"/>
  <c r="N48" i="1"/>
  <c r="L48" i="1"/>
  <c r="H48" i="1"/>
  <c r="B12" i="6" l="1"/>
  <c r="G59" i="5"/>
  <c r="B14" i="6" s="1"/>
  <c r="B13" i="6"/>
  <c r="S45" i="1"/>
  <c r="Q49" i="1"/>
  <c r="F51" i="5" s="1"/>
  <c r="J48" i="1"/>
  <c r="Q48" i="1" s="1"/>
  <c r="B12" i="2"/>
  <c r="B11" i="2"/>
  <c r="B10" i="2"/>
  <c r="P17" i="1"/>
  <c r="N17" i="1"/>
  <c r="L17" i="1"/>
  <c r="J17" i="1"/>
  <c r="H17" i="1"/>
  <c r="B4" i="2"/>
  <c r="C15" i="2" l="1"/>
  <c r="E15" i="2" s="1"/>
  <c r="F50" i="5"/>
  <c r="X45" i="1"/>
  <c r="Q17" i="1"/>
  <c r="P16" i="1"/>
  <c r="N16" i="1"/>
  <c r="L16" i="1"/>
  <c r="J16" i="1"/>
  <c r="H16" i="1"/>
  <c r="L28" i="1"/>
  <c r="J28" i="1"/>
  <c r="H28" i="1"/>
  <c r="H34" i="1"/>
  <c r="F34" i="1"/>
  <c r="N34" i="1" s="1"/>
  <c r="L33" i="1"/>
  <c r="J33" i="1"/>
  <c r="H33" i="1"/>
  <c r="H32" i="1"/>
  <c r="F32" i="1"/>
  <c r="N32" i="1" s="1"/>
  <c r="L31" i="1"/>
  <c r="J31" i="1"/>
  <c r="H31" i="1"/>
  <c r="F30" i="1"/>
  <c r="L30" i="1" s="1"/>
  <c r="H30" i="1"/>
  <c r="L29" i="1"/>
  <c r="J29" i="1"/>
  <c r="H29" i="1"/>
  <c r="L27" i="1"/>
  <c r="J27" i="1"/>
  <c r="H27" i="1"/>
  <c r="L26" i="1"/>
  <c r="J26" i="1"/>
  <c r="H26" i="1"/>
  <c r="L25" i="1"/>
  <c r="J25" i="1"/>
  <c r="H25" i="1"/>
  <c r="L23" i="1"/>
  <c r="J23" i="1"/>
  <c r="H23" i="1"/>
  <c r="I22" i="1"/>
  <c r="P22" i="1"/>
  <c r="N22" i="1"/>
  <c r="L22" i="1"/>
  <c r="J22" i="1"/>
  <c r="K21" i="1"/>
  <c r="I21" i="1"/>
  <c r="C27" i="6" l="1"/>
  <c r="G75" i="5"/>
  <c r="B19" i="6"/>
  <c r="Q31" i="1"/>
  <c r="Q29" i="1"/>
  <c r="N30" i="1"/>
  <c r="Q28" i="1"/>
  <c r="J30" i="1"/>
  <c r="Q26" i="1"/>
  <c r="Q16" i="1"/>
  <c r="J34" i="1"/>
  <c r="Q34" i="1" s="1"/>
  <c r="Q33" i="1"/>
  <c r="L34" i="1"/>
  <c r="J32" i="1"/>
  <c r="L32" i="1"/>
  <c r="Q23" i="1"/>
  <c r="Q25" i="1"/>
  <c r="Q27" i="1"/>
  <c r="Q22" i="1"/>
  <c r="H22" i="1"/>
  <c r="Q32" i="1" l="1"/>
  <c r="Q30" i="1"/>
  <c r="K45" i="1"/>
  <c r="M45" i="1" s="1"/>
  <c r="N45" i="1" s="1"/>
  <c r="L45" i="1"/>
  <c r="J45" i="1"/>
  <c r="L44" i="1"/>
  <c r="J44" i="1"/>
  <c r="H44" i="1"/>
  <c r="L35" i="1"/>
  <c r="Q35" i="1" s="1"/>
  <c r="J35" i="1"/>
  <c r="H35" i="1"/>
  <c r="P21" i="1"/>
  <c r="N21" i="1"/>
  <c r="L21" i="1"/>
  <c r="J21" i="1"/>
  <c r="H21" i="1"/>
  <c r="L42" i="1"/>
  <c r="J42" i="1"/>
  <c r="Q42" i="1" s="1"/>
  <c r="C12" i="2" s="1"/>
  <c r="E12" i="2" s="1"/>
  <c r="H42" i="1"/>
  <c r="L41" i="1"/>
  <c r="J41" i="1"/>
  <c r="H41" i="1"/>
  <c r="H45" i="1" l="1"/>
  <c r="Q41" i="1"/>
  <c r="Q45" i="1"/>
  <c r="Q44" i="1"/>
  <c r="Q21" i="1"/>
  <c r="P20" i="1"/>
  <c r="N20" i="1"/>
  <c r="L20" i="1"/>
  <c r="J20" i="1"/>
  <c r="H20" i="1"/>
  <c r="Q20" i="1" l="1"/>
  <c r="M50" i="1" l="1"/>
  <c r="K50" i="1"/>
  <c r="I50" i="1"/>
  <c r="A26" i="6" l="1"/>
  <c r="A25" i="6"/>
  <c r="A24" i="6"/>
  <c r="C19" i="6"/>
  <c r="C18" i="6"/>
  <c r="C15" i="6"/>
  <c r="C11" i="6"/>
  <c r="C13" i="6"/>
  <c r="J38" i="5"/>
  <c r="J37" i="5"/>
  <c r="J36" i="5"/>
  <c r="J58" i="5"/>
  <c r="C38" i="5"/>
  <c r="B38" i="5"/>
  <c r="C46" i="5"/>
  <c r="B46" i="5"/>
  <c r="C32" i="5"/>
  <c r="C37" i="5"/>
  <c r="B37" i="5"/>
  <c r="B36" i="5"/>
  <c r="C36" i="5"/>
  <c r="J14" i="5"/>
  <c r="C12" i="6"/>
  <c r="M51" i="1"/>
  <c r="O51" i="1" s="1"/>
  <c r="L51" i="1"/>
  <c r="B9" i="2" l="1"/>
  <c r="P51" i="1" l="1"/>
  <c r="N51" i="1"/>
  <c r="P54" i="1"/>
  <c r="N54" i="1"/>
  <c r="L54" i="1"/>
  <c r="J54" i="1"/>
  <c r="P50" i="1"/>
  <c r="L36" i="1"/>
  <c r="J36" i="1"/>
  <c r="H36" i="1"/>
  <c r="L15" i="1"/>
  <c r="P15" i="1"/>
  <c r="N15" i="1"/>
  <c r="J15" i="1"/>
  <c r="H15" i="1"/>
  <c r="I10" i="1"/>
  <c r="K10" i="1"/>
  <c r="M10" i="1"/>
  <c r="P9" i="1"/>
  <c r="P10" i="1" s="1"/>
  <c r="N9" i="1"/>
  <c r="L9" i="1"/>
  <c r="J9" i="1"/>
  <c r="J10" i="1" s="1"/>
  <c r="P7" i="1"/>
  <c r="P8" i="1" s="1"/>
  <c r="N7" i="1"/>
  <c r="N8" i="1" s="1"/>
  <c r="L7" i="1"/>
  <c r="L8" i="1" s="1"/>
  <c r="J8" i="1"/>
  <c r="H9" i="1"/>
  <c r="AD7" i="1" l="1"/>
  <c r="I6" i="3"/>
  <c r="I8" i="3" s="1"/>
  <c r="AB7" i="1"/>
  <c r="Q15" i="1"/>
  <c r="C10" i="2" s="1"/>
  <c r="Q51" i="1"/>
  <c r="G37" i="5" s="1"/>
  <c r="N10" i="1"/>
  <c r="L10" i="1"/>
  <c r="Q36" i="1"/>
  <c r="H51" i="1"/>
  <c r="Q54" i="1"/>
  <c r="H54" i="1"/>
  <c r="Q8" i="1"/>
  <c r="P61" i="1" l="1"/>
  <c r="AC7" i="1"/>
  <c r="C6" i="3"/>
  <c r="C8" i="3" s="1"/>
  <c r="N61" i="1"/>
  <c r="L62" i="1"/>
  <c r="F46" i="5"/>
  <c r="C11" i="2"/>
  <c r="E11" i="2" s="1"/>
  <c r="P62" i="1"/>
  <c r="G32" i="5"/>
  <c r="Q10" i="1"/>
  <c r="G38" i="5"/>
  <c r="C17" i="2"/>
  <c r="E17" i="2" s="1"/>
  <c r="C5" i="2"/>
  <c r="H50" i="1"/>
  <c r="J62" i="1" l="1"/>
  <c r="E6" i="3"/>
  <c r="E8" i="3" s="1"/>
  <c r="S60" i="1"/>
  <c r="C6" i="2"/>
  <c r="E6" i="2" s="1"/>
  <c r="J61" i="1"/>
  <c r="L61" i="1"/>
  <c r="C9" i="2"/>
  <c r="Q50" i="1"/>
  <c r="G36" i="5" s="1"/>
  <c r="G72" i="5" s="1"/>
  <c r="N62" i="1"/>
  <c r="B17" i="6"/>
  <c r="C17" i="6" s="1"/>
  <c r="G6" i="3"/>
  <c r="G8" i="3" s="1"/>
  <c r="E10" i="2"/>
  <c r="E9" i="2" s="1"/>
  <c r="E5" i="2"/>
  <c r="E4" i="2" l="1"/>
  <c r="B16" i="6"/>
  <c r="C16" i="6" s="1"/>
  <c r="G76" i="5"/>
  <c r="B24" i="6"/>
  <c r="C24" i="6" s="1"/>
  <c r="C16" i="2"/>
  <c r="C14" i="2" s="1"/>
  <c r="J60" i="1"/>
  <c r="S54" i="1"/>
  <c r="K6" i="3"/>
  <c r="K8" i="3" s="1"/>
  <c r="L6" i="3" s="1"/>
  <c r="L8" i="3" s="1"/>
  <c r="B25" i="6"/>
  <c r="C25" i="6" s="1"/>
  <c r="C19" i="2" l="1"/>
  <c r="E16" i="2"/>
  <c r="E14" i="2" s="1"/>
  <c r="E19" i="2" s="1"/>
  <c r="F7" i="2" s="1"/>
  <c r="S59" i="1"/>
  <c r="S61" i="1" s="1"/>
  <c r="L60" i="1"/>
  <c r="Q60" i="1"/>
  <c r="N60" i="1"/>
  <c r="P60" i="1"/>
  <c r="D6" i="3"/>
  <c r="D8" i="3" s="1"/>
  <c r="J6" i="3"/>
  <c r="J8" i="3" s="1"/>
  <c r="H6" i="3"/>
  <c r="H8" i="3" s="1"/>
  <c r="F6" i="3"/>
  <c r="F8" i="3" s="1"/>
  <c r="B26" i="6"/>
  <c r="C26" i="6" s="1"/>
  <c r="C28" i="6" s="1"/>
  <c r="B20" i="6"/>
  <c r="C14" i="6"/>
  <c r="C20" i="6" s="1"/>
  <c r="F5" i="2" l="1"/>
  <c r="E22" i="2"/>
  <c r="B28" i="6"/>
  <c r="F16" i="2" l="1"/>
  <c r="F15" i="2"/>
  <c r="F10" i="2"/>
  <c r="F11" i="2"/>
  <c r="F12" i="2"/>
  <c r="F17" i="2"/>
  <c r="F6" i="2"/>
  <c r="F4" i="2" s="1"/>
  <c r="F14" i="2" l="1"/>
  <c r="F9" i="2"/>
  <c r="F19" i="2" s="1"/>
</calcChain>
</file>

<file path=xl/sharedStrings.xml><?xml version="1.0" encoding="utf-8"?>
<sst xmlns="http://schemas.openxmlformats.org/spreadsheetml/2006/main" count="545" uniqueCount="273">
  <si>
    <t>Componente</t>
  </si>
  <si>
    <t>Subcomponente</t>
  </si>
  <si>
    <t>Actividades</t>
  </si>
  <si>
    <t>Descripción</t>
  </si>
  <si>
    <t>Tipo de Adquisición</t>
  </si>
  <si>
    <t>Costo por unidad US$</t>
  </si>
  <si>
    <t>Costo por unidad Descripción</t>
  </si>
  <si>
    <t>No. De unidades</t>
  </si>
  <si>
    <t>Total $$$</t>
  </si>
  <si>
    <t>Tot Sub Comp</t>
  </si>
  <si>
    <t>Total Component</t>
  </si>
  <si>
    <t>Tot Sub Comp SIN CONTRAPARTIDA</t>
  </si>
  <si>
    <t>Total Component SIN CONTRAPARTIDA</t>
  </si>
  <si>
    <t>CONTRAPARTIDA</t>
  </si>
  <si>
    <t>Units</t>
  </si>
  <si>
    <t>$</t>
  </si>
  <si>
    <t xml:space="preserve">Component I:  Paquete de servicios de atención integral a la primera infancia </t>
  </si>
  <si>
    <t>CAIPIS</t>
  </si>
  <si>
    <t>N/A</t>
  </si>
  <si>
    <t>Por niño atendido (unidades son acumulativas por año)</t>
  </si>
  <si>
    <t>CAFIS</t>
  </si>
  <si>
    <t>RECONOCIMIENTO</t>
  </si>
  <si>
    <t xml:space="preserve">Component II:  Fortalecimiento institucional del INAIPI </t>
  </si>
  <si>
    <t>Costeo detallado</t>
  </si>
  <si>
    <t>Suma alzada</t>
  </si>
  <si>
    <t>Revisión y rediseño de los programas de inducción y formación contínua del INAIPI</t>
  </si>
  <si>
    <t>Formación Contínua</t>
  </si>
  <si>
    <t>Auditoría operativa externa para verificar la cobertura y calidad de los servicios ofrecidos, y la gestión y el monitoreo realizados por el INAIPl</t>
  </si>
  <si>
    <t>Primer seguimiento de datos de la evaluación de impacto cuyo diseño y línea de base viene siendo financiada por la CT ATN/SF-14394.</t>
  </si>
  <si>
    <t>Evaluación de impacto</t>
  </si>
  <si>
    <t>Consultoría de Servicios firma</t>
  </si>
  <si>
    <t>De acuerdo a las políticas fiduciarias del Banco</t>
  </si>
  <si>
    <t>IDB</t>
  </si>
  <si>
    <t>Local</t>
  </si>
  <si>
    <t>Total</t>
  </si>
  <si>
    <t>%</t>
  </si>
  <si>
    <t>1.1 CAIPIS</t>
  </si>
  <si>
    <t>1.2 CAFIS</t>
  </si>
  <si>
    <t>Administración y evaluación</t>
  </si>
  <si>
    <t>Auditoría Operativa y financiera</t>
  </si>
  <si>
    <t>Tabla de Costos DR-L1077      (US$)</t>
  </si>
  <si>
    <t>Componente/Subcomponente</t>
  </si>
  <si>
    <t>Fuente</t>
  </si>
  <si>
    <t>BID</t>
  </si>
  <si>
    <t>TOTAL</t>
  </si>
  <si>
    <t>Calendario de Desembolsos</t>
  </si>
  <si>
    <t>Monto</t>
  </si>
  <si>
    <t>Año 1</t>
  </si>
  <si>
    <t>Año 2</t>
  </si>
  <si>
    <t>Año 3</t>
  </si>
  <si>
    <t>INFORMACIÓN PARA CARGA INICIAL DEL PLAN DE ADQUISICIONES (EN CURSO Y/O ULTIMO PRESENTADO)</t>
  </si>
  <si>
    <t>OBRAS</t>
  </si>
  <si>
    <t>Sistema Nacional</t>
  </si>
  <si>
    <t>Unidad Ejecutora:</t>
  </si>
  <si>
    <t>Actividad:</t>
  </si>
  <si>
    <t>Descripción adicional:</t>
  </si>
  <si>
    <r>
      <t xml:space="preserve">Método de Selección/Adquisición
</t>
    </r>
    <r>
      <rPr>
        <i/>
        <sz val="10"/>
        <color indexed="9"/>
        <rFont val="Calibri"/>
        <family val="2"/>
      </rPr>
      <t>(Seleccionar una de las opciones)</t>
    </r>
    <r>
      <rPr>
        <sz val="10"/>
        <color indexed="9"/>
        <rFont val="Calibri"/>
        <family val="2"/>
      </rPr>
      <t>:</t>
    </r>
  </si>
  <si>
    <t>Cantidad de Lotes :</t>
  </si>
  <si>
    <t>Número de Proceso:</t>
  </si>
  <si>
    <t xml:space="preserve">Monto Estimado </t>
  </si>
  <si>
    <t>Componente Asociado:</t>
  </si>
  <si>
    <r>
      <t xml:space="preserve">Método de Revisión </t>
    </r>
    <r>
      <rPr>
        <i/>
        <sz val="10"/>
        <color indexed="9"/>
        <rFont val="Calibri"/>
        <family val="2"/>
      </rPr>
      <t>(Seleccionar una de las opciones)</t>
    </r>
    <r>
      <rPr>
        <sz val="10"/>
        <color indexed="9"/>
        <rFont val="Calibri"/>
        <family val="2"/>
      </rPr>
      <t>:</t>
    </r>
  </si>
  <si>
    <t>Fechas</t>
  </si>
  <si>
    <r>
      <t>Comentarios</t>
    </r>
    <r>
      <rPr>
        <sz val="8"/>
        <color indexed="9"/>
        <rFont val="Calibri"/>
        <family val="2"/>
        <scheme val="minor"/>
      </rPr>
      <t xml:space="preserve"> - para UCS incluir método de selección</t>
    </r>
  </si>
  <si>
    <t>Ex-Post</t>
  </si>
  <si>
    <t>Monto Estimado en US$:</t>
  </si>
  <si>
    <t>Monto Estimado % BID:</t>
  </si>
  <si>
    <t>Monto Estimado % Contraparte:</t>
  </si>
  <si>
    <t>Aviso Especial de Adquisiciones</t>
  </si>
  <si>
    <t>Firma del Contrato</t>
  </si>
  <si>
    <t>Ex-Ante</t>
  </si>
  <si>
    <t>Previsto</t>
  </si>
  <si>
    <t>Proceso en curso</t>
  </si>
  <si>
    <t>Relicitación</t>
  </si>
  <si>
    <t>Proceso Cancelado</t>
  </si>
  <si>
    <t>Declaración de Licitación Desierta</t>
  </si>
  <si>
    <t>Rechazo de Ofertas</t>
  </si>
  <si>
    <t>BIENES</t>
  </si>
  <si>
    <t>Contrato En Ejecución</t>
  </si>
  <si>
    <r>
      <t xml:space="preserve">Método de Adquisición
</t>
    </r>
    <r>
      <rPr>
        <i/>
        <sz val="10"/>
        <color indexed="9"/>
        <rFont val="Calibri"/>
        <family val="2"/>
      </rPr>
      <t>(Seleccionar una de las opciones)</t>
    </r>
    <r>
      <rPr>
        <sz val="10"/>
        <color indexed="9"/>
        <rFont val="Calibri"/>
        <family val="2"/>
      </rPr>
      <t>:</t>
    </r>
  </si>
  <si>
    <t>Contrato Terminado</t>
  </si>
  <si>
    <t>Licitación Pública Internacional </t>
  </si>
  <si>
    <t>Licitación Pública Nacional </t>
  </si>
  <si>
    <t>Comparación de Precios </t>
  </si>
  <si>
    <t>Contratación Directa </t>
  </si>
  <si>
    <t>Licitación Internacional Limitada </t>
  </si>
  <si>
    <t>SERVICIOS DE NO CONSULTORÍA</t>
  </si>
  <si>
    <t>Licitación Pública Internacional con Precalificación</t>
  </si>
  <si>
    <t>Licitación Pública Internacional en 2 etapas </t>
  </si>
  <si>
    <t>Documento de Licitación</t>
  </si>
  <si>
    <t>Licitación Pública Internacional por Lotes </t>
  </si>
  <si>
    <t>Selección Basada en la Calidad y Costo </t>
  </si>
  <si>
    <t>Selección Basada en la Calidad </t>
  </si>
  <si>
    <t>Comparación de Calificaciones</t>
  </si>
  <si>
    <t>CONSULTORÍAS FIRMAS</t>
  </si>
  <si>
    <t>Aviso de Expresiones de Interés</t>
  </si>
  <si>
    <t>Selección basada en el menor costo </t>
  </si>
  <si>
    <t>Selección Basado en Presupuesto Fijo </t>
  </si>
  <si>
    <t>Llave en mano</t>
  </si>
  <si>
    <t>Bienes </t>
  </si>
  <si>
    <t>Precios Unitarios</t>
  </si>
  <si>
    <t>CONSULTORÍAS INDIVIDUOS</t>
  </si>
  <si>
    <t>Suma Alzada</t>
  </si>
  <si>
    <t>Cantidad Estimada de Consultores:</t>
  </si>
  <si>
    <t>Obras </t>
  </si>
  <si>
    <t>No Objeción a los TdR de la Actividad</t>
  </si>
  <si>
    <t>Firma Contrato</t>
  </si>
  <si>
    <t>Servicios de No Consultoría </t>
  </si>
  <si>
    <t>Suma global</t>
  </si>
  <si>
    <t>Consultoría - Firmas </t>
  </si>
  <si>
    <t>Suma global + Gastos Reembolsables</t>
  </si>
  <si>
    <t>CAPACITACIÓN</t>
  </si>
  <si>
    <t>Tiempo Trabajado</t>
  </si>
  <si>
    <t>Consultoría - Individuos </t>
  </si>
  <si>
    <t>Adq. libros de textos y material de lectura</t>
  </si>
  <si>
    <t>Adquisición de Bienes</t>
  </si>
  <si>
    <t>Adquisición de Bienes - Sector Salud</t>
  </si>
  <si>
    <t>Comparación de Precios para Bienes</t>
  </si>
  <si>
    <t>Especificaciones Técnicas</t>
  </si>
  <si>
    <t>Objeto de la Transferencia:</t>
  </si>
  <si>
    <t>Comentarios</t>
  </si>
  <si>
    <t>Suministro e instalación de plantas y equipos</t>
  </si>
  <si>
    <t>Fecha de 
Transferencia</t>
  </si>
  <si>
    <t>Suministro e instalación de sist. de información</t>
  </si>
  <si>
    <t>Comparación de Precios para Obras</t>
  </si>
  <si>
    <t>Contratación de Obras Mayores</t>
  </si>
  <si>
    <t>Contratación de Obras Menores</t>
  </si>
  <si>
    <t>Doc. de precalificación para construcción de obras</t>
  </si>
  <si>
    <t>Adquisición de Servicios de no consultoría</t>
  </si>
  <si>
    <t>Solicitud de Propuestas y Términos de Referencia</t>
  </si>
  <si>
    <t>Términos de Referencia</t>
  </si>
  <si>
    <t>3CV</t>
  </si>
  <si>
    <t>Enero 2017</t>
  </si>
  <si>
    <t>Agosto 2017</t>
  </si>
  <si>
    <t>Marzo 2017</t>
  </si>
  <si>
    <t>Septiembre 2017</t>
  </si>
  <si>
    <t>Los equipos se entregarán de manera espaciada contra pagos a lo largo de la operación.</t>
  </si>
  <si>
    <t>Noviembre 2017</t>
  </si>
  <si>
    <t>Julio 2017</t>
  </si>
  <si>
    <t>Febrero 2017</t>
  </si>
  <si>
    <t>Junio 2017</t>
  </si>
  <si>
    <t>Totall PA</t>
  </si>
  <si>
    <t>Transferencias</t>
  </si>
  <si>
    <t>Administración y Evaluación</t>
  </si>
  <si>
    <t>INFORMACIÓN PARA CARGA INICIAL DEL PLAN DE ADQUISICIONES 
EN CURSO Y/O ULTIMO PRESENTADO</t>
  </si>
  <si>
    <t>1. Cobertura del Plan de Adquisiciones</t>
  </si>
  <si>
    <t>Dato</t>
  </si>
  <si>
    <t>Desde</t>
  </si>
  <si>
    <t>Hasta</t>
  </si>
  <si>
    <t>Cobertura del Plan de Adquisiciones:</t>
  </si>
  <si>
    <t>2. Versión del Plan de Adquisiciones</t>
  </si>
  <si>
    <t>Versión ( 1-xxxx -Incluir Año-) :</t>
  </si>
  <si>
    <t>3. Tipos de Gasto</t>
  </si>
  <si>
    <t>Categoría de Adquisición</t>
  </si>
  <si>
    <t>Monto Financiado por el Banco</t>
  </si>
  <si>
    <t>Monto Total Proyecto (Incluyendo Contraparte)</t>
  </si>
  <si>
    <t>Obras</t>
  </si>
  <si>
    <t>Bienes</t>
  </si>
  <si>
    <t>Servicios de No Consultoría</t>
  </si>
  <si>
    <t>Capacitación</t>
  </si>
  <si>
    <t>Gastos Operativos</t>
  </si>
  <si>
    <t>Consultoría (firmas + individuos)</t>
  </si>
  <si>
    <t>Subproyectos Comunitarios</t>
  </si>
  <si>
    <t>4. Componentes</t>
  </si>
  <si>
    <t>Componente de Inversión</t>
  </si>
  <si>
    <t>29-Agosto-2016</t>
  </si>
  <si>
    <t>Cantidad Estimada de Transferencias</t>
  </si>
  <si>
    <t xml:space="preserve">Firma del Convenio </t>
  </si>
  <si>
    <t>Contratación de firma consultora para llevar a cabo el diagnóstico y desarrollo del plan de rediseño organizacional. En el proceso de diagnóstico la firma deberá de identificar e implementar mejoras de alto impacto que pueden introducirse con relativa repidez. El plan deberá contemplar además las necesidades de capacitación de personal técnico y gerencial</t>
  </si>
  <si>
    <t>Año 4</t>
  </si>
  <si>
    <t>Consultor individual para realizar una evaluación formativa al concluir la primera mitad del periodo de ejecución de la operación o cuando se alcance un desembolso del 50% de los recursos de la operación, lo que suceda primero.</t>
  </si>
  <si>
    <t>Firma: Servicios de consultoría</t>
  </si>
  <si>
    <t>Individuo: Servicios de consultoría</t>
  </si>
  <si>
    <t>Consultor individual para realizar un informe final de la operación que deberá satisfacer las necesidades de información del PCR</t>
  </si>
  <si>
    <t>El consultor asistirá al INAIPI y a las entidades gubernamentales involucradas a desarrollar y ejecutar un plan de institucionalización de las actividades de  coordinación interinstitucional, promoviendo con ello el funcionamiento  más eficiente y efectivo de los programas de primera infancia</t>
  </si>
  <si>
    <t>El consultor revisará y ajustar los contenidos de las guías y materiales a la luz del curriculo y contexto correspondiente.</t>
  </si>
  <si>
    <t>El consultor asistirá al INAIPI y otras entidades de gobierno involucradas en la ejecución de la política de primera infancia, a desarrollar un plan estratégico para el sector con el fin de expandir la cobertura y elevar la calidad de los servicios.  Esté ejercicio deberá también incorporar un plan de acción para la aplicación del mismo y la debida capacitación del personal correspondiente para su ejecución  y actualización.</t>
  </si>
  <si>
    <t>1.1 Financiamiento de las prestaciones per cápita de un paquete mínimo de servicios que brindan los CAIPI. Incluyendo la formación básica y contínua.</t>
  </si>
  <si>
    <t>1.2 Financiamiento las prestaciones per cápita de un paquete mínimo de servicios que brindan los CAFI. Incluyendo la formación básica y contínua.</t>
  </si>
  <si>
    <t>Fortalecimiento de la capacidad del sistema de monitoreo y supervición de servicios, incluido un sistema de aseguramiento de la calidad y su ejecución. Diagnóstico, software, etc.</t>
  </si>
  <si>
    <t>Se apoyarán capacitaciones a proveedores de servicios de primera infancia distintos al INAIPI con el fin de armonizar los estándares de calidad y promover el diálogo entre las partes</t>
  </si>
  <si>
    <t>por persona capacitada</t>
  </si>
  <si>
    <t>Formación Básica</t>
  </si>
  <si>
    <t>por tableta</t>
  </si>
  <si>
    <t>per cápita</t>
  </si>
  <si>
    <t>Transportación, viáticos y materiales</t>
  </si>
  <si>
    <t>El modelo de capacitación se espera inicie con la capacitación de los 27 técnicos de CAFI en témas tecnológicos,  técnicos y de manejo de equipos en contextos en donde los CAFI se ubican, entre ellos, seguridad, ambiente y la implementación de alternativas no tecnológicas cuando las tabletas o las aplicaciones no funcionen. Dichos técnicos se espera capaciten a su vez en los mismos temas a 100 animadoras promedio cada uno a lo largo de la operación. Para CAFI nuevos la capacitación se incluirá en la formación básica</t>
  </si>
  <si>
    <t>Contratación de una firma para que en función del rediseño de los procesos de monitoreo y supervisón desarrollen una aplicación para reccolectar la información de los CAFI. La aplicación deberá contar con capacidad de enlace con los sistemas existentes en el INAIPI y responder a las demandas de información de la institución y proyecto</t>
  </si>
  <si>
    <t>La compra de equipo deberá responder al crecimiento esperado para los próximos 5 años de número de centros, niños y personal de INAIPI. Entre otros equipos se espera adquirir los siguientes:</t>
  </si>
  <si>
    <t>Caja de discos flash para incrementar la capacidad de almacenamiento y el desempeño de los equipos del INAIPI</t>
  </si>
  <si>
    <t>Servidores</t>
  </si>
  <si>
    <t>por unidad</t>
  </si>
  <si>
    <t>Memoria RAM, incremento a los servidores existentes</t>
  </si>
  <si>
    <t>Licencias de virtualización</t>
  </si>
  <si>
    <t>por licencia</t>
  </si>
  <si>
    <t>Servicios de no consultoría</t>
  </si>
  <si>
    <t>por mantenimiento por año</t>
  </si>
  <si>
    <t>Licencias SQL server</t>
  </si>
  <si>
    <t>Licencias Windows server</t>
  </si>
  <si>
    <t>Balanceador de Carga</t>
  </si>
  <si>
    <t>Compra de tabletas para facilitar las labores de supervisión y monitoreo en los CAFI. La compra de los equipos incluye garantía de al menos 3 años por parte del proveedor, un protector de pantalla, una funda protectora y un teclado. La tableta  deberá tener capacidad GSM. Una tableta por animadora, hay 10 animadoras por CAFI. La tableta tendrá en cada CAIPI un access point exclusivo para la descarga de información. SE SUMA UN 5% ADICIONAL POR REMPLAZO POR ROBO, FALLA O DAÑO</t>
  </si>
  <si>
    <t>Capacitación en modalidad de talleres en aspectos gerenciales, planificación estratégica, liderazgo, manejo de información, comunicación y toma de decisiones para los mandos medios y altos del INAIPI</t>
  </si>
  <si>
    <t>Con el fin de enriquecer la experiencia del personal técnico y gerencial del INAIPI</t>
  </si>
  <si>
    <t>Presupuesto disponible</t>
  </si>
  <si>
    <t>2.1.1 Mejoramiento organizacional</t>
  </si>
  <si>
    <t>2.1.2 Capacitación gerencial y técnica</t>
  </si>
  <si>
    <t>2.1.3 Viajes de estudio</t>
  </si>
  <si>
    <t>2.2.1 Rediseño de los procesos de monitoreo y supervisión con énfasis en la calidad del servicio</t>
  </si>
  <si>
    <t>2.2.5 Compra de equipo para fortalecer las capacidades tecnológicas del INAIPI</t>
  </si>
  <si>
    <t>2.2.6 Revisión de las guías y materiales utilizados por los agentes educativos</t>
  </si>
  <si>
    <t>2.2.7 Mejoramiento de los programas de capacitación</t>
  </si>
  <si>
    <t>2.3 Fortalecimiento del sector de primera infancia</t>
  </si>
  <si>
    <t>2.3.1 Desarrollo del Plan Estratégico de primera Infancia</t>
  </si>
  <si>
    <t>2.3.2 Institucionalización de la Coordinación Interinstitucional</t>
  </si>
  <si>
    <t>2.3.3 Apoyo a la armonización de los servicios de primera infancia</t>
  </si>
  <si>
    <t>2.2 Fortalecimiento de la capacidad del sistema de monitoreo y supervición, y la  calidad del servicio del INAIPI</t>
  </si>
  <si>
    <t>2.1 Rediseño Organizacional del INAIPI</t>
  </si>
  <si>
    <t>3.1 Apoyo a la unidad ejecutora</t>
  </si>
  <si>
    <t>3.2 Auditoría técnico-operativa</t>
  </si>
  <si>
    <t>3.3 Auditoría Financiera</t>
  </si>
  <si>
    <t>3.6 Evaluación de impacto</t>
  </si>
  <si>
    <t>Apoyo al INAIPI para fortalecer la ejecución técnica del proyecto</t>
  </si>
  <si>
    <t>por mes</t>
  </si>
  <si>
    <t>Especialista en monitoreo y evaluación</t>
  </si>
  <si>
    <t>Enlace INAIPI</t>
  </si>
  <si>
    <t>por año</t>
  </si>
  <si>
    <t>2.2.4 Desarrollo y piloteo de la aplicación (APP) para la recolección de información</t>
  </si>
  <si>
    <t>Administración del proyecto</t>
  </si>
  <si>
    <t>2.1.2</t>
  </si>
  <si>
    <t>2.2.7</t>
  </si>
  <si>
    <t>2.1.1</t>
  </si>
  <si>
    <t>&gt;2</t>
  </si>
  <si>
    <t>Diciembre 2017</t>
  </si>
  <si>
    <t>Octubre 2017</t>
  </si>
  <si>
    <t>2.2.1</t>
  </si>
  <si>
    <t>2.2.3 Gastos de capacitación en uso de equipos y la aplicación/software de recolección de información</t>
  </si>
  <si>
    <t>Pendiente</t>
  </si>
  <si>
    <t>Viajes de estudios se desarrollarán a lo largo de la ejecución del proyecto</t>
  </si>
  <si>
    <t>Capacitación a los técnicos se realizará durante el primer año de ejecución</t>
  </si>
  <si>
    <t>2.2.6</t>
  </si>
  <si>
    <t>2.3.1</t>
  </si>
  <si>
    <t>2.3.2</t>
  </si>
  <si>
    <t>2.3.3</t>
  </si>
  <si>
    <t>Abril 2017</t>
  </si>
  <si>
    <t>Junio 2019</t>
  </si>
  <si>
    <t>Febrero 2019</t>
  </si>
  <si>
    <t>3.1.A</t>
  </si>
  <si>
    <t>3.1.B</t>
  </si>
  <si>
    <t>Noviembre 2018</t>
  </si>
  <si>
    <t>Marzo 2021</t>
  </si>
  <si>
    <t>Enero 2021</t>
  </si>
  <si>
    <t>2.1.4 Capacitación Adicional</t>
  </si>
  <si>
    <t xml:space="preserve">Transferencia </t>
  </si>
  <si>
    <t>Capacitaci[on adicional para apoyar las formaciones iniciales y continua</t>
  </si>
  <si>
    <t>2.1.4</t>
  </si>
  <si>
    <t>Agosto 2018</t>
  </si>
  <si>
    <t>Diciembre 2018</t>
  </si>
  <si>
    <t>Contingencia</t>
  </si>
  <si>
    <t>2017-18</t>
  </si>
  <si>
    <t>2018-19</t>
  </si>
  <si>
    <t>2019-20</t>
  </si>
  <si>
    <t>2020-21</t>
  </si>
  <si>
    <t>No asignados/contingencia</t>
  </si>
  <si>
    <t>Diciembre 2021</t>
  </si>
  <si>
    <t>2.2.8 Informe de medio término y final</t>
  </si>
  <si>
    <t>2.2.8.1 Informe de medio término</t>
  </si>
  <si>
    <t>2.2.8.2 Informe final</t>
  </si>
  <si>
    <t>2.2.4</t>
  </si>
  <si>
    <t>2.2.8.1</t>
  </si>
  <si>
    <t>2.2.8.2</t>
  </si>
  <si>
    <t>2.2.2 Compra de equipo para facilitar las labores de monitoreo y supervisión</t>
  </si>
  <si>
    <t>1.3 Ajustes por cambios en la capita</t>
  </si>
  <si>
    <t>OCI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</si>
</sst>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USD]\ #,##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8"/>
      <color indexed="9"/>
      <name val="Arial Narrow"/>
      <family val="2"/>
    </font>
    <font>
      <sz val="8"/>
      <name val="Arial Narrow"/>
      <family val="2"/>
    </font>
    <font>
      <b/>
      <u/>
      <sz val="8"/>
      <name val="Arial Narrow"/>
      <family val="2"/>
    </font>
    <font>
      <b/>
      <sz val="8"/>
      <name val="Arial Narrow"/>
      <family val="2"/>
    </font>
    <font>
      <b/>
      <sz val="18"/>
      <color indexed="9"/>
      <name val="Arial Narrow"/>
      <family val="2"/>
    </font>
    <font>
      <b/>
      <sz val="16"/>
      <color rgb="FFFFFF00"/>
      <name val="Arial Narrow"/>
      <family val="2"/>
    </font>
    <font>
      <b/>
      <sz val="11"/>
      <color theme="4" tint="-0.249977111117893"/>
      <name val="Calibri"/>
      <family val="2"/>
      <scheme val="minor"/>
    </font>
    <font>
      <b/>
      <sz val="11"/>
      <color theme="5" tint="-0.249977111117893"/>
      <name val="Calibri"/>
      <family val="2"/>
      <scheme val="minor"/>
    </font>
    <font>
      <b/>
      <sz val="12"/>
      <color theme="1"/>
      <name val="Calibri"/>
      <family val="2"/>
      <scheme val="minor"/>
    </font>
    <font>
      <b/>
      <sz val="16"/>
      <color theme="8" tint="-0.249977111117893"/>
      <name val="Calibri"/>
      <family val="2"/>
      <scheme val="minor"/>
    </font>
    <font>
      <sz val="12"/>
      <color theme="1"/>
      <name val="Calibri"/>
      <family val="2"/>
      <scheme val="minor"/>
    </font>
    <font>
      <b/>
      <sz val="12"/>
      <color theme="8" tint="-0.249977111117893"/>
      <name val="Calibri"/>
      <family val="2"/>
      <scheme val="minor"/>
    </font>
    <font>
      <b/>
      <u val="doubleAccounting"/>
      <sz val="12"/>
      <color theme="1"/>
      <name val="Calibri"/>
      <family val="2"/>
      <scheme val="minor"/>
    </font>
    <font>
      <b/>
      <u val="double"/>
      <sz val="12"/>
      <color theme="1"/>
      <name val="Calibri"/>
      <family val="2"/>
      <scheme val="minor"/>
    </font>
    <font>
      <b/>
      <sz val="10"/>
      <name val="Arial"/>
      <family val="2"/>
    </font>
    <font>
      <b/>
      <sz val="10"/>
      <color indexed="8"/>
      <name val="Arial"/>
      <family val="2"/>
    </font>
    <font>
      <sz val="10"/>
      <name val="Arial"/>
      <family val="2"/>
    </font>
    <font>
      <b/>
      <sz val="12"/>
      <name val="Calibri"/>
      <family val="2"/>
      <scheme val="minor"/>
    </font>
    <font>
      <b/>
      <sz val="12"/>
      <color indexed="9"/>
      <name val="Calibri"/>
      <family val="2"/>
      <scheme val="minor"/>
    </font>
    <font>
      <sz val="10"/>
      <name val="Calibri"/>
      <family val="2"/>
      <scheme val="minor"/>
    </font>
    <font>
      <sz val="10"/>
      <color indexed="9"/>
      <name val="Calibri"/>
      <family val="2"/>
      <scheme val="minor"/>
    </font>
    <font>
      <i/>
      <sz val="10"/>
      <color indexed="9"/>
      <name val="Calibri"/>
      <family val="2"/>
    </font>
    <font>
      <sz val="10"/>
      <color indexed="9"/>
      <name val="Calibri"/>
      <family val="2"/>
    </font>
    <font>
      <sz val="8"/>
      <color indexed="9"/>
      <name val="Calibri"/>
      <family val="2"/>
      <scheme val="minor"/>
    </font>
    <font>
      <sz val="11"/>
      <name val="Calibri"/>
      <family val="2"/>
      <scheme val="minor"/>
    </font>
    <font>
      <b/>
      <sz val="11"/>
      <name val="Calibri"/>
      <family val="2"/>
      <scheme val="minor"/>
    </font>
    <font>
      <b/>
      <sz val="10"/>
      <name val="Calibri"/>
      <family val="2"/>
      <scheme val="minor"/>
    </font>
    <font>
      <sz val="11"/>
      <color theme="1"/>
      <name val="Arial"/>
      <family val="2"/>
    </font>
    <font>
      <sz val="11"/>
      <color rgb="FFFF0000"/>
      <name val="Calibri"/>
      <family val="2"/>
      <scheme val="minor"/>
    </font>
    <font>
      <sz val="10"/>
      <color theme="1"/>
      <name val="Calibri"/>
      <family val="2"/>
      <scheme val="minor"/>
    </font>
    <font>
      <b/>
      <sz val="20"/>
      <color theme="5"/>
      <name val="Calibri"/>
      <family val="2"/>
      <scheme val="minor"/>
    </font>
    <font>
      <sz val="12"/>
      <color rgb="FF000000"/>
      <name val="Calibri"/>
      <family val="2"/>
      <scheme val="minor"/>
    </font>
    <font>
      <sz val="8"/>
      <color theme="1"/>
      <name val="Arial Narrow"/>
      <family val="2"/>
    </font>
  </fonts>
  <fills count="14">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42"/>
        <bgColor indexed="64"/>
      </patternFill>
    </fill>
    <fill>
      <patternFill patternType="solid">
        <fgColor rgb="FF00009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indexed="48"/>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4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cellStyleXfs>
  <cellXfs count="233">
    <xf numFmtId="0" fontId="0" fillId="0" borderId="0" xfId="0"/>
    <xf numFmtId="0" fontId="5" fillId="3" borderId="2" xfId="0" applyFont="1" applyFill="1" applyBorder="1" applyAlignment="1">
      <alignment vertical="center" wrapText="1"/>
    </xf>
    <xf numFmtId="0" fontId="4" fillId="3" borderId="2" xfId="0" applyFont="1" applyFill="1" applyBorder="1" applyAlignment="1">
      <alignment vertical="center" wrapText="1"/>
    </xf>
    <xf numFmtId="165" fontId="6" fillId="3" borderId="2" xfId="1" applyNumberFormat="1" applyFont="1" applyFill="1" applyBorder="1" applyAlignment="1">
      <alignmen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left" vertical="center" wrapText="1"/>
    </xf>
    <xf numFmtId="43" fontId="6" fillId="4" borderId="4" xfId="1" applyFont="1" applyFill="1" applyBorder="1" applyAlignment="1">
      <alignment horizontal="center" vertical="center" wrapText="1"/>
    </xf>
    <xf numFmtId="165" fontId="6" fillId="4" borderId="4" xfId="1" applyNumberFormat="1" applyFont="1" applyFill="1" applyBorder="1" applyAlignment="1">
      <alignment horizontal="center" vertical="center" wrapText="1"/>
    </xf>
    <xf numFmtId="0" fontId="7" fillId="2" borderId="4" xfId="0" applyFont="1" applyFill="1" applyBorder="1" applyAlignment="1">
      <alignment vertical="center"/>
    </xf>
    <xf numFmtId="0" fontId="3" fillId="2" borderId="4"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43" fontId="3" fillId="2" borderId="4" xfId="1" applyFont="1" applyFill="1" applyBorder="1" applyAlignment="1">
      <alignment vertical="center" wrapText="1"/>
    </xf>
    <xf numFmtId="165" fontId="3" fillId="2" borderId="4" xfId="1" applyNumberFormat="1" applyFont="1" applyFill="1" applyBorder="1" applyAlignment="1">
      <alignment vertical="center" wrapText="1"/>
    </xf>
    <xf numFmtId="44" fontId="3" fillId="3" borderId="4" xfId="2" applyFont="1" applyFill="1" applyBorder="1" applyAlignment="1">
      <alignment vertical="center" wrapText="1"/>
    </xf>
    <xf numFmtId="0" fontId="5" fillId="3" borderId="4" xfId="0" applyFont="1" applyFill="1" applyBorder="1" applyAlignment="1">
      <alignment vertical="center" wrapText="1"/>
    </xf>
    <xf numFmtId="0" fontId="4" fillId="3" borderId="4" xfId="0" applyFont="1" applyFill="1" applyBorder="1" applyAlignment="1">
      <alignment vertical="center" wrapText="1"/>
    </xf>
    <xf numFmtId="166" fontId="8" fillId="3" borderId="4" xfId="0" applyNumberFormat="1" applyFont="1" applyFill="1" applyBorder="1" applyAlignment="1">
      <alignment vertical="center" wrapText="1"/>
    </xf>
    <xf numFmtId="165" fontId="6" fillId="3" borderId="4" xfId="1" applyNumberFormat="1"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44" fontId="0" fillId="0" borderId="0" xfId="2" applyFont="1" applyAlignment="1">
      <alignment vertical="center" wrapText="1"/>
    </xf>
    <xf numFmtId="43" fontId="0" fillId="0" borderId="0" xfId="1" applyFont="1" applyAlignment="1">
      <alignment vertical="center" wrapText="1"/>
    </xf>
    <xf numFmtId="165" fontId="0" fillId="0" borderId="0" xfId="1" applyNumberFormat="1" applyFont="1" applyAlignment="1">
      <alignment vertical="center" wrapText="1"/>
    </xf>
    <xf numFmtId="165" fontId="9" fillId="0" borderId="0" xfId="1" applyNumberFormat="1" applyFont="1" applyAlignment="1">
      <alignment vertical="center" wrapText="1"/>
    </xf>
    <xf numFmtId="0" fontId="10" fillId="0" borderId="0" xfId="0" applyFont="1" applyAlignment="1">
      <alignment vertical="center" wrapText="1"/>
    </xf>
    <xf numFmtId="9" fontId="0" fillId="0" borderId="0" xfId="3" applyFont="1" applyAlignment="1">
      <alignment vertical="center" wrapText="1"/>
    </xf>
    <xf numFmtId="9" fontId="10" fillId="0" borderId="0" xfId="3" applyFont="1" applyAlignment="1">
      <alignment vertical="center" wrapText="1"/>
    </xf>
    <xf numFmtId="166" fontId="0" fillId="0" borderId="0" xfId="2" applyNumberFormat="1" applyFont="1" applyAlignment="1">
      <alignment vertical="center" wrapText="1"/>
    </xf>
    <xf numFmtId="0" fontId="9" fillId="0" borderId="0" xfId="0" applyFont="1" applyAlignment="1">
      <alignment vertical="center" wrapText="1"/>
    </xf>
    <xf numFmtId="165" fontId="0" fillId="0" borderId="0" xfId="1" applyNumberFormat="1" applyFont="1" applyAlignment="1">
      <alignment vertical="center"/>
    </xf>
    <xf numFmtId="0" fontId="0" fillId="5" borderId="0" xfId="0" applyFill="1" applyAlignment="1">
      <alignment vertical="center"/>
    </xf>
    <xf numFmtId="165" fontId="0" fillId="0" borderId="0" xfId="0" applyNumberFormat="1"/>
    <xf numFmtId="165" fontId="14" fillId="0" borderId="0" xfId="0" applyNumberFormat="1" applyFont="1"/>
    <xf numFmtId="9" fontId="12" fillId="0" borderId="0" xfId="3" applyFont="1"/>
    <xf numFmtId="167" fontId="12" fillId="0" borderId="0" xfId="3" applyNumberFormat="1" applyFont="1"/>
    <xf numFmtId="167" fontId="0" fillId="0" borderId="0" xfId="0" applyNumberFormat="1"/>
    <xf numFmtId="0" fontId="0" fillId="6" borderId="0" xfId="0" applyFill="1" applyAlignment="1">
      <alignment vertical="center" wrapText="1"/>
    </xf>
    <xf numFmtId="165" fontId="0" fillId="6" borderId="0" xfId="1" applyNumberFormat="1" applyFont="1" applyFill="1" applyAlignment="1">
      <alignment vertical="center" wrapText="1"/>
    </xf>
    <xf numFmtId="165" fontId="0" fillId="6" borderId="0" xfId="0" applyNumberFormat="1" applyFill="1" applyAlignment="1">
      <alignment vertical="center" wrapText="1"/>
    </xf>
    <xf numFmtId="9" fontId="0" fillId="6" borderId="0" xfId="0" applyNumberFormat="1" applyFill="1" applyAlignment="1">
      <alignment vertical="center" wrapText="1"/>
    </xf>
    <xf numFmtId="0" fontId="13" fillId="6" borderId="0" xfId="0" applyFont="1" applyFill="1" applyAlignment="1">
      <alignment vertical="center" wrapText="1"/>
    </xf>
    <xf numFmtId="165" fontId="0" fillId="6" borderId="0" xfId="0" applyNumberFormat="1" applyFill="1" applyBorder="1" applyAlignment="1">
      <alignment vertical="center" wrapText="1"/>
    </xf>
    <xf numFmtId="165" fontId="0" fillId="6" borderId="20" xfId="0" applyNumberFormat="1" applyFill="1" applyBorder="1" applyAlignment="1">
      <alignment vertical="center" wrapText="1"/>
    </xf>
    <xf numFmtId="0" fontId="11" fillId="6" borderId="23" xfId="0" applyFont="1" applyFill="1" applyBorder="1" applyAlignment="1">
      <alignment horizontal="center" vertical="center" wrapText="1"/>
    </xf>
    <xf numFmtId="165" fontId="11" fillId="6" borderId="24" xfId="1" applyNumberFormat="1" applyFont="1" applyFill="1" applyBorder="1" applyAlignment="1">
      <alignment vertical="center" wrapText="1"/>
    </xf>
    <xf numFmtId="0" fontId="11" fillId="6" borderId="22" xfId="0" applyFont="1" applyFill="1" applyBorder="1" applyAlignment="1">
      <alignment horizontal="center" vertical="center" wrapText="1"/>
    </xf>
    <xf numFmtId="43" fontId="11" fillId="6" borderId="16" xfId="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9" fontId="11" fillId="6" borderId="24" xfId="3" applyFont="1" applyFill="1" applyBorder="1" applyAlignment="1">
      <alignment vertical="center" wrapText="1"/>
    </xf>
    <xf numFmtId="0" fontId="17" fillId="7" borderId="13" xfId="0" applyFont="1" applyFill="1" applyBorder="1" applyAlignment="1">
      <alignment wrapText="1"/>
    </xf>
    <xf numFmtId="0" fontId="0" fillId="7" borderId="8" xfId="0" applyFill="1" applyBorder="1"/>
    <xf numFmtId="0" fontId="17" fillId="8" borderId="4" xfId="0" applyFont="1" applyFill="1" applyBorder="1" applyAlignment="1">
      <alignment horizontal="center"/>
    </xf>
    <xf numFmtId="0" fontId="0" fillId="0" borderId="4" xfId="0" applyBorder="1"/>
    <xf numFmtId="165" fontId="0" fillId="9" borderId="4" xfId="0" applyNumberFormat="1" applyFill="1" applyBorder="1"/>
    <xf numFmtId="10" fontId="0" fillId="9" borderId="4" xfId="3" applyNumberFormat="1" applyFont="1" applyFill="1" applyBorder="1"/>
    <xf numFmtId="165" fontId="0" fillId="6" borderId="4" xfId="0" applyNumberFormat="1" applyFill="1" applyBorder="1"/>
    <xf numFmtId="10" fontId="2" fillId="6" borderId="4" xfId="3" applyNumberFormat="1" applyFont="1" applyFill="1" applyBorder="1"/>
    <xf numFmtId="43" fontId="0" fillId="0" borderId="0" xfId="1" applyFont="1"/>
    <xf numFmtId="44" fontId="0" fillId="0" borderId="0" xfId="0" applyNumberFormat="1"/>
    <xf numFmtId="167" fontId="0" fillId="6" borderId="0" xfId="0" applyNumberFormat="1" applyFill="1" applyAlignment="1">
      <alignment vertical="center" wrapText="1"/>
    </xf>
    <xf numFmtId="167" fontId="0" fillId="6" borderId="19" xfId="3" applyNumberFormat="1" applyFont="1" applyFill="1" applyBorder="1" applyAlignment="1">
      <alignment vertical="center" wrapText="1"/>
    </xf>
    <xf numFmtId="167" fontId="0" fillId="6" borderId="21" xfId="3" applyNumberFormat="1" applyFont="1" applyFill="1" applyBorder="1" applyAlignment="1">
      <alignment vertical="center" wrapText="1"/>
    </xf>
    <xf numFmtId="0" fontId="19" fillId="0" borderId="0" xfId="4"/>
    <xf numFmtId="0" fontId="19" fillId="0" borderId="0" xfId="5" applyFont="1" applyBorder="1"/>
    <xf numFmtId="0" fontId="19" fillId="0" borderId="0" xfId="4" applyFont="1" applyBorder="1"/>
    <xf numFmtId="0" fontId="22" fillId="0" borderId="0" xfId="5" applyFont="1" applyFill="1" applyBorder="1" applyAlignment="1">
      <alignment vertical="center" wrapText="1"/>
    </xf>
    <xf numFmtId="4" fontId="23" fillId="10" borderId="4" xfId="4" applyNumberFormat="1" applyFont="1" applyFill="1" applyBorder="1" applyAlignment="1">
      <alignment horizontal="center" vertical="center" wrapText="1"/>
    </xf>
    <xf numFmtId="10" fontId="23" fillId="10" borderId="4" xfId="4" applyNumberFormat="1" applyFont="1" applyFill="1" applyBorder="1" applyAlignment="1">
      <alignment horizontal="center" vertical="center" wrapText="1"/>
    </xf>
    <xf numFmtId="0" fontId="23" fillId="10" borderId="4" xfId="4" applyFont="1" applyFill="1" applyBorder="1" applyAlignment="1">
      <alignment horizontal="center" vertical="center" wrapText="1"/>
    </xf>
    <xf numFmtId="0" fontId="27" fillId="0" borderId="0" xfId="0" applyFont="1" applyBorder="1"/>
    <xf numFmtId="0" fontId="22" fillId="0" borderId="31" xfId="4" applyFont="1" applyFill="1" applyBorder="1" applyAlignment="1">
      <alignment vertical="center" wrapText="1"/>
    </xf>
    <xf numFmtId="0" fontId="22" fillId="0" borderId="4" xfId="4" applyFont="1" applyFill="1" applyBorder="1" applyAlignment="1">
      <alignment vertical="center" wrapText="1"/>
    </xf>
    <xf numFmtId="4" fontId="22" fillId="0" borderId="4" xfId="4" applyNumberFormat="1" applyFont="1" applyFill="1" applyBorder="1" applyAlignment="1">
      <alignment vertical="center" wrapText="1"/>
    </xf>
    <xf numFmtId="10" fontId="22" fillId="0" borderId="4" xfId="4" applyNumberFormat="1" applyFont="1" applyFill="1" applyBorder="1" applyAlignment="1">
      <alignment vertical="center" wrapText="1"/>
    </xf>
    <xf numFmtId="0" fontId="22" fillId="0" borderId="32" xfId="4" applyFont="1" applyFill="1" applyBorder="1" applyAlignment="1">
      <alignment vertical="center" wrapText="1"/>
    </xf>
    <xf numFmtId="0" fontId="22" fillId="0" borderId="23" xfId="4" applyFont="1" applyFill="1" applyBorder="1" applyAlignment="1">
      <alignment vertical="center" wrapText="1"/>
    </xf>
    <xf numFmtId="0" fontId="22" fillId="0" borderId="24" xfId="4" applyFont="1" applyFill="1" applyBorder="1" applyAlignment="1">
      <alignment vertical="center" wrapText="1"/>
    </xf>
    <xf numFmtId="4" fontId="22" fillId="0" borderId="24" xfId="4" applyNumberFormat="1" applyFont="1" applyFill="1" applyBorder="1" applyAlignment="1">
      <alignment vertical="center" wrapText="1"/>
    </xf>
    <xf numFmtId="10" fontId="22" fillId="0" borderId="24" xfId="4" applyNumberFormat="1" applyFont="1" applyFill="1" applyBorder="1" applyAlignment="1">
      <alignment vertical="center" wrapText="1"/>
    </xf>
    <xf numFmtId="0" fontId="22" fillId="0" borderId="33" xfId="4" applyFont="1" applyFill="1" applyBorder="1" applyAlignment="1">
      <alignment vertical="center" wrapText="1"/>
    </xf>
    <xf numFmtId="4" fontId="0" fillId="0" borderId="0" xfId="0" applyNumberFormat="1"/>
    <xf numFmtId="10" fontId="0" fillId="0" borderId="0" xfId="0" applyNumberFormat="1"/>
    <xf numFmtId="0" fontId="22" fillId="0" borderId="0" xfId="5" applyFont="1" applyFill="1" applyBorder="1" applyAlignment="1">
      <alignment horizontal="left" vertical="center" wrapText="1"/>
    </xf>
    <xf numFmtId="0" fontId="22" fillId="0" borderId="0" xfId="4" applyFont="1" applyFill="1" applyBorder="1" applyAlignment="1">
      <alignment vertical="center" wrapText="1"/>
    </xf>
    <xf numFmtId="4" fontId="22" fillId="0" borderId="0" xfId="4" applyNumberFormat="1" applyFont="1" applyFill="1" applyBorder="1" applyAlignment="1">
      <alignment vertical="center" wrapText="1"/>
    </xf>
    <xf numFmtId="10" fontId="22" fillId="0" borderId="0" xfId="4" applyNumberFormat="1" applyFont="1" applyFill="1" applyBorder="1" applyAlignment="1">
      <alignment vertical="center" wrapText="1"/>
    </xf>
    <xf numFmtId="0" fontId="22" fillId="11" borderId="31" xfId="4" applyFont="1" applyFill="1" applyBorder="1" applyAlignment="1">
      <alignment vertical="center" wrapText="1"/>
    </xf>
    <xf numFmtId="0" fontId="22" fillId="11" borderId="4" xfId="4" applyFont="1" applyFill="1" applyBorder="1" applyAlignment="1">
      <alignment vertical="center" wrapText="1"/>
    </xf>
    <xf numFmtId="4" fontId="22" fillId="11" borderId="4" xfId="4" applyNumberFormat="1" applyFont="1" applyFill="1" applyBorder="1" applyAlignment="1">
      <alignment vertical="center" wrapText="1"/>
    </xf>
    <xf numFmtId="10" fontId="22" fillId="11" borderId="4" xfId="4" applyNumberFormat="1" applyFont="1" applyFill="1" applyBorder="1" applyAlignment="1">
      <alignment vertical="center" wrapText="1"/>
    </xf>
    <xf numFmtId="0" fontId="22" fillId="11" borderId="32" xfId="4" applyFont="1" applyFill="1" applyBorder="1" applyAlignment="1">
      <alignment vertical="center" wrapText="1"/>
    </xf>
    <xf numFmtId="0" fontId="22" fillId="11" borderId="23" xfId="4" applyFont="1" applyFill="1" applyBorder="1" applyAlignment="1">
      <alignment vertical="center" wrapText="1"/>
    </xf>
    <xf numFmtId="0" fontId="22" fillId="11" borderId="24" xfId="4" applyFont="1" applyFill="1" applyBorder="1" applyAlignment="1">
      <alignment vertical="center" wrapText="1"/>
    </xf>
    <xf numFmtId="4" fontId="22" fillId="11" borderId="24" xfId="4" applyNumberFormat="1" applyFont="1" applyFill="1" applyBorder="1" applyAlignment="1">
      <alignment vertical="center" wrapText="1"/>
    </xf>
    <xf numFmtId="10" fontId="22" fillId="11" borderId="24" xfId="4" applyNumberFormat="1" applyFont="1" applyFill="1" applyBorder="1" applyAlignment="1">
      <alignment vertical="center" wrapText="1"/>
    </xf>
    <xf numFmtId="0" fontId="22" fillId="11" borderId="33" xfId="4" applyFont="1" applyFill="1" applyBorder="1" applyAlignment="1">
      <alignment vertical="center" wrapText="1"/>
    </xf>
    <xf numFmtId="44" fontId="22" fillId="0" borderId="4" xfId="4" applyNumberFormat="1" applyFont="1" applyFill="1" applyBorder="1" applyAlignment="1">
      <alignment vertical="center" wrapText="1"/>
    </xf>
    <xf numFmtId="0" fontId="23" fillId="6" borderId="32" xfId="4" applyFont="1" applyFill="1" applyBorder="1" applyAlignment="1">
      <alignment horizontal="center" vertical="center" wrapText="1"/>
    </xf>
    <xf numFmtId="43" fontId="22" fillId="0" borderId="4" xfId="1" applyFont="1" applyFill="1" applyBorder="1" applyAlignment="1">
      <alignment vertical="center" wrapText="1"/>
    </xf>
    <xf numFmtId="9" fontId="22" fillId="0" borderId="4" xfId="3" applyFont="1" applyFill="1" applyBorder="1" applyAlignment="1">
      <alignment vertical="center" wrapText="1"/>
    </xf>
    <xf numFmtId="0" fontId="2" fillId="6" borderId="0" xfId="0" applyFont="1" applyFill="1"/>
    <xf numFmtId="4" fontId="2" fillId="6" borderId="0" xfId="0" applyNumberFormat="1" applyFont="1" applyFill="1"/>
    <xf numFmtId="0" fontId="2" fillId="6" borderId="26" xfId="0" applyFont="1" applyFill="1" applyBorder="1"/>
    <xf numFmtId="4" fontId="2" fillId="6" borderId="26" xfId="0" applyNumberFormat="1" applyFont="1" applyFill="1" applyBorder="1"/>
    <xf numFmtId="0" fontId="21" fillId="10" borderId="31" xfId="5" applyFont="1" applyFill="1" applyBorder="1" applyAlignment="1">
      <alignment horizontal="center" vertical="center" wrapText="1"/>
    </xf>
    <xf numFmtId="0" fontId="21" fillId="10" borderId="4" xfId="5" applyFont="1" applyFill="1" applyBorder="1" applyAlignment="1">
      <alignment horizontal="center" vertical="center" wrapText="1"/>
    </xf>
    <xf numFmtId="0" fontId="21" fillId="10" borderId="32" xfId="5" applyFont="1" applyFill="1" applyBorder="1" applyAlignment="1">
      <alignment horizontal="center" vertical="center" wrapText="1"/>
    </xf>
    <xf numFmtId="0" fontId="29" fillId="0" borderId="23" xfId="5" applyFont="1" applyFill="1" applyBorder="1" applyAlignment="1">
      <alignment horizontal="left" vertical="center" wrapText="1"/>
    </xf>
    <xf numFmtId="0" fontId="22" fillId="0" borderId="24" xfId="5" applyFont="1" applyFill="1" applyBorder="1" applyAlignment="1">
      <alignment horizontal="left" vertical="center" wrapText="1"/>
    </xf>
    <xf numFmtId="0" fontId="22" fillId="0" borderId="33" xfId="5" applyFont="1" applyFill="1" applyBorder="1" applyAlignment="1">
      <alignment horizontal="left" vertical="center" wrapText="1"/>
    </xf>
    <xf numFmtId="0" fontId="22" fillId="0" borderId="31" xfId="5" quotePrefix="1" applyFont="1" applyBorder="1" applyAlignment="1" applyProtection="1"/>
    <xf numFmtId="168" fontId="22" fillId="0" borderId="4" xfId="5" applyNumberFormat="1" applyFont="1" applyFill="1" applyBorder="1" applyAlignment="1">
      <alignment horizontal="right" vertical="center" wrapText="1"/>
    </xf>
    <xf numFmtId="168" fontId="22" fillId="0" borderId="32" xfId="5" applyNumberFormat="1" applyFont="1" applyFill="1" applyBorder="1" applyAlignment="1">
      <alignment horizontal="right" vertical="center" wrapText="1"/>
    </xf>
    <xf numFmtId="0" fontId="22" fillId="0" borderId="31" xfId="5" applyFont="1" applyBorder="1" applyAlignment="1" applyProtection="1"/>
    <xf numFmtId="0" fontId="21" fillId="10" borderId="23" xfId="5" applyFont="1" applyFill="1" applyBorder="1" applyAlignment="1">
      <alignment horizontal="center" vertical="center" wrapText="1"/>
    </xf>
    <xf numFmtId="168" fontId="21" fillId="10" borderId="24" xfId="5" applyNumberFormat="1" applyFont="1" applyFill="1" applyBorder="1" applyAlignment="1">
      <alignment horizontal="right" vertical="center" wrapText="1"/>
    </xf>
    <xf numFmtId="0" fontId="30" fillId="0" borderId="0" xfId="0" applyFont="1" applyAlignment="1">
      <alignment wrapText="1"/>
    </xf>
    <xf numFmtId="9" fontId="9" fillId="0" borderId="0" xfId="3" applyFont="1" applyAlignment="1">
      <alignment vertical="center" wrapText="1"/>
    </xf>
    <xf numFmtId="0" fontId="31" fillId="0" borderId="0" xfId="0" applyFont="1" applyAlignment="1">
      <alignment vertical="center" wrapText="1"/>
    </xf>
    <xf numFmtId="0" fontId="0" fillId="0" borderId="0" xfId="0" applyAlignment="1">
      <alignment horizontal="left" vertical="center" wrapText="1" indent="2"/>
    </xf>
    <xf numFmtId="0" fontId="27" fillId="0" borderId="0" xfId="0" applyFont="1" applyAlignment="1">
      <alignment horizontal="left" vertical="center" wrapText="1" indent="2"/>
    </xf>
    <xf numFmtId="165" fontId="0" fillId="0" borderId="0" xfId="0" applyNumberFormat="1" applyAlignment="1">
      <alignment vertical="center" wrapText="1"/>
    </xf>
    <xf numFmtId="0" fontId="0" fillId="0" borderId="0" xfId="0" applyAlignment="1">
      <alignment horizontal="left" vertical="center" wrapText="1" indent="3"/>
    </xf>
    <xf numFmtId="9" fontId="0" fillId="0" borderId="0" xfId="3" applyFont="1"/>
    <xf numFmtId="0" fontId="0" fillId="0" borderId="0" xfId="0" applyAlignment="1">
      <alignment horizontal="center" vertical="center"/>
    </xf>
    <xf numFmtId="0" fontId="22" fillId="0" borderId="4" xfId="4" applyFont="1" applyFill="1" applyBorder="1" applyAlignment="1">
      <alignment horizontal="center" vertical="center" wrapText="1"/>
    </xf>
    <xf numFmtId="0" fontId="0" fillId="12" borderId="0" xfId="0" applyFill="1" applyAlignment="1">
      <alignment vertical="center" wrapText="1"/>
    </xf>
    <xf numFmtId="0" fontId="11" fillId="12" borderId="15" xfId="0" applyFont="1" applyFill="1" applyBorder="1" applyAlignment="1">
      <alignment vertical="center" wrapText="1"/>
    </xf>
    <xf numFmtId="165" fontId="0" fillId="6" borderId="0" xfId="1" applyNumberFormat="1" applyFont="1" applyFill="1" applyBorder="1" applyAlignment="1">
      <alignment vertical="center" wrapText="1"/>
    </xf>
    <xf numFmtId="165" fontId="15" fillId="12" borderId="27" xfId="1" applyNumberFormat="1" applyFont="1" applyFill="1" applyBorder="1" applyAlignment="1">
      <alignment vertical="center" wrapText="1"/>
    </xf>
    <xf numFmtId="165" fontId="15" fillId="12" borderId="27" xfId="0" applyNumberFormat="1" applyFont="1" applyFill="1" applyBorder="1" applyAlignment="1">
      <alignment vertical="center" wrapText="1"/>
    </xf>
    <xf numFmtId="165" fontId="0" fillId="6" borderId="20" xfId="1" applyNumberFormat="1" applyFont="1" applyFill="1" applyBorder="1" applyAlignment="1">
      <alignment vertical="center" wrapText="1"/>
    </xf>
    <xf numFmtId="0" fontId="32" fillId="6" borderId="12" xfId="0" applyFont="1" applyFill="1" applyBorder="1" applyAlignment="1">
      <alignment horizontal="left" vertical="center" wrapText="1" indent="2"/>
    </xf>
    <xf numFmtId="0" fontId="32" fillId="6" borderId="14" xfId="0" applyFont="1" applyFill="1" applyBorder="1" applyAlignment="1">
      <alignment horizontal="left" vertical="center" wrapText="1" indent="2"/>
    </xf>
    <xf numFmtId="0" fontId="2" fillId="12" borderId="0" xfId="0" applyFont="1" applyFill="1" applyAlignment="1">
      <alignment vertical="center" wrapText="1"/>
    </xf>
    <xf numFmtId="166" fontId="0" fillId="12" borderId="0" xfId="2" applyNumberFormat="1" applyFont="1" applyFill="1" applyAlignment="1">
      <alignment vertical="center" wrapText="1"/>
    </xf>
    <xf numFmtId="165" fontId="9" fillId="12" borderId="0" xfId="1" applyNumberFormat="1" applyFont="1" applyFill="1" applyAlignment="1">
      <alignment vertical="center" wrapText="1"/>
    </xf>
    <xf numFmtId="0" fontId="9" fillId="12" borderId="0" xfId="0" applyFont="1" applyFill="1" applyAlignment="1">
      <alignment vertical="center" wrapText="1"/>
    </xf>
    <xf numFmtId="165" fontId="0" fillId="12" borderId="0" xfId="1" applyNumberFormat="1" applyFont="1" applyFill="1" applyAlignment="1">
      <alignment vertical="center" wrapText="1"/>
    </xf>
    <xf numFmtId="44" fontId="0" fillId="12" borderId="0" xfId="2" applyFont="1" applyFill="1" applyAlignment="1">
      <alignment vertical="center" wrapText="1"/>
    </xf>
    <xf numFmtId="0" fontId="0" fillId="12" borderId="0" xfId="0" applyFill="1" applyAlignment="1">
      <alignment wrapText="1"/>
    </xf>
    <xf numFmtId="0" fontId="0" fillId="12" borderId="0" xfId="0" applyFill="1"/>
    <xf numFmtId="43" fontId="9" fillId="0" borderId="0" xfId="1" applyFont="1" applyAlignment="1">
      <alignment vertical="center" wrapText="1"/>
    </xf>
    <xf numFmtId="43" fontId="9" fillId="0" borderId="0" xfId="1" applyNumberFormat="1" applyFont="1" applyAlignment="1">
      <alignment vertical="center" wrapText="1"/>
    </xf>
    <xf numFmtId="44" fontId="33" fillId="13" borderId="0" xfId="2" applyFont="1" applyFill="1" applyAlignment="1">
      <alignment vertical="center" wrapText="1"/>
    </xf>
    <xf numFmtId="44" fontId="12" fillId="12" borderId="0" xfId="0" applyNumberFormat="1" applyFont="1" applyFill="1" applyAlignment="1">
      <alignment vertical="center" wrapText="1"/>
    </xf>
    <xf numFmtId="165" fontId="16" fillId="12" borderId="27" xfId="1" applyNumberFormat="1" applyFont="1" applyFill="1" applyBorder="1" applyAlignment="1">
      <alignment vertical="center" wrapText="1"/>
    </xf>
    <xf numFmtId="165" fontId="13" fillId="6" borderId="0" xfId="1" applyNumberFormat="1" applyFont="1" applyFill="1" applyBorder="1" applyAlignment="1">
      <alignment vertical="center" wrapText="1"/>
    </xf>
    <xf numFmtId="43" fontId="0" fillId="0" borderId="0" xfId="0" applyNumberFormat="1"/>
    <xf numFmtId="167" fontId="16" fillId="12" borderId="18" xfId="3" applyNumberFormat="1" applyFont="1" applyFill="1" applyBorder="1" applyAlignment="1">
      <alignment vertical="center" wrapText="1"/>
    </xf>
    <xf numFmtId="0" fontId="22" fillId="6" borderId="4" xfId="4" applyFont="1" applyFill="1" applyBorder="1" applyAlignment="1">
      <alignment horizontal="center" vertical="center" wrapText="1"/>
    </xf>
    <xf numFmtId="0" fontId="22" fillId="6" borderId="32" xfId="4" applyFont="1" applyFill="1" applyBorder="1" applyAlignment="1">
      <alignment horizontal="center" vertical="center" wrapText="1"/>
    </xf>
    <xf numFmtId="0" fontId="27" fillId="0" borderId="0" xfId="0" applyFont="1"/>
    <xf numFmtId="0" fontId="22" fillId="6" borderId="31" xfId="4" applyFont="1" applyFill="1" applyBorder="1" applyAlignment="1">
      <alignment horizontal="left" vertical="center" wrapText="1"/>
    </xf>
    <xf numFmtId="0" fontId="22" fillId="6" borderId="4" xfId="4" applyFont="1" applyFill="1" applyBorder="1" applyAlignment="1">
      <alignment horizontal="left" vertical="center" wrapText="1"/>
    </xf>
    <xf numFmtId="44" fontId="22" fillId="6" borderId="4" xfId="4" applyNumberFormat="1" applyFont="1" applyFill="1" applyBorder="1" applyAlignment="1">
      <alignment horizontal="center" vertical="center" wrapText="1"/>
    </xf>
    <xf numFmtId="0" fontId="22" fillId="6" borderId="31" xfId="4" applyFont="1" applyFill="1" applyBorder="1" applyAlignment="1">
      <alignment vertical="center" wrapText="1"/>
    </xf>
    <xf numFmtId="0" fontId="22" fillId="6" borderId="4" xfId="4" applyFont="1" applyFill="1" applyBorder="1" applyAlignment="1">
      <alignment vertical="center" wrapText="1"/>
    </xf>
    <xf numFmtId="4" fontId="22" fillId="6" borderId="4" xfId="4" applyNumberFormat="1" applyFont="1" applyFill="1" applyBorder="1" applyAlignment="1">
      <alignment vertical="center" wrapText="1"/>
    </xf>
    <xf numFmtId="10" fontId="22" fillId="6" borderId="4" xfId="4" applyNumberFormat="1" applyFont="1" applyFill="1" applyBorder="1" applyAlignment="1">
      <alignment vertical="center" wrapText="1"/>
    </xf>
    <xf numFmtId="0" fontId="22" fillId="6" borderId="32" xfId="4" applyFont="1" applyFill="1" applyBorder="1" applyAlignment="1">
      <alignment vertical="center" wrapText="1"/>
    </xf>
    <xf numFmtId="0" fontId="22" fillId="6" borderId="23" xfId="4" applyFont="1" applyFill="1" applyBorder="1" applyAlignment="1">
      <alignment vertical="center" wrapText="1"/>
    </xf>
    <xf numFmtId="0" fontId="22" fillId="6" borderId="24" xfId="4" applyFont="1" applyFill="1" applyBorder="1" applyAlignment="1">
      <alignment vertical="center" wrapText="1"/>
    </xf>
    <xf numFmtId="4" fontId="22" fillId="6" borderId="24" xfId="4" applyNumberFormat="1" applyFont="1" applyFill="1" applyBorder="1" applyAlignment="1">
      <alignment vertical="center" wrapText="1"/>
    </xf>
    <xf numFmtId="10" fontId="22" fillId="6" borderId="24" xfId="4" applyNumberFormat="1" applyFont="1" applyFill="1" applyBorder="1" applyAlignment="1">
      <alignment vertical="center" wrapText="1"/>
    </xf>
    <xf numFmtId="0" fontId="22" fillId="6" borderId="33" xfId="4" applyFont="1" applyFill="1" applyBorder="1" applyAlignment="1">
      <alignment vertical="center" wrapText="1"/>
    </xf>
    <xf numFmtId="44" fontId="0" fillId="0" borderId="0" xfId="0" applyNumberFormat="1" applyAlignment="1">
      <alignment vertical="center" wrapText="1"/>
    </xf>
    <xf numFmtId="0" fontId="0" fillId="0" borderId="0" xfId="0" applyFill="1" applyBorder="1" applyAlignment="1">
      <alignment vertical="center" wrapText="1"/>
    </xf>
    <xf numFmtId="167" fontId="15" fillId="12" borderId="18" xfId="3" applyNumberFormat="1" applyFont="1" applyFill="1" applyBorder="1" applyAlignment="1">
      <alignment vertical="center" wrapText="1"/>
    </xf>
    <xf numFmtId="0" fontId="22" fillId="0" borderId="39" xfId="5" applyFont="1" applyBorder="1" applyAlignment="1" applyProtection="1"/>
    <xf numFmtId="168" fontId="22" fillId="0" borderId="5" xfId="5" applyNumberFormat="1" applyFont="1" applyFill="1" applyBorder="1" applyAlignment="1">
      <alignment horizontal="right" vertical="center" wrapText="1"/>
    </xf>
    <xf numFmtId="3" fontId="34" fillId="0" borderId="0" xfId="0" applyNumberFormat="1" applyFont="1"/>
    <xf numFmtId="43" fontId="0" fillId="0" borderId="0" xfId="1" applyNumberFormat="1" applyFont="1" applyAlignment="1">
      <alignment vertical="center" wrapText="1"/>
    </xf>
    <xf numFmtId="165" fontId="35" fillId="0" borderId="0" xfId="0" applyNumberFormat="1" applyFont="1" applyAlignment="1">
      <alignment vertical="center" wrapText="1"/>
    </xf>
    <xf numFmtId="0" fontId="35" fillId="0" borderId="0" xfId="0" applyFont="1" applyAlignment="1">
      <alignment vertical="center" wrapText="1"/>
    </xf>
    <xf numFmtId="165" fontId="0" fillId="12" borderId="0" xfId="0" applyNumberFormat="1" applyFill="1"/>
    <xf numFmtId="165" fontId="11" fillId="12" borderId="27" xfId="0" applyNumberFormat="1" applyFont="1" applyFill="1" applyBorder="1" applyAlignment="1">
      <alignment vertical="center" wrapText="1"/>
    </xf>
    <xf numFmtId="167" fontId="16" fillId="12" borderId="18" xfId="0" applyNumberFormat="1" applyFont="1" applyFill="1" applyBorder="1" applyAlignment="1">
      <alignmen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164" fontId="3" fillId="2" borderId="1" xfId="2" applyNumberFormat="1" applyFont="1" applyFill="1" applyBorder="1" applyAlignment="1">
      <alignment horizontal="left" vertical="center" wrapText="1"/>
    </xf>
    <xf numFmtId="164" fontId="4" fillId="0" borderId="2" xfId="0" applyNumberFormat="1" applyFont="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43" fontId="6" fillId="4" borderId="4" xfId="1" applyFont="1" applyFill="1" applyBorder="1" applyAlignment="1">
      <alignment horizontal="center" vertical="center" wrapText="1"/>
    </xf>
    <xf numFmtId="165" fontId="6" fillId="4" borderId="4" xfId="1" applyNumberFormat="1" applyFont="1" applyFill="1" applyBorder="1" applyAlignment="1">
      <alignment horizontal="center" vertical="center" wrapText="1"/>
    </xf>
    <xf numFmtId="0" fontId="6" fillId="4" borderId="6" xfId="1" applyNumberFormat="1" applyFont="1" applyFill="1" applyBorder="1" applyAlignment="1">
      <alignment horizontal="center" vertical="center" wrapText="1"/>
    </xf>
    <xf numFmtId="0" fontId="6" fillId="4" borderId="7" xfId="1" applyNumberFormat="1" applyFont="1" applyFill="1" applyBorder="1" applyAlignment="1">
      <alignment horizontal="center" vertical="center" wrapText="1"/>
    </xf>
    <xf numFmtId="0" fontId="6" fillId="4" borderId="8" xfId="1" applyNumberFormat="1" applyFont="1" applyFill="1" applyBorder="1" applyAlignment="1">
      <alignment horizontal="center" vertical="center" wrapText="1"/>
    </xf>
    <xf numFmtId="0" fontId="6" fillId="4" borderId="1" xfId="1"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165" fontId="5" fillId="4" borderId="5" xfId="1" applyNumberFormat="1" applyFont="1" applyFill="1" applyBorder="1" applyAlignment="1">
      <alignment horizontal="center" vertical="center" wrapText="1"/>
    </xf>
    <xf numFmtId="165" fontId="5" fillId="4" borderId="2" xfId="1" applyNumberFormat="1" applyFont="1" applyFill="1" applyBorder="1" applyAlignment="1">
      <alignment horizontal="center" vertical="center" wrapText="1"/>
    </xf>
    <xf numFmtId="44" fontId="6" fillId="4" borderId="4" xfId="2" applyFont="1" applyFill="1" applyBorder="1" applyAlignment="1">
      <alignment horizontal="center" vertical="center" wrapText="1"/>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8" fillId="7" borderId="2" xfId="0" applyFont="1" applyFill="1" applyBorder="1" applyAlignment="1">
      <alignment horizontal="center" wrapText="1"/>
    </xf>
    <xf numFmtId="0" fontId="21" fillId="10" borderId="28" xfId="4" applyFont="1" applyFill="1" applyBorder="1" applyAlignment="1">
      <alignment horizontal="left" vertical="center" wrapText="1"/>
    </xf>
    <xf numFmtId="0" fontId="21" fillId="10" borderId="29" xfId="4" applyFont="1" applyFill="1" applyBorder="1" applyAlignment="1">
      <alignment horizontal="left" vertical="center" wrapText="1"/>
    </xf>
    <xf numFmtId="0" fontId="21" fillId="10" borderId="30" xfId="4" applyFont="1" applyFill="1" applyBorder="1" applyAlignment="1">
      <alignment horizontal="left" vertical="center" wrapText="1"/>
    </xf>
    <xf numFmtId="0" fontId="23" fillId="10" borderId="31" xfId="4" applyFont="1" applyFill="1" applyBorder="1" applyAlignment="1">
      <alignment horizontal="center" vertical="center" wrapText="1"/>
    </xf>
    <xf numFmtId="0" fontId="23" fillId="10" borderId="4" xfId="4" applyFont="1" applyFill="1" applyBorder="1" applyAlignment="1">
      <alignment horizontal="center" vertical="center" wrapText="1"/>
    </xf>
    <xf numFmtId="0" fontId="23" fillId="10" borderId="32" xfId="4" applyFont="1" applyFill="1" applyBorder="1" applyAlignment="1">
      <alignment horizontal="center" vertical="center" wrapText="1"/>
    </xf>
    <xf numFmtId="0" fontId="22" fillId="0" borderId="34" xfId="4"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24" xfId="4" applyFont="1" applyFill="1" applyBorder="1" applyAlignment="1">
      <alignment horizontal="center" vertical="center" wrapText="1"/>
    </xf>
    <xf numFmtId="10" fontId="23" fillId="10" borderId="4" xfId="4" applyNumberFormat="1" applyFont="1" applyFill="1" applyBorder="1" applyAlignment="1">
      <alignment horizontal="center" vertical="center" wrapText="1"/>
    </xf>
    <xf numFmtId="0" fontId="23" fillId="10" borderId="37" xfId="4" applyFont="1" applyFill="1" applyBorder="1" applyAlignment="1">
      <alignment horizontal="center" vertical="center" wrapText="1"/>
    </xf>
    <xf numFmtId="0" fontId="23" fillId="10" borderId="38" xfId="4" applyFont="1" applyFill="1" applyBorder="1" applyAlignment="1">
      <alignment horizontal="center" vertical="center" wrapText="1"/>
    </xf>
    <xf numFmtId="0" fontId="22" fillId="0" borderId="4" xfId="4" applyFont="1" applyFill="1" applyBorder="1" applyAlignment="1">
      <alignment horizontal="left" vertical="center" wrapText="1"/>
    </xf>
    <xf numFmtId="0" fontId="22" fillId="0" borderId="4" xfId="4" applyFont="1" applyFill="1" applyBorder="1" applyAlignment="1">
      <alignment horizontal="center" vertical="center" wrapText="1"/>
    </xf>
    <xf numFmtId="0" fontId="23" fillId="10" borderId="4" xfId="4" applyFont="1" applyFill="1" applyBorder="1" applyAlignment="1">
      <alignment horizontal="center" vertical="center"/>
    </xf>
    <xf numFmtId="0" fontId="22" fillId="0" borderId="35" xfId="4" applyFont="1" applyFill="1" applyBorder="1" applyAlignment="1">
      <alignment horizontal="center" vertical="center" wrapText="1"/>
    </xf>
    <xf numFmtId="0" fontId="22" fillId="0" borderId="36" xfId="4" applyFont="1" applyFill="1" applyBorder="1" applyAlignment="1">
      <alignment horizontal="center" vertical="center" wrapText="1"/>
    </xf>
    <xf numFmtId="0" fontId="21" fillId="10" borderId="4" xfId="4" applyFont="1" applyFill="1" applyBorder="1" applyAlignment="1">
      <alignment horizontal="left" vertical="center" wrapText="1"/>
    </xf>
    <xf numFmtId="0" fontId="20" fillId="0" borderId="6" xfId="4" applyFont="1" applyFill="1" applyBorder="1" applyAlignment="1">
      <alignment horizontal="left" vertical="center" wrapText="1"/>
    </xf>
    <xf numFmtId="0" fontId="20" fillId="0" borderId="25" xfId="4" applyFont="1" applyFill="1" applyBorder="1" applyAlignment="1">
      <alignment horizontal="left" vertical="center" wrapText="1"/>
    </xf>
    <xf numFmtId="0" fontId="20" fillId="0" borderId="7" xfId="4" applyFont="1" applyFill="1" applyBorder="1" applyAlignment="1">
      <alignment horizontal="left" vertical="center" wrapText="1"/>
    </xf>
    <xf numFmtId="0" fontId="21" fillId="10" borderId="28" xfId="5" applyFont="1" applyFill="1" applyBorder="1" applyAlignment="1">
      <alignment horizontal="center" vertical="center" wrapText="1"/>
    </xf>
    <xf numFmtId="0" fontId="21" fillId="10" borderId="29" xfId="5" applyFont="1" applyFill="1" applyBorder="1" applyAlignment="1">
      <alignment horizontal="center" vertical="center" wrapText="1"/>
    </xf>
    <xf numFmtId="0" fontId="21" fillId="10" borderId="30" xfId="5" applyFont="1" applyFill="1" applyBorder="1" applyAlignment="1">
      <alignment horizontal="center" vertical="center" wrapText="1"/>
    </xf>
    <xf numFmtId="0" fontId="28" fillId="0" borderId="5" xfId="5" applyFont="1" applyFill="1" applyBorder="1" applyAlignment="1">
      <alignment horizontal="center" vertical="center" wrapText="1"/>
    </xf>
    <xf numFmtId="0" fontId="29" fillId="0" borderId="13" xfId="5" applyFont="1" applyFill="1" applyBorder="1" applyAlignment="1">
      <alignment horizontal="center" vertical="center" wrapText="1"/>
    </xf>
    <xf numFmtId="0" fontId="22" fillId="0" borderId="24" xfId="5" applyFont="1" applyFill="1" applyBorder="1" applyAlignment="1">
      <alignment horizontal="center" vertical="center" wrapText="1"/>
    </xf>
    <xf numFmtId="0" fontId="22" fillId="0" borderId="33" xfId="5" applyFont="1" applyFill="1" applyBorder="1" applyAlignment="1">
      <alignment horizontal="center" vertical="center" wrapText="1"/>
    </xf>
  </cellXfs>
  <cellStyles count="6">
    <cellStyle name="Comma" xfId="1" builtinId="3"/>
    <cellStyle name="Currency" xfId="2" builtinId="4"/>
    <cellStyle name="Normal" xfId="0" builtinId="0"/>
    <cellStyle name="Normal 2" xfId="4"/>
    <cellStyle name="Normal 3" xfId="5"/>
    <cellStyle name="Percent" xfId="3"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zoomScaleNormal="100" workbookViewId="0">
      <selection activeCell="C4" sqref="C4"/>
    </sheetView>
  </sheetViews>
  <sheetFormatPr defaultRowHeight="14.4" x14ac:dyDescent="0.3"/>
  <cols>
    <col min="2" max="2" width="45.33203125" customWidth="1"/>
    <col min="3" max="3" width="13.6640625" bestFit="1" customWidth="1"/>
    <col min="4" max="4" width="6" bestFit="1" customWidth="1"/>
    <col min="5" max="5" width="13.6640625" bestFit="1" customWidth="1"/>
    <col min="6" max="6" width="8" customWidth="1"/>
  </cols>
  <sheetData>
    <row r="1" spans="2:6" ht="15.75" thickBot="1" x14ac:dyDescent="0.3"/>
    <row r="2" spans="2:6" ht="15.75" thickBot="1" x14ac:dyDescent="0.3">
      <c r="B2" s="181" t="s">
        <v>40</v>
      </c>
      <c r="C2" s="182"/>
      <c r="D2" s="182"/>
      <c r="E2" s="182"/>
      <c r="F2" s="183"/>
    </row>
    <row r="3" spans="2:6" ht="16.5" thickBot="1" x14ac:dyDescent="0.3">
      <c r="B3" s="47" t="s">
        <v>41</v>
      </c>
      <c r="C3" s="48" t="s">
        <v>32</v>
      </c>
      <c r="D3" s="49" t="s">
        <v>33</v>
      </c>
      <c r="E3" s="49" t="s">
        <v>34</v>
      </c>
      <c r="F3" s="50" t="s">
        <v>35</v>
      </c>
    </row>
    <row r="4" spans="2:6" ht="31.2" x14ac:dyDescent="0.3">
      <c r="B4" s="130" t="str">
        <f>'2. Costeo Detallado'!A5</f>
        <v xml:space="preserve">Component I:  Paquete de servicios de atención integral a la primera infancia </v>
      </c>
      <c r="C4" s="132">
        <f>SUM(C5:C7)</f>
        <v>193000000</v>
      </c>
      <c r="D4" s="179">
        <v>0</v>
      </c>
      <c r="E4" s="133">
        <f>SUM(C4:D4)</f>
        <v>193000000</v>
      </c>
      <c r="F4" s="180">
        <f>SUM(F5:F6)</f>
        <v>0.964848288</v>
      </c>
    </row>
    <row r="5" spans="2:6" ht="15" x14ac:dyDescent="0.25">
      <c r="B5" s="135" t="s">
        <v>36</v>
      </c>
      <c r="C5" s="131">
        <f>'2. Costeo Detallado'!Q8</f>
        <v>84006099.599999994</v>
      </c>
      <c r="D5" s="43">
        <v>0</v>
      </c>
      <c r="E5" s="43">
        <f>SUM(C5:D5)</f>
        <v>84006099.599999994</v>
      </c>
      <c r="F5" s="63">
        <f>E5/E$19</f>
        <v>0.42003049799999997</v>
      </c>
    </row>
    <row r="6" spans="2:6" ht="15" x14ac:dyDescent="0.25">
      <c r="B6" s="135" t="s">
        <v>37</v>
      </c>
      <c r="C6" s="131">
        <f>'2. Costeo Detallado'!Q10</f>
        <v>108963558</v>
      </c>
      <c r="D6" s="43">
        <v>0</v>
      </c>
      <c r="E6" s="43">
        <f>SUM(C6:D6)</f>
        <v>108963558</v>
      </c>
      <c r="F6" s="63">
        <f>E6/E$19</f>
        <v>0.54481778999999997</v>
      </c>
    </row>
    <row r="7" spans="2:6" ht="15.75" thickBot="1" x14ac:dyDescent="0.3">
      <c r="B7" s="136" t="str">
        <f>'2. Costeo Detallado'!D11</f>
        <v>1.3 Ajustes por cambios en la capita</v>
      </c>
      <c r="C7" s="134">
        <f>'2. Costeo Detallado'!Q11</f>
        <v>30342.400000000001</v>
      </c>
      <c r="D7" s="44">
        <v>0</v>
      </c>
      <c r="E7" s="44">
        <f>SUM(C7:D7)</f>
        <v>30342.400000000001</v>
      </c>
      <c r="F7" s="64">
        <f>E7/E$19</f>
        <v>1.51712E-4</v>
      </c>
    </row>
    <row r="8" spans="2:6" ht="7.5" customHeight="1" thickBot="1" x14ac:dyDescent="0.3">
      <c r="B8" s="38"/>
      <c r="C8" s="39"/>
      <c r="D8" s="40"/>
      <c r="E8" s="40"/>
      <c r="F8" s="62"/>
    </row>
    <row r="9" spans="2:6" ht="31.5" x14ac:dyDescent="0.25">
      <c r="B9" s="130" t="str">
        <f>'2. Costeo Detallado'!A13</f>
        <v xml:space="preserve">Component II:  Fortalecimiento institucional del INAIPI </v>
      </c>
      <c r="C9" s="132">
        <f>SUM(C10:C12)</f>
        <v>5000000</v>
      </c>
      <c r="D9" s="133">
        <v>0</v>
      </c>
      <c r="E9" s="132">
        <f>SUM(E10:E12)</f>
        <v>5000000</v>
      </c>
      <c r="F9" s="171">
        <f>SUM(F10:F12)</f>
        <v>2.5000000000000001E-2</v>
      </c>
    </row>
    <row r="10" spans="2:6" x14ac:dyDescent="0.3">
      <c r="B10" s="135" t="str">
        <f>'2. Costeo Detallado'!B14</f>
        <v>2.1 Rediseño Organizacional del INAIPI</v>
      </c>
      <c r="C10" s="131">
        <f>SUM('2. Costeo Detallado'!R14)</f>
        <v>2301865</v>
      </c>
      <c r="D10" s="43">
        <v>0</v>
      </c>
      <c r="E10" s="43">
        <f>SUM(C10:D10)</f>
        <v>2301865</v>
      </c>
      <c r="F10" s="63">
        <f>E10/E$19</f>
        <v>1.1509325000000001E-2</v>
      </c>
    </row>
    <row r="11" spans="2:6" ht="41.4" x14ac:dyDescent="0.3">
      <c r="B11" s="135" t="str">
        <f>'2. Costeo Detallado'!B19</f>
        <v>2.2 Fortalecimiento de la capacidad del sistema de monitoreo y supervición, y la  calidad del servicio del INAIPI</v>
      </c>
      <c r="C11" s="131">
        <f>SUM('2. Costeo Detallado'!R19)</f>
        <v>2220585</v>
      </c>
      <c r="D11" s="43">
        <v>0</v>
      </c>
      <c r="E11" s="43">
        <f t="shared" ref="E11:E12" si="0">SUM(C11:D11)</f>
        <v>2220585</v>
      </c>
      <c r="F11" s="63">
        <f>E11/E$19</f>
        <v>1.1102925E-2</v>
      </c>
    </row>
    <row r="12" spans="2:6" ht="15.75" thickBot="1" x14ac:dyDescent="0.3">
      <c r="B12" s="136" t="str">
        <f>'2. Costeo Detallado'!B40</f>
        <v>2.3 Fortalecimiento del sector de primera infancia</v>
      </c>
      <c r="C12" s="134">
        <f>SUM('2. Costeo Detallado'!R40)</f>
        <v>477550</v>
      </c>
      <c r="D12" s="44">
        <v>0</v>
      </c>
      <c r="E12" s="44">
        <f t="shared" si="0"/>
        <v>477550</v>
      </c>
      <c r="F12" s="64">
        <f>E12/E$19</f>
        <v>2.3877500000000001E-3</v>
      </c>
    </row>
    <row r="13" spans="2:6" ht="7.5" customHeight="1" thickBot="1" x14ac:dyDescent="0.3">
      <c r="B13" s="42"/>
      <c r="C13" s="39"/>
      <c r="D13" s="40"/>
      <c r="E13" s="40"/>
      <c r="F13" s="62"/>
    </row>
    <row r="14" spans="2:6" ht="15.6" x14ac:dyDescent="0.3">
      <c r="B14" s="130" t="s">
        <v>38</v>
      </c>
      <c r="C14" s="149">
        <f>SUM(C15:C17)</f>
        <v>2000000</v>
      </c>
      <c r="D14" s="149">
        <f t="shared" ref="D14:F14" si="1">SUM(D15:D17)</f>
        <v>0</v>
      </c>
      <c r="E14" s="149">
        <f t="shared" si="1"/>
        <v>2000000</v>
      </c>
      <c r="F14" s="152">
        <f t="shared" si="1"/>
        <v>9.9999999999999985E-3</v>
      </c>
    </row>
    <row r="15" spans="2:6" ht="15.6" x14ac:dyDescent="0.3">
      <c r="B15" s="135" t="s">
        <v>227</v>
      </c>
      <c r="C15" s="150">
        <f>SUM('2. Costeo Detallado'!Q48:Q49,'2. Costeo Detallado'!Q52:Q53)</f>
        <v>157900</v>
      </c>
      <c r="D15" s="43">
        <v>0</v>
      </c>
      <c r="E15" s="43">
        <f>SUM(C15:D15)</f>
        <v>157900</v>
      </c>
      <c r="F15" s="63">
        <f>E15/E$19</f>
        <v>7.8950000000000005E-4</v>
      </c>
    </row>
    <row r="16" spans="2:6" x14ac:dyDescent="0.3">
      <c r="B16" s="135" t="s">
        <v>39</v>
      </c>
      <c r="C16" s="131">
        <f>SUM('2. Costeo Detallado'!Q50:Q51)</f>
        <v>458048.87</v>
      </c>
      <c r="D16" s="43">
        <v>0</v>
      </c>
      <c r="E16" s="43">
        <f>SUM(C16:D16)</f>
        <v>458048.87</v>
      </c>
      <c r="F16" s="63">
        <f>E16/E$19</f>
        <v>2.2902443499999998E-3</v>
      </c>
    </row>
    <row r="17" spans="2:6" ht="15" thickBot="1" x14ac:dyDescent="0.35">
      <c r="B17" s="136" t="s">
        <v>29</v>
      </c>
      <c r="C17" s="134">
        <f>'2. Costeo Detallado'!Q54</f>
        <v>1384051.13</v>
      </c>
      <c r="D17" s="44">
        <v>0</v>
      </c>
      <c r="E17" s="44">
        <f t="shared" ref="E17" si="2">SUM(C17:D17)</f>
        <v>1384051.13</v>
      </c>
      <c r="F17" s="64">
        <f>E17/E$19</f>
        <v>6.9202556499999993E-3</v>
      </c>
    </row>
    <row r="18" spans="2:6" ht="7.5" customHeight="1" x14ac:dyDescent="0.25">
      <c r="B18" s="38"/>
      <c r="C18" s="39"/>
      <c r="D18" s="40"/>
      <c r="E18" s="40"/>
      <c r="F18" s="41"/>
    </row>
    <row r="19" spans="2:6" ht="16.5" thickBot="1" x14ac:dyDescent="0.3">
      <c r="B19" s="45" t="s">
        <v>34</v>
      </c>
      <c r="C19" s="46">
        <f>SUM(C4,C9,C14)</f>
        <v>200000000</v>
      </c>
      <c r="D19" s="46">
        <f>SUM(D4,D9,D14)</f>
        <v>0</v>
      </c>
      <c r="E19" s="46">
        <f>SUM(E4,E9,E14)</f>
        <v>200000000</v>
      </c>
      <c r="F19" s="51">
        <f>SUM(F4,F9,F14)</f>
        <v>0.99984828800000003</v>
      </c>
    </row>
    <row r="21" spans="2:6" ht="15.6" x14ac:dyDescent="0.3">
      <c r="E21" s="174"/>
    </row>
    <row r="22" spans="2:6" x14ac:dyDescent="0.3">
      <c r="E22" s="151">
        <f>E19-200000000</f>
        <v>0</v>
      </c>
    </row>
    <row r="23" spans="2:6" x14ac:dyDescent="0.3">
      <c r="E23" s="151"/>
    </row>
  </sheetData>
  <mergeCells count="1">
    <mergeCell ref="B2:F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zoomScaleNormal="100" workbookViewId="0">
      <pane xSplit="1" ySplit="4" topLeftCell="B56" activePane="bottomRight" state="frozen"/>
      <selection pane="topRight" activeCell="B1" sqref="B1"/>
      <selection pane="bottomLeft" activeCell="A5" sqref="A5"/>
      <selection pane="bottomRight" activeCell="D11" sqref="D11"/>
    </sheetView>
  </sheetViews>
  <sheetFormatPr defaultRowHeight="14.4" x14ac:dyDescent="0.3"/>
  <cols>
    <col min="2" max="2" width="17.44140625" customWidth="1"/>
    <col min="3" max="3" width="18.33203125" customWidth="1"/>
    <col min="4" max="4" width="30.88671875" customWidth="1"/>
    <col min="5" max="5" width="12.109375" customWidth="1"/>
    <col min="6" max="6" width="13.44140625" customWidth="1"/>
    <col min="7" max="7" width="15.6640625" customWidth="1"/>
    <col min="8" max="8" width="12.33203125" bestFit="1" customWidth="1"/>
    <col min="9" max="9" width="7.109375" bestFit="1" customWidth="1"/>
    <col min="10" max="10" width="13.44140625" bestFit="1" customWidth="1"/>
    <col min="11" max="11" width="7.44140625" bestFit="1" customWidth="1"/>
    <col min="12" max="12" width="13.44140625" bestFit="1" customWidth="1"/>
    <col min="13" max="13" width="8.109375" bestFit="1" customWidth="1"/>
    <col min="14" max="14" width="13.44140625" bestFit="1" customWidth="1"/>
    <col min="15" max="15" width="4.88671875" bestFit="1" customWidth="1"/>
    <col min="16" max="16" width="12.109375" bestFit="1" customWidth="1"/>
    <col min="17" max="17" width="17.6640625" bestFit="1" customWidth="1"/>
    <col min="18" max="18" width="19" bestFit="1" customWidth="1"/>
    <col min="19" max="19" width="29.109375" bestFit="1" customWidth="1"/>
    <col min="24" max="24" width="14.6640625" bestFit="1" customWidth="1"/>
    <col min="26" max="26" width="13.33203125" bestFit="1" customWidth="1"/>
    <col min="28" max="28" width="11.5546875" bestFit="1" customWidth="1"/>
    <col min="29" max="29" width="13.44140625" customWidth="1"/>
    <col min="30" max="30" width="12.109375" customWidth="1"/>
  </cols>
  <sheetData>
    <row r="1" spans="1:32" ht="15" x14ac:dyDescent="0.25">
      <c r="A1" s="184" t="s">
        <v>23</v>
      </c>
      <c r="B1" s="185"/>
      <c r="C1" s="185"/>
      <c r="D1" s="185"/>
      <c r="E1" s="185"/>
      <c r="F1" s="185"/>
      <c r="G1" s="185"/>
      <c r="H1" s="185"/>
      <c r="I1" s="185"/>
      <c r="J1" s="185"/>
      <c r="K1" s="185"/>
      <c r="L1" s="185"/>
      <c r="M1" s="185"/>
      <c r="N1" s="185"/>
      <c r="O1" s="185"/>
      <c r="P1" s="185"/>
      <c r="Q1" s="185"/>
      <c r="R1" s="1"/>
      <c r="S1" s="2"/>
      <c r="T1" s="1"/>
      <c r="U1" s="2"/>
      <c r="V1" s="3"/>
    </row>
    <row r="2" spans="1:32" x14ac:dyDescent="0.3">
      <c r="A2" s="186" t="s">
        <v>0</v>
      </c>
      <c r="B2" s="187" t="s">
        <v>1</v>
      </c>
      <c r="C2" s="187" t="s">
        <v>2</v>
      </c>
      <c r="D2" s="188" t="s">
        <v>3</v>
      </c>
      <c r="E2" s="187" t="s">
        <v>4</v>
      </c>
      <c r="F2" s="190" t="s">
        <v>5</v>
      </c>
      <c r="G2" s="190" t="s">
        <v>6</v>
      </c>
      <c r="H2" s="191" t="s">
        <v>7</v>
      </c>
      <c r="I2" s="192" t="s">
        <v>47</v>
      </c>
      <c r="J2" s="193"/>
      <c r="K2" s="192" t="s">
        <v>48</v>
      </c>
      <c r="L2" s="193"/>
      <c r="M2" s="192" t="s">
        <v>49</v>
      </c>
      <c r="N2" s="193"/>
      <c r="O2" s="192" t="s">
        <v>169</v>
      </c>
      <c r="P2" s="193"/>
      <c r="Q2" s="200" t="s">
        <v>8</v>
      </c>
      <c r="R2" s="196" t="s">
        <v>9</v>
      </c>
      <c r="S2" s="196" t="s">
        <v>10</v>
      </c>
      <c r="T2" s="196" t="s">
        <v>11</v>
      </c>
      <c r="U2" s="196" t="s">
        <v>12</v>
      </c>
      <c r="V2" s="198" t="s">
        <v>13</v>
      </c>
    </row>
    <row r="3" spans="1:32" x14ac:dyDescent="0.3">
      <c r="A3" s="186"/>
      <c r="B3" s="187"/>
      <c r="C3" s="187"/>
      <c r="D3" s="189"/>
      <c r="E3" s="187"/>
      <c r="F3" s="190"/>
      <c r="G3" s="190"/>
      <c r="H3" s="191"/>
      <c r="I3" s="194"/>
      <c r="J3" s="195"/>
      <c r="K3" s="194"/>
      <c r="L3" s="195"/>
      <c r="M3" s="194"/>
      <c r="N3" s="195"/>
      <c r="O3" s="194"/>
      <c r="P3" s="195"/>
      <c r="Q3" s="200"/>
      <c r="R3" s="197"/>
      <c r="S3" s="197"/>
      <c r="T3" s="197"/>
      <c r="U3" s="197"/>
      <c r="V3" s="199"/>
    </row>
    <row r="4" spans="1:32" ht="15" x14ac:dyDescent="0.25">
      <c r="A4" s="4"/>
      <c r="B4" s="5"/>
      <c r="C4" s="5"/>
      <c r="D4" s="6"/>
      <c r="E4" s="5"/>
      <c r="F4" s="7">
        <v>13.65</v>
      </c>
      <c r="G4" s="7"/>
      <c r="H4" s="8"/>
      <c r="I4" s="7" t="s">
        <v>14</v>
      </c>
      <c r="J4" s="7" t="s">
        <v>15</v>
      </c>
      <c r="K4" s="7" t="s">
        <v>14</v>
      </c>
      <c r="L4" s="7" t="s">
        <v>15</v>
      </c>
      <c r="M4" s="7" t="s">
        <v>14</v>
      </c>
      <c r="N4" s="7" t="s">
        <v>15</v>
      </c>
      <c r="O4" s="7" t="s">
        <v>14</v>
      </c>
      <c r="P4" s="7" t="s">
        <v>15</v>
      </c>
      <c r="Q4" s="7" t="s">
        <v>15</v>
      </c>
      <c r="R4" s="7" t="s">
        <v>15</v>
      </c>
      <c r="S4" s="7" t="s">
        <v>15</v>
      </c>
      <c r="T4" s="7" t="s">
        <v>15</v>
      </c>
      <c r="U4" s="7" t="s">
        <v>15</v>
      </c>
      <c r="V4" s="8" t="s">
        <v>15</v>
      </c>
    </row>
    <row r="5" spans="1:32" ht="23.4" x14ac:dyDescent="0.3">
      <c r="A5" s="9" t="s">
        <v>16</v>
      </c>
      <c r="B5" s="10"/>
      <c r="C5" s="10"/>
      <c r="D5" s="11"/>
      <c r="E5" s="12"/>
      <c r="F5" s="13"/>
      <c r="G5" s="13"/>
      <c r="H5" s="14"/>
      <c r="I5" s="13"/>
      <c r="J5" s="13"/>
      <c r="K5" s="13"/>
      <c r="L5" s="13"/>
      <c r="M5" s="13"/>
      <c r="N5" s="13"/>
      <c r="O5" s="13"/>
      <c r="P5" s="13"/>
      <c r="Q5" s="15"/>
      <c r="R5" s="16"/>
      <c r="S5" s="17"/>
      <c r="T5" s="16"/>
      <c r="U5" s="18"/>
      <c r="V5" s="19"/>
    </row>
    <row r="6" spans="1:32" s="20" customFormat="1" ht="15" x14ac:dyDescent="0.25"/>
    <row r="7" spans="1:32" s="20" customFormat="1" ht="72" x14ac:dyDescent="0.3">
      <c r="B7" s="20" t="s">
        <v>17</v>
      </c>
      <c r="D7" s="20" t="s">
        <v>177</v>
      </c>
      <c r="E7" s="20" t="s">
        <v>18</v>
      </c>
      <c r="F7" s="22">
        <v>2917</v>
      </c>
      <c r="G7" s="20" t="s">
        <v>19</v>
      </c>
      <c r="H7" s="25">
        <f>SUM(I7,K7,M7,O7)</f>
        <v>37492</v>
      </c>
      <c r="I7" s="25">
        <v>6592</v>
      </c>
      <c r="J7" s="24">
        <f>$F7*I7</f>
        <v>19228864</v>
      </c>
      <c r="K7" s="25">
        <v>12360</v>
      </c>
      <c r="L7" s="24">
        <f>$F7*K7</f>
        <v>36054120</v>
      </c>
      <c r="M7" s="25">
        <v>18540</v>
      </c>
      <c r="N7" s="24">
        <f>$F7*M7</f>
        <v>54081180</v>
      </c>
      <c r="O7" s="24">
        <v>0</v>
      </c>
      <c r="P7" s="24">
        <f>$F7*O7</f>
        <v>0</v>
      </c>
      <c r="Q7" s="22"/>
      <c r="AB7" s="176">
        <f>SUM(J8,J10)</f>
        <v>38624934.600000001</v>
      </c>
      <c r="AC7" s="176">
        <f>SUM(L8,L10)</f>
        <v>66743664</v>
      </c>
      <c r="AD7" s="176">
        <f>SUM(N8,N10)</f>
        <v>87601059</v>
      </c>
      <c r="AE7" s="124"/>
    </row>
    <row r="8" spans="1:32" s="20" customFormat="1" ht="15" x14ac:dyDescent="0.25">
      <c r="D8" s="26" t="s">
        <v>21</v>
      </c>
      <c r="F8" s="22"/>
      <c r="H8" s="25"/>
      <c r="I8" s="28">
        <v>0.9</v>
      </c>
      <c r="J8" s="24">
        <f>I8*J7</f>
        <v>17305977.600000001</v>
      </c>
      <c r="K8" s="28">
        <v>0.8</v>
      </c>
      <c r="L8" s="24">
        <f>K8*L7</f>
        <v>28843296</v>
      </c>
      <c r="M8" s="28">
        <v>0.7</v>
      </c>
      <c r="N8" s="24">
        <f>M8*N7</f>
        <v>37856826</v>
      </c>
      <c r="O8" s="27"/>
      <c r="P8" s="24">
        <f>O8*P7</f>
        <v>0</v>
      </c>
      <c r="Q8" s="22">
        <f>SUM(J8,L8,N8,P8)</f>
        <v>84006099.599999994</v>
      </c>
    </row>
    <row r="9" spans="1:32" s="20" customFormat="1" ht="69" x14ac:dyDescent="0.25">
      <c r="B9" s="20" t="s">
        <v>20</v>
      </c>
      <c r="D9" s="119" t="s">
        <v>178</v>
      </c>
      <c r="E9" s="20" t="s">
        <v>18</v>
      </c>
      <c r="F9" s="22">
        <v>781</v>
      </c>
      <c r="G9" s="20" t="s">
        <v>19</v>
      </c>
      <c r="H9" s="25">
        <f>SUM(I9,K9,M9,O9)</f>
        <v>181980</v>
      </c>
      <c r="I9" s="25">
        <v>30330</v>
      </c>
      <c r="J9" s="24">
        <f>$F9*I9</f>
        <v>23687730</v>
      </c>
      <c r="K9" s="25">
        <v>60660</v>
      </c>
      <c r="L9" s="24">
        <f>$F9*K9</f>
        <v>47375460</v>
      </c>
      <c r="M9" s="25">
        <v>90990</v>
      </c>
      <c r="N9" s="24">
        <f>$F9*M9</f>
        <v>71063190</v>
      </c>
      <c r="O9" s="24">
        <v>0</v>
      </c>
      <c r="P9" s="24">
        <f>$F9*O9</f>
        <v>0</v>
      </c>
      <c r="Q9" s="22"/>
    </row>
    <row r="10" spans="1:32" s="20" customFormat="1" ht="15" x14ac:dyDescent="0.25">
      <c r="D10" s="26" t="s">
        <v>21</v>
      </c>
      <c r="H10" s="124"/>
      <c r="I10" s="28">
        <f>I8</f>
        <v>0.9</v>
      </c>
      <c r="J10" s="175">
        <f>I10*J9</f>
        <v>21318957</v>
      </c>
      <c r="K10" s="28">
        <f>K8</f>
        <v>0.8</v>
      </c>
      <c r="L10" s="24">
        <f>K10*L9</f>
        <v>37900368</v>
      </c>
      <c r="M10" s="28">
        <f>M8</f>
        <v>0.7</v>
      </c>
      <c r="N10" s="24">
        <f>M10*N9</f>
        <v>49744233</v>
      </c>
      <c r="O10" s="27"/>
      <c r="P10" s="24">
        <f>O10*P9</f>
        <v>0</v>
      </c>
      <c r="Q10" s="22">
        <f>SUM(J10,L10,N10,P10)</f>
        <v>108963558</v>
      </c>
    </row>
    <row r="11" spans="1:32" s="20" customFormat="1" ht="26.25" x14ac:dyDescent="0.25">
      <c r="D11" s="20" t="s">
        <v>271</v>
      </c>
      <c r="M11" s="124"/>
      <c r="P11" s="20">
        <v>30342.400000000001</v>
      </c>
      <c r="Q11" s="22">
        <f>SUM(J11,L11,N11,P11)</f>
        <v>30342.400000000001</v>
      </c>
      <c r="S11" s="147">
        <f>SUM(Q6:Q11)</f>
        <v>193000000</v>
      </c>
    </row>
    <row r="12" spans="1:32" s="20" customFormat="1" ht="15" x14ac:dyDescent="0.25"/>
    <row r="13" spans="1:32" ht="23.25" x14ac:dyDescent="0.25">
      <c r="A13" s="9" t="s">
        <v>22</v>
      </c>
      <c r="B13" s="10"/>
      <c r="C13" s="10"/>
      <c r="D13" s="11"/>
      <c r="E13" s="12"/>
      <c r="F13" s="13"/>
      <c r="G13" s="13"/>
      <c r="H13" s="14"/>
      <c r="I13" s="13"/>
      <c r="J13" s="13">
        <f>SUM(J8,J10)</f>
        <v>38624934.600000001</v>
      </c>
      <c r="K13" s="13"/>
      <c r="L13" s="13">
        <f>SUM(L8,L10)</f>
        <v>66743664</v>
      </c>
      <c r="M13" s="13"/>
      <c r="N13" s="13">
        <f>SUM(N8,N10)</f>
        <v>87601059</v>
      </c>
      <c r="O13" s="13"/>
      <c r="P13" s="13"/>
      <c r="Q13" s="15"/>
      <c r="R13" s="16"/>
      <c r="S13" s="17"/>
      <c r="T13" s="16"/>
      <c r="U13" s="18"/>
      <c r="V13" s="19"/>
    </row>
    <row r="14" spans="1:32" s="20" customFormat="1" ht="68.25" customHeight="1" x14ac:dyDescent="0.3">
      <c r="B14" s="137" t="s">
        <v>216</v>
      </c>
      <c r="C14" s="129"/>
      <c r="D14" s="129"/>
      <c r="E14" s="129"/>
      <c r="F14" s="129"/>
      <c r="G14" s="129"/>
      <c r="H14" s="129"/>
      <c r="I14" s="129"/>
      <c r="J14" s="129"/>
      <c r="K14" s="129"/>
      <c r="L14" s="129"/>
      <c r="M14" s="129"/>
      <c r="N14" s="129"/>
      <c r="O14" s="129"/>
      <c r="P14" s="129"/>
      <c r="Q14" s="129"/>
      <c r="R14" s="148">
        <f>SUM(Q15:Q18)</f>
        <v>2301865</v>
      </c>
      <c r="S14" s="129"/>
      <c r="T14" s="129"/>
      <c r="U14" s="129"/>
      <c r="V14" s="129"/>
    </row>
    <row r="15" spans="1:32" s="20" customFormat="1" ht="158.4" x14ac:dyDescent="0.3">
      <c r="C15" s="20" t="s">
        <v>204</v>
      </c>
      <c r="D15" s="20" t="s">
        <v>168</v>
      </c>
      <c r="E15" s="20" t="s">
        <v>171</v>
      </c>
      <c r="F15" s="29">
        <v>750000</v>
      </c>
      <c r="G15" s="20" t="s">
        <v>24</v>
      </c>
      <c r="H15" s="146">
        <f t="shared" ref="H15:H42" si="0">SUM(I15,K15,M15,O15)</f>
        <v>1</v>
      </c>
      <c r="I15" s="30">
        <v>0</v>
      </c>
      <c r="J15" s="24">
        <f t="shared" ref="J15:J42" si="1">$F15*I15</f>
        <v>0</v>
      </c>
      <c r="K15" s="30">
        <v>0.4</v>
      </c>
      <c r="L15" s="24">
        <f t="shared" ref="L15:L42" si="2">$F15*K15</f>
        <v>300000</v>
      </c>
      <c r="M15" s="30">
        <v>0.4</v>
      </c>
      <c r="N15" s="24">
        <f>$F15*M15</f>
        <v>300000</v>
      </c>
      <c r="O15" s="30">
        <v>0.2</v>
      </c>
      <c r="P15" s="24">
        <f>$F15*O15</f>
        <v>150000</v>
      </c>
      <c r="Q15" s="22">
        <f t="shared" ref="Q15:Q42" si="3">SUM(J15,L15,N15,P15)</f>
        <v>750000</v>
      </c>
      <c r="X15" s="169">
        <f>SUM(Q15,Q18)</f>
        <v>2086865</v>
      </c>
      <c r="Y15" s="124">
        <f>SUM(J15,J18)</f>
        <v>0</v>
      </c>
      <c r="AA15" s="124">
        <f>SUM(L15,L18)</f>
        <v>767902.75</v>
      </c>
      <c r="AC15" s="124">
        <f>SUM(N15,N18)</f>
        <v>1168962.25</v>
      </c>
      <c r="AE15" s="124">
        <f>SUM(P15,P18)</f>
        <v>150000</v>
      </c>
      <c r="AF15" s="124">
        <f>SUM(Y15:AE15)</f>
        <v>2086865</v>
      </c>
    </row>
    <row r="16" spans="1:32" s="20" customFormat="1" ht="100.8" x14ac:dyDescent="0.3">
      <c r="C16" s="20" t="s">
        <v>205</v>
      </c>
      <c r="D16" s="20" t="s">
        <v>201</v>
      </c>
      <c r="E16" s="20" t="s">
        <v>171</v>
      </c>
      <c r="F16" s="29">
        <v>150000</v>
      </c>
      <c r="G16" s="20" t="s">
        <v>24</v>
      </c>
      <c r="H16" s="146">
        <f t="shared" ref="H16" si="4">SUM(I16,K16,M16,O16)</f>
        <v>1</v>
      </c>
      <c r="I16" s="30">
        <v>0.2</v>
      </c>
      <c r="J16" s="24">
        <f t="shared" si="1"/>
        <v>30000</v>
      </c>
      <c r="K16" s="30">
        <v>0.4</v>
      </c>
      <c r="L16" s="24">
        <f t="shared" si="2"/>
        <v>60000</v>
      </c>
      <c r="M16" s="30">
        <v>0.4</v>
      </c>
      <c r="N16" s="24">
        <f>$F16*M16</f>
        <v>60000</v>
      </c>
      <c r="O16" s="30"/>
      <c r="P16" s="24">
        <f>$F16*O16</f>
        <v>0</v>
      </c>
      <c r="Q16" s="22">
        <f t="shared" ref="Q16" si="5">SUM(J16,L16,N16,P16)</f>
        <v>150000</v>
      </c>
      <c r="X16" s="169">
        <f>SUM(Q16:Q17)</f>
        <v>215000</v>
      </c>
      <c r="Y16" s="124">
        <f>SUM(J16:J17)</f>
        <v>56000</v>
      </c>
      <c r="Z16" s="124"/>
      <c r="AA16" s="124">
        <f t="shared" ref="AA16:AC16" si="6">SUM(L16:L17)</f>
        <v>99000</v>
      </c>
      <c r="AB16" s="124"/>
      <c r="AC16" s="124">
        <f t="shared" si="6"/>
        <v>60000</v>
      </c>
      <c r="AF16" s="124">
        <f>SUM(Y16:AE16)</f>
        <v>215000</v>
      </c>
    </row>
    <row r="17" spans="2:30" s="20" customFormat="1" ht="43.2" x14ac:dyDescent="0.3">
      <c r="C17" s="20" t="s">
        <v>206</v>
      </c>
      <c r="D17" s="20" t="s">
        <v>202</v>
      </c>
      <c r="E17" s="20" t="s">
        <v>195</v>
      </c>
      <c r="F17" s="29">
        <v>65000</v>
      </c>
      <c r="G17" s="20" t="s">
        <v>203</v>
      </c>
      <c r="H17" s="146">
        <f t="shared" ref="H17" si="7">SUM(I17,K17,M17,O17)</f>
        <v>1</v>
      </c>
      <c r="I17" s="30">
        <v>0.4</v>
      </c>
      <c r="J17" s="24">
        <f t="shared" ref="J17" si="8">$F17*I17</f>
        <v>26000</v>
      </c>
      <c r="K17" s="30">
        <v>0.6</v>
      </c>
      <c r="L17" s="24">
        <f t="shared" ref="L17" si="9">$F17*K17</f>
        <v>39000</v>
      </c>
      <c r="M17" s="30"/>
      <c r="N17" s="24">
        <f>$F17*M17</f>
        <v>0</v>
      </c>
      <c r="O17" s="30"/>
      <c r="P17" s="24">
        <f>$F17*O17</f>
        <v>0</v>
      </c>
      <c r="Q17" s="22">
        <f t="shared" ref="Q17" si="10">SUM(J17,L17,N17,P17)</f>
        <v>65000</v>
      </c>
    </row>
    <row r="18" spans="2:30" s="20" customFormat="1" ht="45.75" customHeight="1" x14ac:dyDescent="0.3">
      <c r="C18" s="20" t="s">
        <v>251</v>
      </c>
      <c r="E18" s="20" t="s">
        <v>195</v>
      </c>
      <c r="F18" s="29">
        <v>1336865</v>
      </c>
      <c r="G18" s="20" t="s">
        <v>203</v>
      </c>
      <c r="H18" s="146">
        <f t="shared" ref="H18" si="11">SUM(I18,K18,M18,O18)</f>
        <v>1</v>
      </c>
      <c r="I18" s="30"/>
      <c r="J18" s="24">
        <f t="shared" ref="J18" si="12">$F18*I18</f>
        <v>0</v>
      </c>
      <c r="K18" s="30">
        <v>0.35</v>
      </c>
      <c r="L18" s="24">
        <f t="shared" ref="L18" si="13">$F18*K18</f>
        <v>467902.74999999994</v>
      </c>
      <c r="M18" s="30">
        <v>0.65</v>
      </c>
      <c r="N18" s="24">
        <f>$F18*M18</f>
        <v>868962.25</v>
      </c>
      <c r="O18" s="30"/>
      <c r="P18" s="24">
        <f>$F18*O18</f>
        <v>0</v>
      </c>
      <c r="Q18" s="22">
        <f t="shared" ref="Q18" si="14">SUM(J18,L18,N18,P18)</f>
        <v>1336865</v>
      </c>
    </row>
    <row r="19" spans="2:30" s="20" customFormat="1" ht="100.8" x14ac:dyDescent="0.3">
      <c r="B19" s="137" t="s">
        <v>215</v>
      </c>
      <c r="C19" s="129"/>
      <c r="D19" s="129"/>
      <c r="E19" s="129"/>
      <c r="F19" s="138"/>
      <c r="G19" s="129"/>
      <c r="H19" s="139"/>
      <c r="I19" s="140"/>
      <c r="J19" s="141"/>
      <c r="K19" s="140"/>
      <c r="L19" s="141"/>
      <c r="M19" s="140"/>
      <c r="N19" s="141"/>
      <c r="O19" s="140"/>
      <c r="P19" s="141"/>
      <c r="Q19" s="142"/>
      <c r="R19" s="148">
        <f>SUM(Q20:Q39)</f>
        <v>2220585</v>
      </c>
      <c r="S19" s="129"/>
      <c r="T19" s="129"/>
      <c r="U19" s="129"/>
      <c r="V19" s="129"/>
      <c r="X19" s="176">
        <f>SUM(J20:J39)</f>
        <v>1106160</v>
      </c>
      <c r="Y19" s="177"/>
      <c r="Z19" s="176">
        <f>SUM(L20:L39)</f>
        <v>1052425</v>
      </c>
      <c r="AA19" s="177"/>
      <c r="AB19" s="176">
        <f>SUM(N20:N39)</f>
        <v>38000</v>
      </c>
      <c r="AC19" s="177"/>
      <c r="AD19" s="176">
        <f>SUM(P20:P39)</f>
        <v>24000</v>
      </c>
    </row>
    <row r="20" spans="2:30" s="20" customFormat="1" ht="104.25" customHeight="1" x14ac:dyDescent="0.3">
      <c r="C20" s="20" t="s">
        <v>207</v>
      </c>
      <c r="D20" s="20" t="s">
        <v>179</v>
      </c>
      <c r="E20" s="20" t="s">
        <v>171</v>
      </c>
      <c r="F20" s="29">
        <v>400000</v>
      </c>
      <c r="G20" s="20" t="s">
        <v>24</v>
      </c>
      <c r="H20" s="25">
        <f t="shared" si="0"/>
        <v>1</v>
      </c>
      <c r="I20" s="30">
        <v>0.4</v>
      </c>
      <c r="J20" s="24">
        <f t="shared" si="1"/>
        <v>160000</v>
      </c>
      <c r="K20" s="30">
        <v>0.6</v>
      </c>
      <c r="L20" s="24">
        <f t="shared" si="2"/>
        <v>240000</v>
      </c>
      <c r="M20" s="30"/>
      <c r="N20" s="24">
        <f>$F20*M20</f>
        <v>0</v>
      </c>
      <c r="O20" s="30"/>
      <c r="P20" s="24">
        <f>$F20*O20</f>
        <v>0</v>
      </c>
      <c r="Q20" s="22">
        <f t="shared" si="3"/>
        <v>400000</v>
      </c>
    </row>
    <row r="21" spans="2:30" s="20" customFormat="1" ht="230.4" x14ac:dyDescent="0.3">
      <c r="C21" s="20" t="s">
        <v>270</v>
      </c>
      <c r="D21" s="20" t="s">
        <v>200</v>
      </c>
      <c r="E21" s="20" t="s">
        <v>157</v>
      </c>
      <c r="F21" s="29">
        <v>450</v>
      </c>
      <c r="G21" s="20" t="s">
        <v>183</v>
      </c>
      <c r="H21" s="25">
        <f t="shared" si="0"/>
        <v>2835</v>
      </c>
      <c r="I21" s="30">
        <f>137*10*1.05</f>
        <v>1438.5</v>
      </c>
      <c r="J21" s="24">
        <f t="shared" si="1"/>
        <v>647325</v>
      </c>
      <c r="K21" s="30">
        <f>133*10*1.05</f>
        <v>1396.5</v>
      </c>
      <c r="L21" s="24">
        <f t="shared" si="2"/>
        <v>628425</v>
      </c>
      <c r="M21" s="30"/>
      <c r="N21" s="24">
        <f>$F21*M21</f>
        <v>0</v>
      </c>
      <c r="O21" s="30"/>
      <c r="P21" s="24">
        <f>$F21*O21</f>
        <v>0</v>
      </c>
      <c r="Q21" s="22">
        <f t="shared" si="3"/>
        <v>1275750</v>
      </c>
    </row>
    <row r="22" spans="2:30" s="20" customFormat="1" ht="230.4" x14ac:dyDescent="0.3">
      <c r="C22" s="20" t="s">
        <v>235</v>
      </c>
      <c r="D22" s="20" t="s">
        <v>186</v>
      </c>
      <c r="E22" s="20" t="s">
        <v>185</v>
      </c>
      <c r="F22" s="29">
        <v>55</v>
      </c>
      <c r="G22" s="20" t="s">
        <v>184</v>
      </c>
      <c r="H22" s="25">
        <f t="shared" ref="H22:H23" si="15">SUM(I22,K22,M22,O22)</f>
        <v>1397</v>
      </c>
      <c r="I22" s="30">
        <f>1370+27</f>
        <v>1397</v>
      </c>
      <c r="J22" s="24">
        <f t="shared" si="1"/>
        <v>76835</v>
      </c>
      <c r="K22" s="30"/>
      <c r="L22" s="24">
        <f t="shared" si="2"/>
        <v>0</v>
      </c>
      <c r="M22" s="30"/>
      <c r="N22" s="24">
        <f>$F22*M22</f>
        <v>0</v>
      </c>
      <c r="O22" s="30"/>
      <c r="P22" s="24">
        <f>$F22*O22</f>
        <v>0</v>
      </c>
      <c r="Q22" s="22">
        <f t="shared" ref="Q22:Q23" si="16">SUM(J22,L22,N22,P22)</f>
        <v>76835</v>
      </c>
    </row>
    <row r="23" spans="2:30" s="20" customFormat="1" ht="158.4" x14ac:dyDescent="0.3">
      <c r="C23" s="20" t="s">
        <v>226</v>
      </c>
      <c r="D23" s="20" t="s">
        <v>187</v>
      </c>
      <c r="E23" s="20" t="s">
        <v>171</v>
      </c>
      <c r="F23" s="29">
        <v>100000</v>
      </c>
      <c r="G23" s="20" t="s">
        <v>24</v>
      </c>
      <c r="H23" s="25">
        <f t="shared" si="15"/>
        <v>1</v>
      </c>
      <c r="I23" s="30">
        <v>0.4</v>
      </c>
      <c r="J23" s="24">
        <f t="shared" si="1"/>
        <v>40000</v>
      </c>
      <c r="K23" s="30">
        <v>0.6</v>
      </c>
      <c r="L23" s="24">
        <f t="shared" si="2"/>
        <v>60000</v>
      </c>
      <c r="M23" s="30"/>
      <c r="N23" s="24"/>
      <c r="O23" s="30"/>
      <c r="P23" s="24"/>
      <c r="Q23" s="22">
        <f t="shared" si="16"/>
        <v>100000</v>
      </c>
    </row>
    <row r="24" spans="2:30" s="20" customFormat="1" ht="86.4" x14ac:dyDescent="0.3">
      <c r="C24" s="20" t="s">
        <v>208</v>
      </c>
      <c r="D24" s="20" t="s">
        <v>188</v>
      </c>
      <c r="F24" s="29"/>
      <c r="H24" s="25"/>
      <c r="I24" s="30"/>
      <c r="J24" s="24"/>
      <c r="K24" s="30"/>
      <c r="L24" s="24"/>
      <c r="M24" s="30"/>
      <c r="N24" s="24"/>
      <c r="O24" s="30"/>
      <c r="P24" s="24"/>
      <c r="Q24" s="22"/>
    </row>
    <row r="25" spans="2:30" s="20" customFormat="1" ht="72" x14ac:dyDescent="0.3">
      <c r="D25" s="125" t="s">
        <v>189</v>
      </c>
      <c r="E25" s="20" t="s">
        <v>157</v>
      </c>
      <c r="F25" s="29">
        <v>40000</v>
      </c>
      <c r="G25" s="20" t="s">
        <v>191</v>
      </c>
      <c r="H25" s="25">
        <f t="shared" ref="H25" si="17">SUM(I25,K25,M25,O25)</f>
        <v>1</v>
      </c>
      <c r="I25" s="30">
        <v>1</v>
      </c>
      <c r="J25" s="24">
        <f t="shared" si="1"/>
        <v>40000</v>
      </c>
      <c r="K25" s="30"/>
      <c r="L25" s="24">
        <f t="shared" si="2"/>
        <v>0</v>
      </c>
      <c r="M25" s="30"/>
      <c r="N25" s="24"/>
      <c r="O25" s="30"/>
      <c r="P25" s="24"/>
      <c r="Q25" s="22">
        <f t="shared" ref="Q25" si="18">SUM(J25,L25,N25,P25)</f>
        <v>40000</v>
      </c>
    </row>
    <row r="26" spans="2:30" s="20" customFormat="1" x14ac:dyDescent="0.3">
      <c r="D26" s="125" t="s">
        <v>190</v>
      </c>
      <c r="E26" s="20" t="s">
        <v>157</v>
      </c>
      <c r="F26" s="29">
        <v>12500</v>
      </c>
      <c r="G26" s="20" t="s">
        <v>191</v>
      </c>
      <c r="H26" s="25">
        <f t="shared" ref="H26" si="19">SUM(I26,K26,M26,O26)</f>
        <v>2</v>
      </c>
      <c r="I26" s="30">
        <v>2</v>
      </c>
      <c r="J26" s="24">
        <f t="shared" si="1"/>
        <v>25000</v>
      </c>
      <c r="K26" s="30"/>
      <c r="L26" s="24">
        <f t="shared" si="2"/>
        <v>0</v>
      </c>
      <c r="M26" s="30"/>
      <c r="N26" s="24"/>
      <c r="O26" s="30"/>
      <c r="P26" s="24"/>
      <c r="Q26" s="22">
        <f t="shared" ref="Q26" si="20">SUM(J26,L26,N26,P26)</f>
        <v>25000</v>
      </c>
    </row>
    <row r="27" spans="2:30" s="20" customFormat="1" ht="28.8" x14ac:dyDescent="0.3">
      <c r="D27" s="125" t="s">
        <v>192</v>
      </c>
      <c r="E27" s="20" t="s">
        <v>157</v>
      </c>
      <c r="F27" s="29">
        <v>5000</v>
      </c>
      <c r="G27" s="20" t="s">
        <v>191</v>
      </c>
      <c r="H27" s="25">
        <f t="shared" ref="H27:H29" si="21">SUM(I27,K27,M27,O27)</f>
        <v>1</v>
      </c>
      <c r="I27" s="30">
        <v>1</v>
      </c>
      <c r="J27" s="24">
        <f t="shared" ref="J27:J28" si="22">$F27*I27</f>
        <v>5000</v>
      </c>
      <c r="K27" s="30"/>
      <c r="L27" s="24">
        <f t="shared" ref="L27:L28" si="23">$F27*K27</f>
        <v>0</v>
      </c>
      <c r="M27" s="30"/>
      <c r="N27" s="24"/>
      <c r="O27" s="30"/>
      <c r="P27" s="24"/>
      <c r="Q27" s="22">
        <f t="shared" ref="Q27:Q29" si="24">SUM(J27,L27,N27,P27)</f>
        <v>5000</v>
      </c>
    </row>
    <row r="28" spans="2:30" s="20" customFormat="1" x14ac:dyDescent="0.3">
      <c r="D28" s="125" t="s">
        <v>199</v>
      </c>
      <c r="E28" s="20" t="s">
        <v>157</v>
      </c>
      <c r="F28" s="29">
        <v>20000</v>
      </c>
      <c r="G28" s="20" t="s">
        <v>191</v>
      </c>
      <c r="H28" s="25">
        <f t="shared" ref="H28" si="25">SUM(I28,K28,M28,O28)</f>
        <v>1</v>
      </c>
      <c r="I28" s="30">
        <v>1</v>
      </c>
      <c r="J28" s="24">
        <f t="shared" si="22"/>
        <v>20000</v>
      </c>
      <c r="K28" s="30"/>
      <c r="L28" s="24">
        <f t="shared" si="23"/>
        <v>0</v>
      </c>
      <c r="M28" s="30"/>
      <c r="N28" s="24"/>
      <c r="O28" s="30"/>
      <c r="P28" s="24"/>
      <c r="Q28" s="22">
        <f t="shared" ref="Q28" si="26">SUM(J28,L28,N28,P28)</f>
        <v>20000</v>
      </c>
    </row>
    <row r="29" spans="2:30" s="20" customFormat="1" x14ac:dyDescent="0.3">
      <c r="D29" s="125" t="s">
        <v>193</v>
      </c>
      <c r="E29" s="20" t="s">
        <v>157</v>
      </c>
      <c r="F29" s="29">
        <v>4000</v>
      </c>
      <c r="G29" s="20" t="s">
        <v>194</v>
      </c>
      <c r="H29" s="25">
        <f t="shared" si="21"/>
        <v>1</v>
      </c>
      <c r="I29" s="30">
        <v>1</v>
      </c>
      <c r="J29" s="24">
        <f t="shared" ref="J29:J30" si="27">$F29*I29</f>
        <v>4000</v>
      </c>
      <c r="K29" s="30"/>
      <c r="L29" s="24">
        <f t="shared" ref="L29:N30" si="28">$F29*K29</f>
        <v>0</v>
      </c>
      <c r="M29" s="30"/>
      <c r="N29" s="24"/>
      <c r="O29" s="30"/>
      <c r="P29" s="24"/>
      <c r="Q29" s="22">
        <f t="shared" si="24"/>
        <v>4000</v>
      </c>
    </row>
    <row r="30" spans="2:30" s="20" customFormat="1" ht="43.2" x14ac:dyDescent="0.3">
      <c r="E30" s="20" t="s">
        <v>195</v>
      </c>
      <c r="F30" s="29">
        <f>F29*0.2</f>
        <v>800</v>
      </c>
      <c r="G30" s="20" t="s">
        <v>196</v>
      </c>
      <c r="H30" s="25">
        <f t="shared" ref="H30:H31" si="29">SUM(I30,K30,M30,O30)</f>
        <v>2</v>
      </c>
      <c r="I30" s="30"/>
      <c r="J30" s="24">
        <f t="shared" si="27"/>
        <v>0</v>
      </c>
      <c r="K30" s="30">
        <v>1</v>
      </c>
      <c r="L30" s="24">
        <f t="shared" si="28"/>
        <v>800</v>
      </c>
      <c r="M30" s="30">
        <v>1</v>
      </c>
      <c r="N30" s="24">
        <f t="shared" si="28"/>
        <v>800</v>
      </c>
      <c r="O30" s="30"/>
      <c r="P30" s="24"/>
      <c r="Q30" s="22">
        <f t="shared" ref="Q30:Q31" si="30">SUM(J30,L30,N30,P30)</f>
        <v>1600</v>
      </c>
    </row>
    <row r="31" spans="2:30" s="20" customFormat="1" x14ac:dyDescent="0.3">
      <c r="D31" s="125" t="s">
        <v>197</v>
      </c>
      <c r="E31" s="20" t="s">
        <v>157</v>
      </c>
      <c r="F31" s="29">
        <v>6000</v>
      </c>
      <c r="G31" s="20" t="s">
        <v>194</v>
      </c>
      <c r="H31" s="25">
        <f t="shared" si="29"/>
        <v>1</v>
      </c>
      <c r="I31" s="30">
        <v>1</v>
      </c>
      <c r="J31" s="24">
        <f t="shared" ref="J31" si="31">$F31*I31</f>
        <v>6000</v>
      </c>
      <c r="K31" s="30"/>
      <c r="L31" s="24">
        <f t="shared" ref="L31" si="32">$F31*K31</f>
        <v>0</v>
      </c>
      <c r="M31" s="30"/>
      <c r="N31" s="24"/>
      <c r="O31" s="30"/>
      <c r="P31" s="24"/>
      <c r="Q31" s="22">
        <f t="shared" si="30"/>
        <v>6000</v>
      </c>
    </row>
    <row r="32" spans="2:30" s="20" customFormat="1" ht="43.2" x14ac:dyDescent="0.3">
      <c r="E32" s="20" t="s">
        <v>195</v>
      </c>
      <c r="F32" s="29">
        <f>F31*0.2</f>
        <v>1200</v>
      </c>
      <c r="G32" s="20" t="s">
        <v>196</v>
      </c>
      <c r="H32" s="25">
        <f t="shared" ref="H32:H33" si="33">SUM(I32,K32,M32,O32)</f>
        <v>2</v>
      </c>
      <c r="I32" s="30"/>
      <c r="J32" s="24">
        <f t="shared" ref="J32" si="34">$F32*I32</f>
        <v>0</v>
      </c>
      <c r="K32" s="30">
        <v>1</v>
      </c>
      <c r="L32" s="24">
        <f t="shared" ref="L32" si="35">$F32*K32</f>
        <v>1200</v>
      </c>
      <c r="M32" s="30">
        <v>1</v>
      </c>
      <c r="N32" s="24">
        <f t="shared" ref="N32" si="36">$F32*M32</f>
        <v>1200</v>
      </c>
      <c r="O32" s="30"/>
      <c r="P32" s="24"/>
      <c r="Q32" s="22">
        <f t="shared" ref="Q32:Q33" si="37">SUM(J32,L32,N32,P32)</f>
        <v>2400</v>
      </c>
    </row>
    <row r="33" spans="1:32" s="20" customFormat="1" x14ac:dyDescent="0.3">
      <c r="D33" s="125" t="s">
        <v>198</v>
      </c>
      <c r="E33" s="20" t="s">
        <v>157</v>
      </c>
      <c r="F33" s="29">
        <v>10000</v>
      </c>
      <c r="G33" s="20" t="s">
        <v>194</v>
      </c>
      <c r="H33" s="25">
        <f t="shared" si="33"/>
        <v>1</v>
      </c>
      <c r="I33" s="30">
        <v>1</v>
      </c>
      <c r="J33" s="24">
        <f t="shared" ref="J33" si="38">$F33*I33</f>
        <v>10000</v>
      </c>
      <c r="K33" s="30"/>
      <c r="L33" s="24">
        <f t="shared" ref="L33" si="39">$F33*K33</f>
        <v>0</v>
      </c>
      <c r="M33" s="30"/>
      <c r="N33" s="24"/>
      <c r="O33" s="30"/>
      <c r="P33" s="24"/>
      <c r="Q33" s="22">
        <f t="shared" si="37"/>
        <v>10000</v>
      </c>
    </row>
    <row r="34" spans="1:32" s="20" customFormat="1" ht="43.2" x14ac:dyDescent="0.3">
      <c r="E34" s="20" t="s">
        <v>195</v>
      </c>
      <c r="F34" s="29">
        <f>F33*0.2</f>
        <v>2000</v>
      </c>
      <c r="G34" s="20" t="s">
        <v>196</v>
      </c>
      <c r="H34" s="25">
        <f t="shared" ref="H34" si="40">SUM(I34,K34,M34,O34)</f>
        <v>2</v>
      </c>
      <c r="I34" s="30"/>
      <c r="J34" s="24">
        <f t="shared" ref="J34" si="41">$F34*I34</f>
        <v>0</v>
      </c>
      <c r="K34" s="30">
        <v>1</v>
      </c>
      <c r="L34" s="24">
        <f t="shared" ref="L34" si="42">$F34*K34</f>
        <v>2000</v>
      </c>
      <c r="M34" s="30">
        <v>1</v>
      </c>
      <c r="N34" s="24">
        <f t="shared" ref="N34" si="43">$F34*M34</f>
        <v>2000</v>
      </c>
      <c r="O34" s="30"/>
      <c r="P34" s="24"/>
      <c r="Q34" s="22">
        <f t="shared" ref="Q34" si="44">SUM(J34,L34,N34,P34)</f>
        <v>4000</v>
      </c>
    </row>
    <row r="35" spans="1:32" s="20" customFormat="1" ht="85.5" customHeight="1" x14ac:dyDescent="0.3">
      <c r="C35" s="20" t="s">
        <v>209</v>
      </c>
      <c r="D35" s="20" t="s">
        <v>175</v>
      </c>
      <c r="E35" s="20" t="s">
        <v>172</v>
      </c>
      <c r="F35" s="22">
        <v>90000</v>
      </c>
      <c r="G35" s="20" t="s">
        <v>24</v>
      </c>
      <c r="H35" s="25">
        <f>SUM(I35,K35,M35,O35)</f>
        <v>1</v>
      </c>
      <c r="I35" s="30">
        <v>0.4</v>
      </c>
      <c r="J35" s="24">
        <f>$F35*I35</f>
        <v>36000</v>
      </c>
      <c r="K35" s="30">
        <v>0.6</v>
      </c>
      <c r="L35" s="24">
        <f>$F35*K35</f>
        <v>54000</v>
      </c>
      <c r="M35" s="30"/>
      <c r="N35" s="24"/>
      <c r="O35" s="30"/>
      <c r="P35" s="24"/>
      <c r="Q35" s="22">
        <f>SUM(J35,L35,N35,P35)</f>
        <v>90000</v>
      </c>
    </row>
    <row r="36" spans="1:32" s="20" customFormat="1" ht="43.2" x14ac:dyDescent="0.3">
      <c r="C36" s="20" t="s">
        <v>210</v>
      </c>
      <c r="D36" s="20" t="s">
        <v>25</v>
      </c>
      <c r="E36" s="20" t="s">
        <v>172</v>
      </c>
      <c r="F36" s="22">
        <v>90000</v>
      </c>
      <c r="G36" s="20" t="s">
        <v>24</v>
      </c>
      <c r="H36" s="25">
        <f t="shared" si="0"/>
        <v>1</v>
      </c>
      <c r="I36" s="30">
        <v>0.4</v>
      </c>
      <c r="J36" s="24">
        <f t="shared" si="1"/>
        <v>36000</v>
      </c>
      <c r="K36" s="30">
        <v>0.6</v>
      </c>
      <c r="L36" s="24">
        <f t="shared" si="2"/>
        <v>54000</v>
      </c>
      <c r="M36" s="30"/>
      <c r="N36" s="24"/>
      <c r="O36" s="30"/>
      <c r="P36" s="24"/>
      <c r="Q36" s="22">
        <f t="shared" si="3"/>
        <v>90000</v>
      </c>
    </row>
    <row r="37" spans="1:32" s="20" customFormat="1" ht="43.2" x14ac:dyDescent="0.3">
      <c r="C37" s="20" t="s">
        <v>264</v>
      </c>
      <c r="F37" s="22"/>
      <c r="H37" s="25"/>
      <c r="I37" s="30"/>
      <c r="J37" s="24"/>
      <c r="K37" s="30"/>
      <c r="L37" s="24"/>
      <c r="M37" s="30"/>
      <c r="N37" s="24"/>
      <c r="O37" s="30"/>
      <c r="P37" s="24"/>
      <c r="Q37" s="22"/>
    </row>
    <row r="38" spans="1:32" s="20" customFormat="1" ht="115.2" x14ac:dyDescent="0.3">
      <c r="C38" s="125" t="s">
        <v>265</v>
      </c>
      <c r="D38" s="20" t="s">
        <v>170</v>
      </c>
      <c r="E38" s="20" t="s">
        <v>172</v>
      </c>
      <c r="F38" s="23">
        <v>30000</v>
      </c>
      <c r="G38" s="20" t="s">
        <v>24</v>
      </c>
      <c r="H38" s="25">
        <f t="shared" ref="H38:H39" si="45">SUM(I38,K38,M38,O38)</f>
        <v>1</v>
      </c>
      <c r="I38" s="30"/>
      <c r="J38" s="24">
        <f t="shared" ref="J38:J39" si="46">I38*$F38</f>
        <v>0</v>
      </c>
      <c r="K38" s="30">
        <v>0.4</v>
      </c>
      <c r="L38" s="24">
        <f t="shared" ref="L38:L39" si="47">$F38*K38</f>
        <v>12000</v>
      </c>
      <c r="M38" s="30">
        <v>0.6</v>
      </c>
      <c r="N38" s="24">
        <f t="shared" ref="N38:N39" si="48">$F38*M38</f>
        <v>18000</v>
      </c>
      <c r="O38" s="30"/>
      <c r="P38" s="24">
        <f t="shared" ref="P38:P39" si="49">$F38*O38</f>
        <v>0</v>
      </c>
      <c r="Q38" s="22">
        <f t="shared" ref="Q38:Q39" si="50">SUM(J38,L38,N38,P38)</f>
        <v>30000</v>
      </c>
    </row>
    <row r="39" spans="1:32" s="20" customFormat="1" ht="57.6" x14ac:dyDescent="0.3">
      <c r="C39" s="125" t="s">
        <v>266</v>
      </c>
      <c r="D39" s="20" t="s">
        <v>173</v>
      </c>
      <c r="E39" s="20" t="s">
        <v>172</v>
      </c>
      <c r="F39" s="23">
        <v>40000</v>
      </c>
      <c r="G39" s="20" t="s">
        <v>24</v>
      </c>
      <c r="H39" s="25">
        <f t="shared" si="45"/>
        <v>1</v>
      </c>
      <c r="I39" s="30"/>
      <c r="J39" s="24">
        <f t="shared" si="46"/>
        <v>0</v>
      </c>
      <c r="K39" s="30"/>
      <c r="L39" s="24">
        <f t="shared" si="47"/>
        <v>0</v>
      </c>
      <c r="M39" s="30">
        <v>0.4</v>
      </c>
      <c r="N39" s="24">
        <f t="shared" si="48"/>
        <v>16000</v>
      </c>
      <c r="O39" s="30">
        <v>0.6</v>
      </c>
      <c r="P39" s="24">
        <f t="shared" si="49"/>
        <v>24000</v>
      </c>
      <c r="Q39" s="22">
        <f t="shared" si="50"/>
        <v>40000</v>
      </c>
    </row>
    <row r="40" spans="1:32" ht="43.2" x14ac:dyDescent="0.3">
      <c r="B40" s="143" t="s">
        <v>211</v>
      </c>
      <c r="C40" s="144"/>
      <c r="D40" s="144"/>
      <c r="E40" s="144"/>
      <c r="F40" s="144"/>
      <c r="G40" s="144"/>
      <c r="H40" s="144"/>
      <c r="I40" s="144"/>
      <c r="J40" s="178"/>
      <c r="K40" s="144"/>
      <c r="L40" s="178"/>
      <c r="M40" s="144"/>
      <c r="N40" s="178"/>
      <c r="O40" s="144"/>
      <c r="P40" s="178"/>
      <c r="Q40" s="144"/>
      <c r="R40" s="148">
        <f>SUM(Q41:Q45)</f>
        <v>477550</v>
      </c>
      <c r="S40" s="144"/>
      <c r="T40" s="144"/>
      <c r="U40" s="144"/>
      <c r="V40" s="144"/>
    </row>
    <row r="41" spans="1:32" s="20" customFormat="1" ht="187.2" x14ac:dyDescent="0.3">
      <c r="C41" s="20" t="s">
        <v>212</v>
      </c>
      <c r="D41" s="20" t="s">
        <v>176</v>
      </c>
      <c r="E41" s="20" t="s">
        <v>172</v>
      </c>
      <c r="F41" s="22">
        <v>65000</v>
      </c>
      <c r="G41" s="20" t="s">
        <v>24</v>
      </c>
      <c r="H41" s="25">
        <f t="shared" si="0"/>
        <v>1</v>
      </c>
      <c r="I41" s="30">
        <v>0.4</v>
      </c>
      <c r="J41" s="24">
        <f t="shared" si="1"/>
        <v>26000</v>
      </c>
      <c r="K41" s="30">
        <v>0.6</v>
      </c>
      <c r="L41" s="24">
        <f t="shared" si="2"/>
        <v>39000</v>
      </c>
      <c r="M41" s="30"/>
      <c r="N41" s="24"/>
      <c r="O41" s="30"/>
      <c r="P41" s="24"/>
      <c r="Q41" s="22">
        <f t="shared" si="3"/>
        <v>65000</v>
      </c>
      <c r="X41" s="169"/>
    </row>
    <row r="42" spans="1:32" s="20" customFormat="1" ht="129.6" x14ac:dyDescent="0.3">
      <c r="C42" s="20" t="s">
        <v>213</v>
      </c>
      <c r="D42" s="20" t="s">
        <v>174</v>
      </c>
      <c r="E42" s="20" t="s">
        <v>172</v>
      </c>
      <c r="F42" s="22">
        <v>70000</v>
      </c>
      <c r="G42" s="20" t="s">
        <v>24</v>
      </c>
      <c r="H42" s="25">
        <f t="shared" si="0"/>
        <v>1</v>
      </c>
      <c r="I42" s="30">
        <v>0.4</v>
      </c>
      <c r="J42" s="24">
        <f t="shared" si="1"/>
        <v>28000</v>
      </c>
      <c r="K42" s="30">
        <v>0.6</v>
      </c>
      <c r="L42" s="24">
        <f t="shared" si="2"/>
        <v>42000</v>
      </c>
      <c r="M42" s="30"/>
      <c r="N42" s="24"/>
      <c r="O42" s="30"/>
      <c r="P42" s="24"/>
      <c r="Q42" s="22">
        <f t="shared" si="3"/>
        <v>70000</v>
      </c>
      <c r="X42" s="169">
        <f>SUM(Q42:Q45)</f>
        <v>412550</v>
      </c>
      <c r="Z42" s="169">
        <f>SUM(J42:J45)</f>
        <v>28000</v>
      </c>
      <c r="AB42" s="169">
        <f>SUM(L42:L45)</f>
        <v>263000</v>
      </c>
      <c r="AD42" s="169">
        <f>SUM(N42:N45)</f>
        <v>121550</v>
      </c>
      <c r="AF42" s="169">
        <f>SUM(P42:P45)</f>
        <v>0</v>
      </c>
    </row>
    <row r="43" spans="1:32" s="20" customFormat="1" ht="86.4" x14ac:dyDescent="0.3">
      <c r="C43" s="20" t="s">
        <v>214</v>
      </c>
      <c r="D43" s="20" t="s">
        <v>180</v>
      </c>
      <c r="E43" s="20" t="s">
        <v>171</v>
      </c>
      <c r="F43" s="22"/>
      <c r="H43" s="25"/>
      <c r="I43" s="30"/>
      <c r="J43" s="24"/>
      <c r="K43" s="30"/>
      <c r="L43" s="24"/>
      <c r="M43" s="30"/>
      <c r="N43" s="24"/>
      <c r="O43" s="30"/>
      <c r="P43" s="24"/>
      <c r="Q43" s="22"/>
    </row>
    <row r="44" spans="1:32" s="20" customFormat="1" ht="28.8" x14ac:dyDescent="0.3">
      <c r="D44" s="122" t="s">
        <v>182</v>
      </c>
      <c r="F44" s="22">
        <v>450</v>
      </c>
      <c r="G44" s="20" t="s">
        <v>181</v>
      </c>
      <c r="H44" s="25">
        <f t="shared" ref="H44:H45" si="51">SUM(I44,K44,M44,O44)</f>
        <v>221</v>
      </c>
      <c r="I44" s="30"/>
      <c r="J44" s="24">
        <f t="shared" ref="J44:J45" si="52">$F44*I44</f>
        <v>0</v>
      </c>
      <c r="K44" s="30">
        <v>221</v>
      </c>
      <c r="L44" s="24">
        <f t="shared" ref="L44:N45" si="53">$F44*K44</f>
        <v>99450</v>
      </c>
      <c r="M44" s="30"/>
      <c r="N44" s="24"/>
      <c r="O44" s="30"/>
      <c r="P44" s="24"/>
      <c r="Q44" s="22">
        <f t="shared" ref="Q44:Q45" si="54">SUM(J44,L44,N44,P44)</f>
        <v>99450</v>
      </c>
    </row>
    <row r="45" spans="1:32" s="20" customFormat="1" ht="28.8" x14ac:dyDescent="0.3">
      <c r="B45" s="121"/>
      <c r="C45" s="121"/>
      <c r="D45" s="123" t="s">
        <v>26</v>
      </c>
      <c r="F45" s="22">
        <v>550</v>
      </c>
      <c r="G45" s="20" t="s">
        <v>181</v>
      </c>
      <c r="H45" s="25">
        <f t="shared" si="51"/>
        <v>442</v>
      </c>
      <c r="I45" s="30"/>
      <c r="J45" s="24">
        <f t="shared" si="52"/>
        <v>0</v>
      </c>
      <c r="K45" s="30">
        <f>K44</f>
        <v>221</v>
      </c>
      <c r="L45" s="24">
        <f t="shared" si="53"/>
        <v>121550</v>
      </c>
      <c r="M45" s="30">
        <f>K45</f>
        <v>221</v>
      </c>
      <c r="N45" s="24">
        <f t="shared" si="53"/>
        <v>121550</v>
      </c>
      <c r="O45" s="30"/>
      <c r="P45" s="24"/>
      <c r="Q45" s="22">
        <f t="shared" si="54"/>
        <v>243100</v>
      </c>
      <c r="S45" s="147">
        <f>SUM(Q14:Q45)</f>
        <v>5000000</v>
      </c>
      <c r="X45" s="169">
        <f>S45-5000000</f>
        <v>0</v>
      </c>
    </row>
    <row r="46" spans="1:32" ht="23.4" x14ac:dyDescent="0.3">
      <c r="A46" s="9" t="s">
        <v>143</v>
      </c>
      <c r="B46" s="10"/>
      <c r="C46" s="10"/>
      <c r="D46" s="11"/>
      <c r="E46" s="12"/>
      <c r="F46" s="13"/>
      <c r="G46" s="13"/>
      <c r="H46" s="14"/>
      <c r="I46" s="13"/>
      <c r="J46" s="13"/>
      <c r="K46" s="13"/>
      <c r="L46" s="13"/>
      <c r="M46" s="13"/>
      <c r="N46" s="13"/>
      <c r="O46" s="13"/>
      <c r="P46" s="13"/>
      <c r="Q46" s="15"/>
      <c r="R46" s="16"/>
      <c r="S46" s="17"/>
      <c r="T46" s="16"/>
      <c r="U46" s="18"/>
      <c r="V46" s="19"/>
    </row>
    <row r="47" spans="1:32" s="20" customFormat="1" ht="28.8" x14ac:dyDescent="0.3">
      <c r="B47" s="20" t="s">
        <v>217</v>
      </c>
      <c r="D47" s="20" t="s">
        <v>221</v>
      </c>
      <c r="F47" s="29"/>
      <c r="H47" s="25"/>
      <c r="I47" s="120"/>
      <c r="J47" s="24"/>
      <c r="K47" s="120"/>
      <c r="L47" s="24"/>
      <c r="M47" s="120"/>
      <c r="N47" s="24"/>
      <c r="O47" s="30"/>
      <c r="P47" s="24"/>
      <c r="Q47" s="22"/>
    </row>
    <row r="48" spans="1:32" s="20" customFormat="1" ht="43.2" x14ac:dyDescent="0.3">
      <c r="D48" s="125" t="s">
        <v>223</v>
      </c>
      <c r="E48" s="20" t="s">
        <v>172</v>
      </c>
      <c r="F48" s="29">
        <v>2050</v>
      </c>
      <c r="G48" s="20" t="s">
        <v>222</v>
      </c>
      <c r="H48" s="25">
        <f t="shared" ref="H48" si="55">SUM(I48,K48,M48,O48)</f>
        <v>38</v>
      </c>
      <c r="I48" s="145">
        <v>8</v>
      </c>
      <c r="J48" s="24">
        <f t="shared" ref="J48:J50" si="56">$F48*I48</f>
        <v>16400</v>
      </c>
      <c r="K48" s="145">
        <v>12</v>
      </c>
      <c r="L48" s="24">
        <f t="shared" ref="L48" si="57">$F48*K48</f>
        <v>24600</v>
      </c>
      <c r="M48" s="145">
        <v>12</v>
      </c>
      <c r="N48" s="24">
        <f t="shared" ref="N48" si="58">$F48*M48</f>
        <v>24600</v>
      </c>
      <c r="O48" s="30">
        <v>6</v>
      </c>
      <c r="P48" s="24">
        <f t="shared" ref="P48" si="59">$F48*O48</f>
        <v>12300</v>
      </c>
      <c r="Q48" s="22">
        <f t="shared" ref="Q48" si="60">SUM(J48,L48,N48,P48)</f>
        <v>77900</v>
      </c>
    </row>
    <row r="49" spans="1:22" s="20" customFormat="1" ht="43.2" x14ac:dyDescent="0.3">
      <c r="D49" s="125" t="s">
        <v>224</v>
      </c>
      <c r="E49" s="20" t="s">
        <v>172</v>
      </c>
      <c r="F49" s="29">
        <v>2500</v>
      </c>
      <c r="G49" s="20" t="s">
        <v>225</v>
      </c>
      <c r="H49" s="25">
        <f t="shared" ref="H49" si="61">SUM(I49,K49,M49,O49)</f>
        <v>32</v>
      </c>
      <c r="I49" s="145">
        <v>8</v>
      </c>
      <c r="J49" s="24">
        <f t="shared" si="56"/>
        <v>20000</v>
      </c>
      <c r="K49" s="145">
        <v>12</v>
      </c>
      <c r="L49" s="24">
        <f t="shared" ref="L49:L50" si="62">$F49*K49</f>
        <v>30000</v>
      </c>
      <c r="M49" s="145">
        <v>6</v>
      </c>
      <c r="N49" s="24">
        <f t="shared" ref="N49:N50" si="63">$F49*M49</f>
        <v>15000</v>
      </c>
      <c r="O49" s="30">
        <v>6</v>
      </c>
      <c r="P49" s="24">
        <f t="shared" ref="P49" si="64">$F49*O49</f>
        <v>15000</v>
      </c>
      <c r="Q49" s="22">
        <f t="shared" ref="Q49" si="65">SUM(J49,L49,N49,P49)</f>
        <v>80000</v>
      </c>
    </row>
    <row r="50" spans="1:22" s="20" customFormat="1" ht="72" x14ac:dyDescent="0.3">
      <c r="B50" s="20" t="s">
        <v>218</v>
      </c>
      <c r="D50" s="20" t="s">
        <v>27</v>
      </c>
      <c r="E50" s="20" t="s">
        <v>171</v>
      </c>
      <c r="F50" s="29">
        <v>258048.87</v>
      </c>
      <c r="G50" s="20" t="s">
        <v>24</v>
      </c>
      <c r="H50" s="146">
        <f t="shared" ref="H50:H54" si="66">SUM(I50,K50,M50,O50)</f>
        <v>1</v>
      </c>
      <c r="I50" s="120">
        <f>1/3</f>
        <v>0.33333333333333331</v>
      </c>
      <c r="J50" s="24">
        <f t="shared" si="56"/>
        <v>86016.29</v>
      </c>
      <c r="K50" s="120">
        <f>1/3</f>
        <v>0.33333333333333331</v>
      </c>
      <c r="L50" s="24">
        <f t="shared" si="62"/>
        <v>86016.29</v>
      </c>
      <c r="M50" s="120">
        <f>1/3</f>
        <v>0.33333333333333331</v>
      </c>
      <c r="N50" s="24">
        <f t="shared" si="63"/>
        <v>86016.29</v>
      </c>
      <c r="O50" s="30"/>
      <c r="P50" s="24">
        <f t="shared" ref="P50:P54" si="67">$F50*O50</f>
        <v>0</v>
      </c>
      <c r="Q50" s="22">
        <f t="shared" ref="Q50:Q54" si="68">SUM(J50,L50,N50,P50)</f>
        <v>258048.87</v>
      </c>
    </row>
    <row r="51" spans="1:22" s="20" customFormat="1" ht="43.2" x14ac:dyDescent="0.3">
      <c r="B51" s="20" t="s">
        <v>219</v>
      </c>
      <c r="D51" s="20" t="s">
        <v>31</v>
      </c>
      <c r="E51" s="20" t="s">
        <v>171</v>
      </c>
      <c r="F51" s="23">
        <v>200000</v>
      </c>
      <c r="G51" s="20" t="s">
        <v>24</v>
      </c>
      <c r="H51" s="146">
        <f t="shared" si="66"/>
        <v>1</v>
      </c>
      <c r="I51" s="30">
        <v>0.16</v>
      </c>
      <c r="J51" s="24">
        <f>I51*$F51</f>
        <v>32000</v>
      </c>
      <c r="K51" s="30">
        <v>0.28000000000000003</v>
      </c>
      <c r="L51" s="24">
        <f>$F51*K51</f>
        <v>56000.000000000007</v>
      </c>
      <c r="M51" s="30">
        <f>K51</f>
        <v>0.28000000000000003</v>
      </c>
      <c r="N51" s="24">
        <f t="shared" ref="N51:N54" si="69">$F51*M51</f>
        <v>56000.000000000007</v>
      </c>
      <c r="O51" s="30">
        <f>M51</f>
        <v>0.28000000000000003</v>
      </c>
      <c r="P51" s="24">
        <f t="shared" si="67"/>
        <v>56000.000000000007</v>
      </c>
      <c r="Q51" s="22">
        <f t="shared" si="68"/>
        <v>200000</v>
      </c>
    </row>
    <row r="52" spans="1:22" s="20" customFormat="1" x14ac:dyDescent="0.3">
      <c r="F52" s="23"/>
      <c r="H52" s="25"/>
      <c r="I52" s="30"/>
      <c r="J52" s="24"/>
      <c r="K52" s="30"/>
      <c r="L52" s="24"/>
      <c r="M52" s="30"/>
      <c r="N52" s="24"/>
      <c r="O52" s="30"/>
      <c r="P52" s="24"/>
      <c r="Q52" s="22"/>
    </row>
    <row r="53" spans="1:22" s="20" customFormat="1" x14ac:dyDescent="0.3">
      <c r="F53" s="23"/>
      <c r="H53" s="25"/>
      <c r="I53" s="30"/>
      <c r="J53" s="24"/>
      <c r="K53" s="30"/>
      <c r="L53" s="24"/>
      <c r="M53" s="30"/>
      <c r="N53" s="24"/>
      <c r="O53" s="30"/>
      <c r="P53" s="24"/>
      <c r="Q53" s="22"/>
    </row>
    <row r="54" spans="1:22" s="21" customFormat="1" ht="57.6" x14ac:dyDescent="0.3">
      <c r="B54" s="20" t="s">
        <v>220</v>
      </c>
      <c r="D54" s="20" t="s">
        <v>28</v>
      </c>
      <c r="E54" s="20" t="s">
        <v>30</v>
      </c>
      <c r="F54" s="31">
        <v>1384051.13</v>
      </c>
      <c r="G54" s="20" t="s">
        <v>24</v>
      </c>
      <c r="H54" s="25">
        <f t="shared" si="66"/>
        <v>1</v>
      </c>
      <c r="I54" s="30"/>
      <c r="J54" s="24">
        <f>$F54*I54</f>
        <v>0</v>
      </c>
      <c r="K54" s="30"/>
      <c r="L54" s="24">
        <f t="shared" ref="L54" si="70">$F54*K54</f>
        <v>0</v>
      </c>
      <c r="M54" s="30">
        <v>0.7</v>
      </c>
      <c r="N54" s="24">
        <f t="shared" si="69"/>
        <v>968835.79099999985</v>
      </c>
      <c r="O54" s="30">
        <v>0.3</v>
      </c>
      <c r="P54" s="24">
        <f t="shared" si="67"/>
        <v>415215.33899999998</v>
      </c>
      <c r="Q54" s="22">
        <f t="shared" si="68"/>
        <v>1384051.13</v>
      </c>
      <c r="S54" s="147">
        <f>SUM(Q48:Q54)</f>
        <v>2000000</v>
      </c>
    </row>
    <row r="55" spans="1:22" s="21" customFormat="1" ht="23.4" x14ac:dyDescent="0.3">
      <c r="A55" s="9" t="s">
        <v>257</v>
      </c>
      <c r="B55" s="32"/>
      <c r="C55" s="32"/>
      <c r="D55" s="32"/>
      <c r="E55" s="32"/>
      <c r="F55" s="32"/>
      <c r="G55" s="32"/>
      <c r="H55" s="32"/>
      <c r="I55" s="32"/>
      <c r="J55" s="32"/>
      <c r="K55" s="32"/>
      <c r="L55" s="32"/>
      <c r="M55" s="32"/>
      <c r="N55" s="32"/>
      <c r="O55" s="32"/>
      <c r="P55" s="32"/>
      <c r="Q55" s="32"/>
      <c r="R55" s="32"/>
      <c r="S55" s="32"/>
      <c r="T55" s="32"/>
      <c r="U55" s="32"/>
      <c r="V55" s="32"/>
    </row>
    <row r="56" spans="1:22" ht="25.8" x14ac:dyDescent="0.3">
      <c r="B56" s="170"/>
      <c r="F56" s="23"/>
      <c r="H56" s="25"/>
      <c r="I56" s="30"/>
      <c r="J56" s="24"/>
      <c r="K56" s="30"/>
      <c r="L56" s="24"/>
      <c r="M56" s="30"/>
      <c r="N56" s="24"/>
      <c r="O56" s="30"/>
      <c r="P56" s="24"/>
      <c r="Q56" s="22"/>
      <c r="S56" s="147"/>
    </row>
    <row r="58" spans="1:22" x14ac:dyDescent="0.3">
      <c r="F58">
        <v>-414393.53000000119</v>
      </c>
    </row>
    <row r="59" spans="1:22" ht="25.8" x14ac:dyDescent="0.3">
      <c r="J59" s="34">
        <f>SUM(J8,J10:J11,J14:J45,J48:J54,J56)</f>
        <v>39995510.890000001</v>
      </c>
      <c r="K59" s="34"/>
      <c r="L59" s="34">
        <f>SUM(L8,L10:L11,L14:L45,L48:L54,L56)</f>
        <v>69161608.040000007</v>
      </c>
      <c r="M59" s="34"/>
      <c r="N59" s="34">
        <f>SUM(N8,N10:N11,N14:N45,N48:N54,N56)</f>
        <v>90140023.331</v>
      </c>
      <c r="O59" s="34"/>
      <c r="P59" s="34">
        <f>SUM(P8,P10:P11,P14:P45,P48:P54,P56)</f>
        <v>702857.73900000006</v>
      </c>
      <c r="Q59" s="34">
        <f>SUM(Q8,Q10:Q11,Q14:Q45,Q48:Q54,Q56)</f>
        <v>200000000</v>
      </c>
      <c r="S59" s="147">
        <f>SUM(S11,S45,S54,S56)</f>
        <v>200000000</v>
      </c>
    </row>
    <row r="60" spans="1:22" ht="21" x14ac:dyDescent="0.4">
      <c r="J60" s="36">
        <f>J59/$Q59</f>
        <v>0.19997755445000001</v>
      </c>
      <c r="K60" s="37"/>
      <c r="L60" s="36">
        <f>L59/$Q59</f>
        <v>0.34580804020000006</v>
      </c>
      <c r="M60" s="37"/>
      <c r="N60" s="36">
        <f>N59/$Q59</f>
        <v>0.45070011665499998</v>
      </c>
      <c r="O60" s="37"/>
      <c r="P60" s="36">
        <f>P59/$Q59</f>
        <v>3.5142886950000002E-3</v>
      </c>
      <c r="Q60" s="35">
        <f>Q59/$Q59</f>
        <v>1</v>
      </c>
      <c r="S60" s="33">
        <f>SUM(J59:P59)</f>
        <v>200000000</v>
      </c>
    </row>
    <row r="61" spans="1:22" x14ac:dyDescent="0.3">
      <c r="H61" s="127" t="s">
        <v>0</v>
      </c>
      <c r="I61" s="127">
        <v>1</v>
      </c>
      <c r="J61" s="126">
        <f>(J8+J10)/J59</f>
        <v>0.96573174690105834</v>
      </c>
      <c r="L61" s="126">
        <f>(L8+L10)/L59</f>
        <v>0.96503921599680598</v>
      </c>
      <c r="N61" s="126">
        <f>(N8+N10)/N59</f>
        <v>0.97183310767874154</v>
      </c>
      <c r="P61" s="126">
        <f>(P8+P10)/P59</f>
        <v>0</v>
      </c>
      <c r="Q61" s="126"/>
      <c r="S61" s="61">
        <f>S62-S59</f>
        <v>0</v>
      </c>
    </row>
    <row r="62" spans="1:22" x14ac:dyDescent="0.3">
      <c r="H62" s="127" t="s">
        <v>0</v>
      </c>
      <c r="I62" s="127">
        <v>2</v>
      </c>
      <c r="J62" s="126">
        <f>SUM(J14:J45,J50:J54)/J59</f>
        <v>3.3358150960226429E-2</v>
      </c>
      <c r="L62" s="126">
        <f>SUM(L14:L45,L50:L54)/L59</f>
        <v>3.4171328674618827E-2</v>
      </c>
      <c r="N62" s="126">
        <f>SUM(N14:N45,N50:N54)/N59</f>
        <v>2.7727575816373733E-2</v>
      </c>
      <c r="P62" s="126">
        <f>SUM(P14:P45,P50:P54)/P59</f>
        <v>0.9179885248442855</v>
      </c>
      <c r="Q62" s="126"/>
      <c r="S62" s="60">
        <v>200000000</v>
      </c>
    </row>
    <row r="64" spans="1:22" x14ac:dyDescent="0.3">
      <c r="S64" s="61"/>
    </row>
  </sheetData>
  <mergeCells count="19">
    <mergeCell ref="T2:T3"/>
    <mergeCell ref="U2:U3"/>
    <mergeCell ref="V2:V3"/>
    <mergeCell ref="K2:L3"/>
    <mergeCell ref="M2:N3"/>
    <mergeCell ref="O2:P3"/>
    <mergeCell ref="Q2:Q3"/>
    <mergeCell ref="R2:R3"/>
    <mergeCell ref="S2:S3"/>
    <mergeCell ref="A1:Q1"/>
    <mergeCell ref="A2:A3"/>
    <mergeCell ref="B2:B3"/>
    <mergeCell ref="C2:C3"/>
    <mergeCell ref="D2:D3"/>
    <mergeCell ref="E2:E3"/>
    <mergeCell ref="F2:F3"/>
    <mergeCell ref="G2:G3"/>
    <mergeCell ref="H2:H3"/>
    <mergeCell ref="I2:J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
  <sheetViews>
    <sheetView zoomScale="115" zoomScaleNormal="115" workbookViewId="0">
      <selection activeCell="I5" sqref="I5"/>
    </sheetView>
  </sheetViews>
  <sheetFormatPr defaultRowHeight="14.4" x14ac:dyDescent="0.3"/>
  <cols>
    <col min="3" max="3" width="12.33203125" bestFit="1" customWidth="1"/>
    <col min="5" max="5" width="12.33203125" bestFit="1" customWidth="1"/>
    <col min="7" max="7" width="12.33203125" bestFit="1" customWidth="1"/>
    <col min="9" max="9" width="9.5546875" bestFit="1" customWidth="1"/>
    <col min="11" max="11" width="13.44140625" bestFit="1" customWidth="1"/>
  </cols>
  <sheetData>
    <row r="2" spans="2:12" ht="15.75" thickBot="1" x14ac:dyDescent="0.3"/>
    <row r="3" spans="2:12" ht="15.75" thickBot="1" x14ac:dyDescent="0.3">
      <c r="B3" s="201" t="s">
        <v>45</v>
      </c>
      <c r="C3" s="202"/>
      <c r="D3" s="202"/>
      <c r="E3" s="202"/>
      <c r="F3" s="202"/>
      <c r="G3" s="202"/>
      <c r="H3" s="202"/>
      <c r="I3" s="202"/>
      <c r="J3" s="202"/>
      <c r="K3" s="202"/>
      <c r="L3" s="203"/>
    </row>
    <row r="4" spans="2:12" ht="15" x14ac:dyDescent="0.25">
      <c r="B4" s="52" t="s">
        <v>42</v>
      </c>
      <c r="C4" s="204" t="s">
        <v>258</v>
      </c>
      <c r="D4" s="204"/>
      <c r="E4" s="204" t="s">
        <v>259</v>
      </c>
      <c r="F4" s="204"/>
      <c r="G4" s="204" t="s">
        <v>260</v>
      </c>
      <c r="H4" s="204"/>
      <c r="I4" s="204" t="s">
        <v>261</v>
      </c>
      <c r="J4" s="204"/>
      <c r="K4" s="204" t="s">
        <v>34</v>
      </c>
      <c r="L4" s="204"/>
    </row>
    <row r="5" spans="2:12" ht="15" x14ac:dyDescent="0.25">
      <c r="B5" s="53"/>
      <c r="C5" s="54" t="s">
        <v>46</v>
      </c>
      <c r="D5" s="54" t="s">
        <v>35</v>
      </c>
      <c r="E5" s="54" t="s">
        <v>46</v>
      </c>
      <c r="F5" s="54" t="s">
        <v>35</v>
      </c>
      <c r="G5" s="54" t="s">
        <v>46</v>
      </c>
      <c r="H5" s="54" t="s">
        <v>35</v>
      </c>
      <c r="I5" s="54" t="s">
        <v>46</v>
      </c>
      <c r="J5" s="54" t="s">
        <v>35</v>
      </c>
      <c r="K5" s="54" t="s">
        <v>46</v>
      </c>
      <c r="L5" s="54" t="s">
        <v>35</v>
      </c>
    </row>
    <row r="6" spans="2:12" ht="15" x14ac:dyDescent="0.25">
      <c r="B6" s="55" t="s">
        <v>43</v>
      </c>
      <c r="C6" s="56">
        <f>'2. Costeo Detallado'!$J$59</f>
        <v>39995510.890000001</v>
      </c>
      <c r="D6" s="57">
        <f>C6/$K$8</f>
        <v>0.19997755445000001</v>
      </c>
      <c r="E6" s="56">
        <f>'2. Costeo Detallado'!$L$59</f>
        <v>69161608.040000007</v>
      </c>
      <c r="F6" s="57">
        <f>E6/$K$8</f>
        <v>0.34580804020000006</v>
      </c>
      <c r="G6" s="56">
        <f>'2. Costeo Detallado'!$N$59</f>
        <v>90140023.331</v>
      </c>
      <c r="H6" s="57">
        <f>G6/$K$8</f>
        <v>0.45070011665499998</v>
      </c>
      <c r="I6" s="56">
        <f>'2. Costeo Detallado'!$P$59</f>
        <v>702857.73900000006</v>
      </c>
      <c r="J6" s="57">
        <f>I6/$K$8</f>
        <v>3.5142886950000002E-3</v>
      </c>
      <c r="K6" s="56">
        <f>SUM(C6,E6,G6,I6)</f>
        <v>200000000</v>
      </c>
      <c r="L6" s="57">
        <f>K6/$K$8</f>
        <v>1</v>
      </c>
    </row>
    <row r="7" spans="2:12" ht="15" x14ac:dyDescent="0.25">
      <c r="B7" s="55" t="s">
        <v>33</v>
      </c>
      <c r="C7" s="56">
        <v>0</v>
      </c>
      <c r="D7" s="57">
        <v>0</v>
      </c>
      <c r="E7" s="56">
        <v>0</v>
      </c>
      <c r="F7" s="57">
        <v>0</v>
      </c>
      <c r="G7" s="56">
        <v>0</v>
      </c>
      <c r="H7" s="57">
        <v>0</v>
      </c>
      <c r="I7" s="56">
        <v>0</v>
      </c>
      <c r="J7" s="57">
        <v>0</v>
      </c>
      <c r="K7" s="56">
        <v>0</v>
      </c>
      <c r="L7" s="57">
        <v>0</v>
      </c>
    </row>
    <row r="8" spans="2:12" ht="15" x14ac:dyDescent="0.25">
      <c r="B8" s="55" t="s">
        <v>44</v>
      </c>
      <c r="C8" s="58">
        <f>SUM(C6:C7)</f>
        <v>39995510.890000001</v>
      </c>
      <c r="D8" s="59">
        <f>SUM(D6:D7)</f>
        <v>0.19997755445000001</v>
      </c>
      <c r="E8" s="58">
        <f t="shared" ref="E8:J8" si="0">SUM(E6:E7)</f>
        <v>69161608.040000007</v>
      </c>
      <c r="F8" s="59">
        <f t="shared" si="0"/>
        <v>0.34580804020000006</v>
      </c>
      <c r="G8" s="58">
        <f t="shared" si="0"/>
        <v>90140023.331</v>
      </c>
      <c r="H8" s="59">
        <f t="shared" si="0"/>
        <v>0.45070011665499998</v>
      </c>
      <c r="I8" s="58">
        <f t="shared" si="0"/>
        <v>702857.73900000006</v>
      </c>
      <c r="J8" s="59">
        <f t="shared" si="0"/>
        <v>3.5142886950000002E-3</v>
      </c>
      <c r="K8" s="58">
        <f>SUM(K6:K7)</f>
        <v>200000000</v>
      </c>
      <c r="L8" s="59">
        <f t="shared" ref="L8" si="1">SUM(L6:L7)</f>
        <v>1</v>
      </c>
    </row>
  </sheetData>
  <mergeCells count="6">
    <mergeCell ref="B3:L3"/>
    <mergeCell ref="C4:D4"/>
    <mergeCell ref="E4:F4"/>
    <mergeCell ref="G4:H4"/>
    <mergeCell ref="I4:J4"/>
    <mergeCell ref="K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topLeftCell="A63" zoomScale="85" zoomScaleNormal="85" workbookViewId="0">
      <selection activeCell="A75" sqref="A75"/>
    </sheetView>
  </sheetViews>
  <sheetFormatPr defaultRowHeight="14.4" x14ac:dyDescent="0.3"/>
  <cols>
    <col min="1" max="1" width="15.109375" customWidth="1"/>
    <col min="2" max="2" width="15.6640625" customWidth="1"/>
    <col min="3" max="3" width="28.109375" customWidth="1"/>
    <col min="4" max="4" width="36.6640625" customWidth="1"/>
    <col min="5" max="5" width="12.88671875" customWidth="1"/>
    <col min="6" max="6" width="14.44140625" customWidth="1"/>
    <col min="7" max="7" width="15.6640625" style="83" customWidth="1"/>
    <col min="8" max="9" width="15.6640625" style="84" customWidth="1"/>
    <col min="10" max="10" width="27.5546875" customWidth="1"/>
    <col min="11" max="11" width="19.5546875" customWidth="1"/>
    <col min="12" max="12" width="15.5546875" customWidth="1"/>
    <col min="13" max="13" width="15" customWidth="1"/>
    <col min="14" max="14" width="24.33203125" customWidth="1"/>
    <col min="17" max="17" width="68.5546875" hidden="1" customWidth="1"/>
    <col min="18" max="18" width="57.44140625" hidden="1" customWidth="1"/>
  </cols>
  <sheetData>
    <row r="1" spans="1:20" ht="16.2" thickBot="1" x14ac:dyDescent="0.35">
      <c r="A1" s="223" t="s">
        <v>50</v>
      </c>
      <c r="B1" s="224"/>
      <c r="C1" s="224"/>
      <c r="D1" s="224"/>
      <c r="E1" s="224"/>
      <c r="F1" s="224"/>
      <c r="G1" s="224"/>
      <c r="H1" s="224"/>
      <c r="I1" s="224"/>
      <c r="J1" s="224"/>
      <c r="K1" s="224"/>
      <c r="L1" s="224"/>
      <c r="M1" s="224"/>
      <c r="N1" s="225"/>
      <c r="O1" s="65"/>
      <c r="P1" s="65"/>
      <c r="Q1" s="66"/>
      <c r="R1" s="67"/>
      <c r="S1" s="65"/>
      <c r="T1" s="65"/>
    </row>
    <row r="2" spans="1:20" ht="15.75" x14ac:dyDescent="0.25">
      <c r="A2" s="205" t="s">
        <v>51</v>
      </c>
      <c r="B2" s="206"/>
      <c r="C2" s="206"/>
      <c r="D2" s="206"/>
      <c r="E2" s="206"/>
      <c r="F2" s="206"/>
      <c r="G2" s="206"/>
      <c r="H2" s="206"/>
      <c r="I2" s="206"/>
      <c r="J2" s="206"/>
      <c r="K2" s="206"/>
      <c r="L2" s="206"/>
      <c r="M2" s="206"/>
      <c r="N2" s="207"/>
      <c r="O2" s="65"/>
      <c r="P2" s="65"/>
      <c r="Q2" s="68" t="s">
        <v>52</v>
      </c>
      <c r="R2" s="67"/>
      <c r="S2" s="65"/>
      <c r="T2" s="65"/>
    </row>
    <row r="3" spans="1:20" x14ac:dyDescent="0.3">
      <c r="A3" s="208" t="s">
        <v>53</v>
      </c>
      <c r="B3" s="209" t="s">
        <v>54</v>
      </c>
      <c r="C3" s="209" t="s">
        <v>55</v>
      </c>
      <c r="D3" s="209" t="s">
        <v>56</v>
      </c>
      <c r="E3" s="209" t="s">
        <v>57</v>
      </c>
      <c r="F3" s="209" t="s">
        <v>58</v>
      </c>
      <c r="G3" s="219" t="s">
        <v>59</v>
      </c>
      <c r="H3" s="219"/>
      <c r="I3" s="219"/>
      <c r="J3" s="209" t="s">
        <v>60</v>
      </c>
      <c r="K3" s="209" t="s">
        <v>61</v>
      </c>
      <c r="L3" s="209" t="s">
        <v>62</v>
      </c>
      <c r="M3" s="209"/>
      <c r="N3" s="210" t="s">
        <v>63</v>
      </c>
      <c r="O3" s="65"/>
      <c r="P3" s="65"/>
      <c r="Q3" s="68" t="s">
        <v>64</v>
      </c>
      <c r="R3" s="67"/>
      <c r="S3" s="65"/>
      <c r="T3" s="65"/>
    </row>
    <row r="4" spans="1:20" ht="33" customHeight="1" x14ac:dyDescent="0.3">
      <c r="A4" s="208"/>
      <c r="B4" s="209"/>
      <c r="C4" s="209"/>
      <c r="D4" s="209"/>
      <c r="E4" s="209"/>
      <c r="F4" s="209"/>
      <c r="G4" s="69" t="s">
        <v>65</v>
      </c>
      <c r="H4" s="70" t="s">
        <v>66</v>
      </c>
      <c r="I4" s="70" t="s">
        <v>67</v>
      </c>
      <c r="J4" s="209"/>
      <c r="K4" s="209"/>
      <c r="L4" s="71" t="s">
        <v>68</v>
      </c>
      <c r="M4" s="71" t="s">
        <v>69</v>
      </c>
      <c r="N4" s="210"/>
      <c r="O4" s="65"/>
      <c r="P4" s="65"/>
      <c r="Q4" s="72" t="s">
        <v>70</v>
      </c>
      <c r="R4" s="67"/>
      <c r="S4" s="65"/>
      <c r="T4" s="65"/>
    </row>
    <row r="5" spans="1:20" ht="15" x14ac:dyDescent="0.25">
      <c r="A5" s="89" t="s">
        <v>18</v>
      </c>
      <c r="B5" s="90"/>
      <c r="C5" s="90"/>
      <c r="D5" s="90"/>
      <c r="E5" s="90"/>
      <c r="F5" s="90"/>
      <c r="G5" s="91"/>
      <c r="H5" s="92"/>
      <c r="I5" s="92"/>
      <c r="J5" s="90"/>
      <c r="K5" s="90"/>
      <c r="L5" s="90"/>
      <c r="M5" s="90"/>
      <c r="N5" s="93"/>
      <c r="O5" s="65"/>
      <c r="P5" s="65"/>
      <c r="Q5" s="68" t="s">
        <v>71</v>
      </c>
      <c r="R5" s="67"/>
      <c r="S5" s="65"/>
      <c r="T5" s="65"/>
    </row>
    <row r="6" spans="1:20" ht="15" x14ac:dyDescent="0.25">
      <c r="A6" s="89"/>
      <c r="B6" s="90"/>
      <c r="C6" s="90"/>
      <c r="D6" s="90"/>
      <c r="E6" s="90"/>
      <c r="F6" s="90"/>
      <c r="G6" s="91"/>
      <c r="H6" s="92"/>
      <c r="I6" s="92"/>
      <c r="J6" s="90"/>
      <c r="K6" s="90"/>
      <c r="L6" s="90"/>
      <c r="M6" s="90"/>
      <c r="N6" s="93"/>
      <c r="O6" s="65"/>
      <c r="P6" s="65"/>
      <c r="Q6" s="68" t="s">
        <v>72</v>
      </c>
      <c r="R6" s="67"/>
      <c r="S6" s="65"/>
      <c r="T6" s="65"/>
    </row>
    <row r="7" spans="1:20" x14ac:dyDescent="0.3">
      <c r="A7" s="89"/>
      <c r="B7" s="90"/>
      <c r="C7" s="90"/>
      <c r="D7" s="90"/>
      <c r="E7" s="90"/>
      <c r="F7" s="90"/>
      <c r="G7" s="91"/>
      <c r="H7" s="92"/>
      <c r="I7" s="92"/>
      <c r="J7" s="90"/>
      <c r="K7" s="90"/>
      <c r="L7" s="90"/>
      <c r="M7" s="90"/>
      <c r="N7" s="93"/>
      <c r="O7" s="65"/>
      <c r="P7" s="65"/>
      <c r="Q7" s="68" t="s">
        <v>73</v>
      </c>
      <c r="R7" s="67"/>
      <c r="S7" s="65"/>
      <c r="T7" s="65"/>
    </row>
    <row r="8" spans="1:20" ht="15" x14ac:dyDescent="0.25">
      <c r="A8" s="89"/>
      <c r="B8" s="90"/>
      <c r="C8" s="90"/>
      <c r="D8" s="90"/>
      <c r="E8" s="90"/>
      <c r="F8" s="90"/>
      <c r="G8" s="91"/>
      <c r="H8" s="92"/>
      <c r="I8" s="92"/>
      <c r="J8" s="90"/>
      <c r="K8" s="90"/>
      <c r="L8" s="90"/>
      <c r="M8" s="90"/>
      <c r="N8" s="93"/>
      <c r="O8" s="65"/>
      <c r="P8" s="65"/>
      <c r="Q8" s="68" t="s">
        <v>74</v>
      </c>
      <c r="R8" s="67"/>
      <c r="S8" s="65"/>
      <c r="T8" s="65"/>
    </row>
    <row r="9" spans="1:20" ht="15" thickBot="1" x14ac:dyDescent="0.35">
      <c r="A9" s="94"/>
      <c r="B9" s="95"/>
      <c r="C9" s="95"/>
      <c r="D9" s="95"/>
      <c r="E9" s="95"/>
      <c r="F9" s="95"/>
      <c r="G9" s="96"/>
      <c r="H9" s="97"/>
      <c r="I9" s="97"/>
      <c r="J9" s="95"/>
      <c r="K9" s="95"/>
      <c r="L9" s="95"/>
      <c r="M9" s="95"/>
      <c r="N9" s="98"/>
      <c r="O9" s="65"/>
      <c r="P9" s="65"/>
      <c r="Q9" s="68" t="s">
        <v>75</v>
      </c>
      <c r="R9" s="67"/>
      <c r="S9" s="65"/>
      <c r="T9" s="65"/>
    </row>
    <row r="10" spans="1:20" ht="15.75" thickBot="1" x14ac:dyDescent="0.3">
      <c r="Q10" s="68" t="s">
        <v>76</v>
      </c>
      <c r="R10" s="72"/>
    </row>
    <row r="11" spans="1:20" ht="15.6" x14ac:dyDescent="0.3">
      <c r="A11" s="205" t="s">
        <v>77</v>
      </c>
      <c r="B11" s="206"/>
      <c r="C11" s="206"/>
      <c r="D11" s="206"/>
      <c r="E11" s="206"/>
      <c r="F11" s="206"/>
      <c r="G11" s="206"/>
      <c r="H11" s="206"/>
      <c r="I11" s="206"/>
      <c r="J11" s="206"/>
      <c r="K11" s="206"/>
      <c r="L11" s="206"/>
      <c r="M11" s="206"/>
      <c r="N11" s="207"/>
      <c r="O11" s="65"/>
      <c r="P11" s="65"/>
      <c r="Q11" s="68" t="s">
        <v>78</v>
      </c>
      <c r="R11" s="67"/>
      <c r="S11" s="65"/>
      <c r="T11" s="65"/>
    </row>
    <row r="12" spans="1:20" ht="15" customHeight="1" x14ac:dyDescent="0.3">
      <c r="A12" s="208" t="s">
        <v>53</v>
      </c>
      <c r="B12" s="209" t="s">
        <v>54</v>
      </c>
      <c r="C12" s="209" t="s">
        <v>55</v>
      </c>
      <c r="D12" s="209" t="s">
        <v>79</v>
      </c>
      <c r="E12" s="209" t="s">
        <v>57</v>
      </c>
      <c r="F12" s="209" t="s">
        <v>58</v>
      </c>
      <c r="G12" s="219" t="s">
        <v>59</v>
      </c>
      <c r="H12" s="219"/>
      <c r="I12" s="219"/>
      <c r="J12" s="209" t="s">
        <v>60</v>
      </c>
      <c r="K12" s="209" t="s">
        <v>61</v>
      </c>
      <c r="L12" s="209" t="s">
        <v>62</v>
      </c>
      <c r="M12" s="209"/>
      <c r="N12" s="210" t="s">
        <v>63</v>
      </c>
      <c r="O12" s="65"/>
      <c r="P12" s="65"/>
      <c r="Q12" s="68" t="s">
        <v>80</v>
      </c>
      <c r="R12" s="67"/>
      <c r="S12" s="65"/>
      <c r="T12" s="65"/>
    </row>
    <row r="13" spans="1:20" ht="36" customHeight="1" x14ac:dyDescent="0.3">
      <c r="A13" s="208"/>
      <c r="B13" s="209"/>
      <c r="C13" s="209"/>
      <c r="D13" s="209"/>
      <c r="E13" s="209"/>
      <c r="F13" s="209"/>
      <c r="G13" s="69" t="s">
        <v>65</v>
      </c>
      <c r="H13" s="70" t="s">
        <v>66</v>
      </c>
      <c r="I13" s="70" t="s">
        <v>67</v>
      </c>
      <c r="J13" s="209"/>
      <c r="K13" s="209"/>
      <c r="L13" s="71" t="s">
        <v>68</v>
      </c>
      <c r="M13" s="71" t="s">
        <v>69</v>
      </c>
      <c r="N13" s="210"/>
      <c r="O13" s="65"/>
      <c r="P13" s="65"/>
      <c r="Q13" s="66"/>
      <c r="R13" s="67"/>
      <c r="S13" s="65"/>
      <c r="T13" s="65"/>
    </row>
    <row r="14" spans="1:20" ht="220.8" x14ac:dyDescent="0.3">
      <c r="A14" s="73" t="s">
        <v>272</v>
      </c>
      <c r="B14" s="74" t="str">
        <f>'2. Costeo Detallado'!C21</f>
        <v>2.2.2 Compra de equipo para facilitar las labores de monitoreo y supervisión</v>
      </c>
      <c r="C14" s="74" t="str">
        <f>'2. Costeo Detallado'!D21</f>
        <v>Compra de tabletas para facilitar las labores de supervisión y monitoreo en los CAFI. La compra de los equipos incluye garantía de al menos 3 años por parte del proveedor, un protector de pantalla, una funda protectora y un teclado. La tableta  deberá tener capacidad GSM. Una tableta por animadora, hay 10 animadoras por CAFI. La tableta tendrá en cada CAIPI un access point exclusivo para la descarga de información. SE SUMA UN 5% ADICIONAL POR REMPLAZO POR ROBO, FALLA O DAÑO</v>
      </c>
      <c r="D14" s="74" t="s">
        <v>81</v>
      </c>
      <c r="E14" s="74" t="s">
        <v>18</v>
      </c>
      <c r="F14" s="74">
        <v>1</v>
      </c>
      <c r="G14" s="75">
        <f>'2. Costeo Detallado'!Q21</f>
        <v>1275750</v>
      </c>
      <c r="H14" s="76">
        <v>1</v>
      </c>
      <c r="I14" s="76">
        <v>0</v>
      </c>
      <c r="J14" s="74" t="str">
        <f>'2. Costeo Detallado'!A13</f>
        <v xml:space="preserve">Component II:  Fortalecimiento institucional del INAIPI </v>
      </c>
      <c r="K14" s="74"/>
      <c r="L14" s="74" t="s">
        <v>140</v>
      </c>
      <c r="M14" s="74" t="s">
        <v>232</v>
      </c>
      <c r="N14" s="77" t="s">
        <v>136</v>
      </c>
      <c r="O14" s="65"/>
      <c r="P14" s="65"/>
      <c r="Q14" s="68" t="s">
        <v>81</v>
      </c>
      <c r="R14" s="67"/>
      <c r="S14" s="65"/>
      <c r="T14" s="65"/>
    </row>
    <row r="15" spans="1:20" ht="96.6" x14ac:dyDescent="0.3">
      <c r="A15" s="73" t="s">
        <v>272</v>
      </c>
      <c r="B15" s="74" t="str">
        <f>'2. Costeo Detallado'!C24</f>
        <v>2.2.5 Compra de equipo para fortalecer las capacidades tecnológicas del INAIPI</v>
      </c>
      <c r="C15" s="74" t="str">
        <f>'2. Costeo Detallado'!D24</f>
        <v>La compra de equipo deberá responder al crecimiento esperado para los próximos 5 años de número de centros, niños y personal de INAIPI. Entre otros equipos se espera adquirir los siguientes:</v>
      </c>
      <c r="D15" s="74" t="s">
        <v>81</v>
      </c>
      <c r="E15" s="74" t="s">
        <v>18</v>
      </c>
      <c r="F15" s="74" t="s">
        <v>236</v>
      </c>
      <c r="G15" s="75">
        <f>SUM('2. Costeo Detallado'!Q25:Q34)</f>
        <v>118000</v>
      </c>
      <c r="H15" s="76">
        <v>1</v>
      </c>
      <c r="I15" s="76">
        <v>0</v>
      </c>
      <c r="J15" s="74" t="str">
        <f>'2. Costeo Detallado'!A13</f>
        <v xml:space="preserve">Component II:  Fortalecimiento institucional del INAIPI </v>
      </c>
      <c r="K15" s="74"/>
      <c r="L15" s="74" t="s">
        <v>140</v>
      </c>
      <c r="M15" s="74" t="s">
        <v>232</v>
      </c>
      <c r="N15" s="77"/>
      <c r="O15" s="65"/>
      <c r="P15" s="65"/>
      <c r="Q15" s="68" t="s">
        <v>82</v>
      </c>
      <c r="R15" s="67"/>
      <c r="S15" s="65"/>
      <c r="T15" s="65"/>
    </row>
    <row r="16" spans="1:20" x14ac:dyDescent="0.3">
      <c r="A16" s="73"/>
      <c r="B16" s="74"/>
      <c r="C16" s="74"/>
      <c r="D16" s="74"/>
      <c r="E16" s="74"/>
      <c r="F16" s="74"/>
      <c r="G16" s="75"/>
      <c r="H16" s="76"/>
      <c r="I16" s="76"/>
      <c r="J16" s="74"/>
      <c r="K16" s="74"/>
      <c r="L16" s="74"/>
      <c r="M16" s="74"/>
      <c r="N16" s="77"/>
      <c r="O16" s="65"/>
      <c r="P16" s="65"/>
      <c r="Q16" s="68" t="s">
        <v>83</v>
      </c>
      <c r="R16" s="67"/>
      <c r="S16" s="65"/>
      <c r="T16" s="65"/>
    </row>
    <row r="17" spans="1:20" x14ac:dyDescent="0.3">
      <c r="A17" s="73"/>
      <c r="B17" s="74"/>
      <c r="C17" s="74"/>
      <c r="D17" s="74"/>
      <c r="E17" s="74"/>
      <c r="F17" s="74"/>
      <c r="G17" s="75"/>
      <c r="H17" s="76"/>
      <c r="I17" s="76"/>
      <c r="J17" s="74"/>
      <c r="K17" s="74"/>
      <c r="L17" s="74"/>
      <c r="M17" s="74"/>
      <c r="N17" s="77"/>
      <c r="O17" s="65"/>
      <c r="P17" s="65"/>
      <c r="Q17" s="68" t="s">
        <v>84</v>
      </c>
      <c r="R17" s="67"/>
      <c r="S17" s="65"/>
      <c r="T17" s="65"/>
    </row>
    <row r="18" spans="1:20" ht="15" thickBot="1" x14ac:dyDescent="0.35">
      <c r="A18" s="78"/>
      <c r="B18" s="79"/>
      <c r="C18" s="79"/>
      <c r="D18" s="79"/>
      <c r="E18" s="79"/>
      <c r="F18" s="79"/>
      <c r="G18" s="80"/>
      <c r="H18" s="81"/>
      <c r="I18" s="81"/>
      <c r="J18" s="79"/>
      <c r="K18" s="79"/>
      <c r="L18" s="79"/>
      <c r="M18" s="79"/>
      <c r="N18" s="82"/>
      <c r="O18" s="65"/>
      <c r="P18" s="65"/>
      <c r="Q18" s="68" t="s">
        <v>52</v>
      </c>
      <c r="R18" s="67"/>
      <c r="S18" s="65"/>
      <c r="T18" s="65"/>
    </row>
    <row r="19" spans="1:20" ht="15" thickBot="1" x14ac:dyDescent="0.35">
      <c r="Q19" s="68" t="s">
        <v>85</v>
      </c>
      <c r="R19" s="72"/>
    </row>
    <row r="20" spans="1:20" ht="15.6" x14ac:dyDescent="0.3">
      <c r="A20" s="205" t="s">
        <v>86</v>
      </c>
      <c r="B20" s="206"/>
      <c r="C20" s="206"/>
      <c r="D20" s="206"/>
      <c r="E20" s="206"/>
      <c r="F20" s="206"/>
      <c r="G20" s="206"/>
      <c r="H20" s="206"/>
      <c r="I20" s="206"/>
      <c r="J20" s="206"/>
      <c r="K20" s="206"/>
      <c r="L20" s="206"/>
      <c r="M20" s="206"/>
      <c r="N20" s="207"/>
      <c r="Q20" s="68" t="s">
        <v>87</v>
      </c>
      <c r="R20" s="72"/>
    </row>
    <row r="21" spans="1:20" ht="15" customHeight="1" x14ac:dyDescent="0.3">
      <c r="A21" s="208" t="s">
        <v>53</v>
      </c>
      <c r="B21" s="209" t="s">
        <v>54</v>
      </c>
      <c r="C21" s="209" t="s">
        <v>55</v>
      </c>
      <c r="D21" s="209" t="s">
        <v>79</v>
      </c>
      <c r="E21" s="209" t="s">
        <v>57</v>
      </c>
      <c r="F21" s="209" t="s">
        <v>58</v>
      </c>
      <c r="G21" s="219" t="s">
        <v>59</v>
      </c>
      <c r="H21" s="219"/>
      <c r="I21" s="219"/>
      <c r="J21" s="209" t="s">
        <v>60</v>
      </c>
      <c r="K21" s="209" t="s">
        <v>61</v>
      </c>
      <c r="L21" s="209" t="s">
        <v>62</v>
      </c>
      <c r="M21" s="209"/>
      <c r="N21" s="210" t="s">
        <v>63</v>
      </c>
      <c r="Q21" s="68" t="s">
        <v>88</v>
      </c>
      <c r="R21" s="72"/>
    </row>
    <row r="22" spans="1:20" ht="36.75" customHeight="1" x14ac:dyDescent="0.3">
      <c r="A22" s="208"/>
      <c r="B22" s="209"/>
      <c r="C22" s="209"/>
      <c r="D22" s="209"/>
      <c r="E22" s="209"/>
      <c r="F22" s="209"/>
      <c r="G22" s="69" t="s">
        <v>65</v>
      </c>
      <c r="H22" s="70" t="s">
        <v>66</v>
      </c>
      <c r="I22" s="70" t="s">
        <v>67</v>
      </c>
      <c r="J22" s="209"/>
      <c r="K22" s="209"/>
      <c r="L22" s="71" t="s">
        <v>89</v>
      </c>
      <c r="M22" s="71" t="s">
        <v>69</v>
      </c>
      <c r="N22" s="210"/>
      <c r="Q22" s="68" t="s">
        <v>90</v>
      </c>
      <c r="R22" s="72"/>
    </row>
    <row r="23" spans="1:20" ht="41.4" x14ac:dyDescent="0.3">
      <c r="A23" s="159" t="s">
        <v>272</v>
      </c>
      <c r="B23" s="160" t="str">
        <f>'2. Costeo Detallado'!C17</f>
        <v>2.1.3 Viajes de estudio</v>
      </c>
      <c r="C23" s="160" t="str">
        <f>'2. Costeo Detallado'!D17</f>
        <v>Con el fin de enriquecer la experiencia del personal técnico y gerencial del INAIPI</v>
      </c>
      <c r="D23" s="160" t="s">
        <v>83</v>
      </c>
      <c r="E23" s="160" t="s">
        <v>18</v>
      </c>
      <c r="F23" s="160" t="s">
        <v>231</v>
      </c>
      <c r="G23" s="161">
        <f>'2. Costeo Detallado'!Q17</f>
        <v>65000</v>
      </c>
      <c r="H23" s="76">
        <v>1</v>
      </c>
      <c r="I23" s="76">
        <v>0</v>
      </c>
      <c r="J23" s="160" t="str">
        <f>'2. Costeo Detallado'!A13</f>
        <v xml:space="preserve">Component II:  Fortalecimiento institucional del INAIPI </v>
      </c>
      <c r="K23" s="160"/>
      <c r="L23" s="160" t="s">
        <v>236</v>
      </c>
      <c r="M23" s="160" t="s">
        <v>236</v>
      </c>
      <c r="N23" s="163" t="s">
        <v>237</v>
      </c>
      <c r="Q23" s="66"/>
      <c r="R23" s="72"/>
    </row>
    <row r="24" spans="1:20" ht="234.6" x14ac:dyDescent="0.3">
      <c r="A24" s="159" t="s">
        <v>272</v>
      </c>
      <c r="B24" s="160" t="str">
        <f>'2. Costeo Detallado'!C22</f>
        <v>2.2.3 Gastos de capacitación en uso de equipos y la aplicación/software de recolección de información</v>
      </c>
      <c r="C24" s="160" t="str">
        <f>'2. Costeo Detallado'!D22</f>
        <v>El modelo de capacitación se espera inicie con la capacitación de los 27 técnicos de CAFI en témas tecnológicos,  técnicos y de manejo de equipos en contextos en donde los CAFI se ubican, entre ellos, seguridad, ambiente y la implementación de alternativas no tecnológicas cuando las tabletas o las aplicaciones no funcionen. Dichos técnicos se espera capaciten a su vez en los mismos temas a 100 animadoras promedio cada uno a lo largo de la operación. Para CAFI nuevos la capacitación se incluirá en la formación básica</v>
      </c>
      <c r="D24" s="160" t="s">
        <v>83</v>
      </c>
      <c r="E24" s="160" t="s">
        <v>18</v>
      </c>
      <c r="F24" s="160" t="s">
        <v>231</v>
      </c>
      <c r="G24" s="161">
        <f>'2. Costeo Detallado'!Q22</f>
        <v>76835</v>
      </c>
      <c r="H24" s="76">
        <v>1</v>
      </c>
      <c r="I24" s="76">
        <v>0</v>
      </c>
      <c r="J24" s="160" t="str">
        <f>'2. Costeo Detallado'!A13</f>
        <v xml:space="preserve">Component II:  Fortalecimiento institucional del INAIPI </v>
      </c>
      <c r="K24" s="160"/>
      <c r="L24" s="160" t="s">
        <v>236</v>
      </c>
      <c r="M24" s="160" t="s">
        <v>236</v>
      </c>
      <c r="N24" s="163" t="s">
        <v>238</v>
      </c>
      <c r="Q24" s="66"/>
      <c r="R24" s="72"/>
    </row>
    <row r="25" spans="1:20" x14ac:dyDescent="0.3">
      <c r="A25" s="159"/>
      <c r="B25" s="160"/>
      <c r="C25" s="160"/>
      <c r="D25" s="160"/>
      <c r="E25" s="160"/>
      <c r="F25" s="160"/>
      <c r="G25" s="161"/>
      <c r="H25" s="76"/>
      <c r="I25" s="76"/>
      <c r="J25" s="160"/>
      <c r="K25" s="160"/>
      <c r="L25" s="160"/>
      <c r="M25" s="160"/>
      <c r="N25" s="163"/>
      <c r="Q25" s="66"/>
      <c r="R25" s="72"/>
    </row>
    <row r="26" spans="1:20" x14ac:dyDescent="0.3">
      <c r="A26" s="159"/>
      <c r="B26" s="160"/>
      <c r="C26" s="160"/>
      <c r="D26" s="160"/>
      <c r="E26" s="160"/>
      <c r="F26" s="160"/>
      <c r="G26" s="161"/>
      <c r="H26" s="162"/>
      <c r="I26" s="162"/>
      <c r="J26" s="160"/>
      <c r="K26" s="160"/>
      <c r="L26" s="160"/>
      <c r="M26" s="160"/>
      <c r="N26" s="163"/>
      <c r="Q26" s="68" t="s">
        <v>91</v>
      </c>
      <c r="R26" s="72"/>
    </row>
    <row r="27" spans="1:20" ht="15" thickBot="1" x14ac:dyDescent="0.35">
      <c r="A27" s="164"/>
      <c r="B27" s="165"/>
      <c r="C27" s="165"/>
      <c r="D27" s="165"/>
      <c r="E27" s="165"/>
      <c r="F27" s="165"/>
      <c r="G27" s="166"/>
      <c r="H27" s="167"/>
      <c r="I27" s="167"/>
      <c r="J27" s="165"/>
      <c r="K27" s="165"/>
      <c r="L27" s="165"/>
      <c r="M27" s="165"/>
      <c r="N27" s="168"/>
      <c r="Q27" s="68" t="s">
        <v>92</v>
      </c>
      <c r="R27" s="72"/>
    </row>
    <row r="28" spans="1:20" ht="15" thickBot="1" x14ac:dyDescent="0.35">
      <c r="Q28" s="68" t="s">
        <v>93</v>
      </c>
      <c r="R28" s="72"/>
    </row>
    <row r="29" spans="1:20" ht="15.75" customHeight="1" x14ac:dyDescent="0.3">
      <c r="A29" s="205" t="s">
        <v>94</v>
      </c>
      <c r="B29" s="206"/>
      <c r="C29" s="206"/>
      <c r="D29" s="206"/>
      <c r="E29" s="206"/>
      <c r="F29" s="206"/>
      <c r="G29" s="206"/>
      <c r="H29" s="206"/>
      <c r="I29" s="206"/>
      <c r="J29" s="206"/>
      <c r="K29" s="206"/>
      <c r="L29" s="206"/>
      <c r="M29" s="206"/>
      <c r="N29" s="207"/>
      <c r="Q29" s="68" t="s">
        <v>84</v>
      </c>
      <c r="R29" s="72"/>
    </row>
    <row r="30" spans="1:20" ht="15" customHeight="1" x14ac:dyDescent="0.3">
      <c r="A30" s="208" t="s">
        <v>53</v>
      </c>
      <c r="B30" s="209" t="s">
        <v>54</v>
      </c>
      <c r="C30" s="209" t="s">
        <v>55</v>
      </c>
      <c r="D30" s="209" t="s">
        <v>79</v>
      </c>
      <c r="E30" s="222"/>
      <c r="F30" s="222"/>
      <c r="G30" s="219" t="s">
        <v>59</v>
      </c>
      <c r="H30" s="219"/>
      <c r="I30" s="219"/>
      <c r="J30" s="209" t="s">
        <v>60</v>
      </c>
      <c r="K30" s="209" t="s">
        <v>61</v>
      </c>
      <c r="L30" s="209" t="s">
        <v>62</v>
      </c>
      <c r="M30" s="209"/>
      <c r="N30" s="210" t="s">
        <v>63</v>
      </c>
      <c r="Q30" s="68" t="s">
        <v>52</v>
      </c>
      <c r="R30" s="72"/>
    </row>
    <row r="31" spans="1:20" ht="41.4" x14ac:dyDescent="0.3">
      <c r="A31" s="208"/>
      <c r="B31" s="209"/>
      <c r="C31" s="209"/>
      <c r="D31" s="209"/>
      <c r="E31" s="209" t="s">
        <v>58</v>
      </c>
      <c r="F31" s="209"/>
      <c r="G31" s="71" t="s">
        <v>65</v>
      </c>
      <c r="H31" s="69" t="s">
        <v>66</v>
      </c>
      <c r="I31" s="70" t="s">
        <v>67</v>
      </c>
      <c r="J31" s="209"/>
      <c r="K31" s="209"/>
      <c r="L31" s="71" t="s">
        <v>95</v>
      </c>
      <c r="M31" s="71" t="s">
        <v>69</v>
      </c>
      <c r="N31" s="210"/>
      <c r="Q31" s="68" t="s">
        <v>96</v>
      </c>
      <c r="R31" s="72"/>
    </row>
    <row r="32" spans="1:20" ht="165.6" x14ac:dyDescent="0.3">
      <c r="A32" s="73" t="s">
        <v>272</v>
      </c>
      <c r="B32" s="74" t="str">
        <f>'2. Costeo Detallado'!C15</f>
        <v>2.1.1 Mejoramiento organizacional</v>
      </c>
      <c r="C32" s="74" t="str">
        <f>'2. Costeo Detallado'!D15</f>
        <v>Contratación de firma consultora para llevar a cabo el diagnóstico y desarrollo del plan de rediseño organizacional. En el proceso de diagnóstico la firma deberá de identificar e implementar mejoras de alto impacto que pueden introducirse con relativa repidez. El plan deberá contemplar además las necesidades de capacitación de personal técnico y gerencial</v>
      </c>
      <c r="D32" s="74" t="s">
        <v>91</v>
      </c>
      <c r="E32" s="211" t="s">
        <v>230</v>
      </c>
      <c r="F32" s="212"/>
      <c r="G32" s="99">
        <f>'2. Costeo Detallado'!Q15</f>
        <v>750000</v>
      </c>
      <c r="H32" s="76">
        <v>1</v>
      </c>
      <c r="I32" s="76">
        <v>0</v>
      </c>
      <c r="J32" s="76" t="str">
        <f>'2. Costeo Detallado'!A13</f>
        <v xml:space="preserve">Component II:  Fortalecimiento institucional del INAIPI </v>
      </c>
      <c r="K32" s="74"/>
      <c r="L32" s="74" t="s">
        <v>138</v>
      </c>
      <c r="M32" s="74" t="s">
        <v>137</v>
      </c>
      <c r="N32" s="100"/>
      <c r="Q32" s="68"/>
      <c r="R32" s="72"/>
    </row>
    <row r="33" spans="1:18" ht="96.6" x14ac:dyDescent="0.3">
      <c r="A33" s="156" t="s">
        <v>272</v>
      </c>
      <c r="B33" s="157" t="str">
        <f>'2. Costeo Detallado'!C16</f>
        <v>2.1.2 Capacitación gerencial y técnica</v>
      </c>
      <c r="C33" s="157" t="str">
        <f>'2. Costeo Detallado'!D16</f>
        <v>Capacitación en modalidad de talleres en aspectos gerenciales, planificación estratégica, liderazgo, manejo de información, comunicación y toma de decisiones para los mandos medios y altos del INAIPI</v>
      </c>
      <c r="D33" s="74" t="s">
        <v>91</v>
      </c>
      <c r="E33" s="211" t="s">
        <v>228</v>
      </c>
      <c r="F33" s="212"/>
      <c r="G33" s="99">
        <f>'2. Costeo Detallado'!Q16</f>
        <v>150000</v>
      </c>
      <c r="H33" s="76">
        <v>1</v>
      </c>
      <c r="I33" s="76">
        <v>0</v>
      </c>
      <c r="J33" s="76" t="str">
        <f>'2. Costeo Detallado'!A13</f>
        <v xml:space="preserve">Component II:  Fortalecimiento institucional del INAIPI </v>
      </c>
      <c r="K33" s="74"/>
      <c r="L33" s="74" t="s">
        <v>137</v>
      </c>
      <c r="M33" s="74" t="s">
        <v>134</v>
      </c>
      <c r="N33" s="100"/>
      <c r="Q33" s="68"/>
      <c r="R33" s="72"/>
    </row>
    <row r="34" spans="1:18" ht="96.6" x14ac:dyDescent="0.3">
      <c r="A34" s="73" t="s">
        <v>272</v>
      </c>
      <c r="B34" s="74" t="str">
        <f>'2. Costeo Detallado'!C20</f>
        <v>2.2.1 Rediseño de los procesos de monitoreo y supervisión con énfasis en la calidad del servicio</v>
      </c>
      <c r="C34" s="74" t="str">
        <f>'2. Costeo Detallado'!D20</f>
        <v>Fortalecimiento de la capacidad del sistema de monitoreo y supervición de servicios, incluido un sistema de aseguramiento de la calidad y su ejecución. Diagnóstico, software, etc.</v>
      </c>
      <c r="D34" s="74" t="s">
        <v>91</v>
      </c>
      <c r="E34" s="211" t="s">
        <v>234</v>
      </c>
      <c r="F34" s="212"/>
      <c r="G34" s="99">
        <f>'2. Costeo Detallado'!Q20</f>
        <v>400000</v>
      </c>
      <c r="H34" s="76">
        <v>1</v>
      </c>
      <c r="I34" s="76">
        <v>0</v>
      </c>
      <c r="J34" s="76" t="str">
        <f>'2. Costeo Detallado'!A13</f>
        <v xml:space="preserve">Component II:  Fortalecimiento institucional del INAIPI </v>
      </c>
      <c r="K34" s="74"/>
      <c r="L34" s="74" t="s">
        <v>138</v>
      </c>
      <c r="M34" s="74" t="s">
        <v>137</v>
      </c>
      <c r="N34" s="100"/>
      <c r="Q34" s="68"/>
      <c r="R34" s="72"/>
    </row>
    <row r="35" spans="1:18" ht="165.6" x14ac:dyDescent="0.3">
      <c r="A35" s="73" t="s">
        <v>272</v>
      </c>
      <c r="B35" s="74" t="str">
        <f>'2. Costeo Detallado'!C23</f>
        <v>2.2.4 Desarrollo y piloteo de la aplicación (APP) para la recolección de información</v>
      </c>
      <c r="C35" s="74" t="str">
        <f>'2. Costeo Detallado'!D23</f>
        <v>Contratación de una firma para que en función del rediseño de los procesos de monitoreo y supervisón desarrollen una aplicación para reccolectar la información de los CAFI. La aplicación deberá contar con capacidad de enlace con los sistemas existentes en el INAIPI y responder a las demandas de información de la institución y proyecto</v>
      </c>
      <c r="D35" s="74" t="s">
        <v>91</v>
      </c>
      <c r="E35" s="211" t="s">
        <v>267</v>
      </c>
      <c r="F35" s="212"/>
      <c r="G35" s="99">
        <f>'2. Costeo Detallado'!Q23</f>
        <v>100000</v>
      </c>
      <c r="H35" s="76">
        <v>1</v>
      </c>
      <c r="I35" s="76">
        <v>0</v>
      </c>
      <c r="J35" s="76" t="str">
        <f>'2. Costeo Detallado'!A13</f>
        <v xml:space="preserve">Component II:  Fortalecimiento institucional del INAIPI </v>
      </c>
      <c r="K35" s="74"/>
      <c r="L35" s="160" t="s">
        <v>233</v>
      </c>
      <c r="M35" s="160" t="s">
        <v>139</v>
      </c>
      <c r="N35" s="100"/>
      <c r="Q35" s="68"/>
      <c r="R35" s="72"/>
    </row>
    <row r="36" spans="1:18" ht="69" x14ac:dyDescent="0.3">
      <c r="A36" s="73" t="s">
        <v>272</v>
      </c>
      <c r="B36" s="74" t="str">
        <f>'2. Costeo Detallado'!B50</f>
        <v>3.2 Auditoría técnico-operativa</v>
      </c>
      <c r="C36" s="74" t="str">
        <f>'2. Costeo Detallado'!D50</f>
        <v>Auditoría operativa externa para verificar la cobertura y calidad de los servicios ofrecidos, y la gestión y el monitoreo realizados por el INAIPl</v>
      </c>
      <c r="D36" s="74" t="s">
        <v>91</v>
      </c>
      <c r="E36" s="211">
        <v>3.1</v>
      </c>
      <c r="F36" s="212"/>
      <c r="G36" s="75">
        <f>'2. Costeo Detallado'!Q50</f>
        <v>258048.87</v>
      </c>
      <c r="H36" s="76">
        <v>1</v>
      </c>
      <c r="I36" s="76">
        <v>0</v>
      </c>
      <c r="J36" s="74" t="str">
        <f>'2. Costeo Detallado'!A46</f>
        <v>Administración y Evaluación</v>
      </c>
      <c r="K36" s="74"/>
      <c r="L36" s="74" t="s">
        <v>133</v>
      </c>
      <c r="M36" s="74" t="s">
        <v>132</v>
      </c>
      <c r="N36" s="77"/>
      <c r="Q36" s="68"/>
      <c r="R36" s="72"/>
    </row>
    <row r="37" spans="1:18" ht="127.5" customHeight="1" x14ac:dyDescent="0.3">
      <c r="A37" s="73" t="s">
        <v>272</v>
      </c>
      <c r="B37" s="74" t="str">
        <f>'2. Costeo Detallado'!B51</f>
        <v>3.3 Auditoría Financiera</v>
      </c>
      <c r="C37" s="74" t="str">
        <f>'2. Costeo Detallado'!D51</f>
        <v>De acuerdo a las políticas fiduciarias del Banco</v>
      </c>
      <c r="D37" s="74" t="s">
        <v>91</v>
      </c>
      <c r="E37" s="211">
        <v>3.2</v>
      </c>
      <c r="F37" s="212"/>
      <c r="G37" s="75">
        <f>'2. Costeo Detallado'!Q51</f>
        <v>200000</v>
      </c>
      <c r="H37" s="76">
        <v>1</v>
      </c>
      <c r="I37" s="76">
        <v>0</v>
      </c>
      <c r="J37" s="74" t="str">
        <f>'2. Costeo Detallado'!A46</f>
        <v>Administración y Evaluación</v>
      </c>
      <c r="K37" s="74"/>
      <c r="L37" s="74" t="s">
        <v>132</v>
      </c>
      <c r="M37" s="74" t="s">
        <v>243</v>
      </c>
      <c r="N37" s="77"/>
      <c r="Q37" s="68" t="s">
        <v>97</v>
      </c>
      <c r="R37" s="72"/>
    </row>
    <row r="38" spans="1:18" ht="69" x14ac:dyDescent="0.3">
      <c r="A38" s="73" t="s">
        <v>272</v>
      </c>
      <c r="B38" s="74" t="str">
        <f>'2. Costeo Detallado'!B54</f>
        <v>3.6 Evaluación de impacto</v>
      </c>
      <c r="C38" s="74" t="str">
        <f>'2. Costeo Detallado'!D54</f>
        <v>Primer seguimiento de datos de la evaluación de impacto cuyo diseño y línea de base viene siendo financiada por la CT ATN/SF-14394.</v>
      </c>
      <c r="D38" s="74" t="s">
        <v>91</v>
      </c>
      <c r="E38" s="211">
        <v>3.3</v>
      </c>
      <c r="F38" s="212"/>
      <c r="G38" s="99">
        <f>'2. Costeo Detallado'!Q54</f>
        <v>1384051.13</v>
      </c>
      <c r="H38" s="76">
        <v>1</v>
      </c>
      <c r="I38" s="76">
        <v>0</v>
      </c>
      <c r="J38" s="74" t="str">
        <f>'2. Costeo Detallado'!A46</f>
        <v>Administración y Evaluación</v>
      </c>
      <c r="K38" s="74"/>
      <c r="L38" s="74" t="s">
        <v>245</v>
      </c>
      <c r="M38" s="74" t="s">
        <v>244</v>
      </c>
      <c r="N38" s="77"/>
      <c r="R38" s="66"/>
    </row>
    <row r="39" spans="1:18" x14ac:dyDescent="0.3">
      <c r="A39" s="73" t="s">
        <v>272</v>
      </c>
      <c r="B39" s="74"/>
      <c r="C39" s="74"/>
      <c r="D39" s="74"/>
      <c r="E39" s="74"/>
      <c r="F39" s="74"/>
      <c r="G39" s="74"/>
      <c r="H39" s="75"/>
      <c r="I39" s="76"/>
      <c r="J39" s="76"/>
      <c r="K39" s="74"/>
      <c r="L39" s="74"/>
      <c r="M39" s="74"/>
      <c r="N39" s="77"/>
      <c r="Q39" s="66"/>
      <c r="R39" s="66"/>
    </row>
    <row r="40" spans="1:18" ht="15" thickBot="1" x14ac:dyDescent="0.35">
      <c r="A40" s="78"/>
      <c r="B40" s="79"/>
      <c r="C40" s="79"/>
      <c r="D40" s="79"/>
      <c r="E40" s="79"/>
      <c r="F40" s="79"/>
      <c r="G40" s="79"/>
      <c r="H40" s="80"/>
      <c r="I40" s="81"/>
      <c r="J40" s="81"/>
      <c r="K40" s="79"/>
      <c r="L40" s="79"/>
      <c r="M40" s="79"/>
      <c r="N40" s="82"/>
      <c r="Q40" s="66"/>
      <c r="R40" s="66"/>
    </row>
    <row r="41" spans="1:18" ht="15" thickBot="1" x14ac:dyDescent="0.35">
      <c r="Q41" s="85" t="s">
        <v>98</v>
      </c>
      <c r="R41" s="85" t="s">
        <v>99</v>
      </c>
    </row>
    <row r="42" spans="1:18" ht="15.6" x14ac:dyDescent="0.3">
      <c r="A42" s="205" t="s">
        <v>101</v>
      </c>
      <c r="B42" s="206"/>
      <c r="C42" s="206"/>
      <c r="D42" s="206"/>
      <c r="E42" s="206"/>
      <c r="F42" s="206"/>
      <c r="G42" s="206"/>
      <c r="H42" s="206"/>
      <c r="I42" s="206"/>
      <c r="J42" s="206"/>
      <c r="K42" s="206"/>
      <c r="L42" s="206"/>
      <c r="M42" s="206"/>
      <c r="N42" s="207"/>
      <c r="Q42" s="85" t="s">
        <v>100</v>
      </c>
      <c r="R42" s="85" t="s">
        <v>99</v>
      </c>
    </row>
    <row r="43" spans="1:18" x14ac:dyDescent="0.3">
      <c r="A43" s="208" t="s">
        <v>53</v>
      </c>
      <c r="B43" s="209" t="s">
        <v>54</v>
      </c>
      <c r="C43" s="209" t="s">
        <v>55</v>
      </c>
      <c r="D43" s="209" t="s">
        <v>79</v>
      </c>
      <c r="E43" s="209" t="s">
        <v>58</v>
      </c>
      <c r="F43" s="219" t="s">
        <v>59</v>
      </c>
      <c r="G43" s="219"/>
      <c r="H43" s="219"/>
      <c r="I43" s="214" t="s">
        <v>103</v>
      </c>
      <c r="J43" s="209" t="s">
        <v>60</v>
      </c>
      <c r="K43" s="209" t="s">
        <v>61</v>
      </c>
      <c r="L43" s="209" t="s">
        <v>62</v>
      </c>
      <c r="M43" s="209"/>
      <c r="N43" s="210" t="s">
        <v>63</v>
      </c>
      <c r="Q43" s="85" t="s">
        <v>102</v>
      </c>
      <c r="R43" s="85" t="s">
        <v>99</v>
      </c>
    </row>
    <row r="44" spans="1:18" ht="41.4" x14ac:dyDescent="0.3">
      <c r="A44" s="208"/>
      <c r="B44" s="209"/>
      <c r="C44" s="209"/>
      <c r="D44" s="209"/>
      <c r="E44" s="209"/>
      <c r="F44" s="71" t="s">
        <v>65</v>
      </c>
      <c r="G44" s="69" t="s">
        <v>66</v>
      </c>
      <c r="H44" s="70" t="s">
        <v>67</v>
      </c>
      <c r="I44" s="214"/>
      <c r="J44" s="209"/>
      <c r="K44" s="209"/>
      <c r="L44" s="71" t="s">
        <v>105</v>
      </c>
      <c r="M44" s="71" t="s">
        <v>106</v>
      </c>
      <c r="N44" s="210"/>
      <c r="Q44" s="85" t="s">
        <v>98</v>
      </c>
      <c r="R44" s="85" t="s">
        <v>104</v>
      </c>
    </row>
    <row r="45" spans="1:18" s="155" customFormat="1" x14ac:dyDescent="0.3">
      <c r="A45" s="156"/>
      <c r="B45" s="157"/>
      <c r="C45" s="157"/>
      <c r="D45" s="74"/>
      <c r="E45" s="153"/>
      <c r="F45" s="158"/>
      <c r="G45" s="76"/>
      <c r="H45" s="76"/>
      <c r="I45" s="101"/>
      <c r="J45" s="157"/>
      <c r="K45" s="153"/>
      <c r="L45" s="153"/>
      <c r="M45" s="153"/>
      <c r="N45" s="154"/>
      <c r="Q45" s="85"/>
      <c r="R45" s="85"/>
    </row>
    <row r="46" spans="1:18" ht="55.2" x14ac:dyDescent="0.3">
      <c r="A46" s="73" t="s">
        <v>272</v>
      </c>
      <c r="B46" s="74" t="str">
        <f>'2. Costeo Detallado'!C36</f>
        <v>2.2.7 Mejoramiento de los programas de capacitación</v>
      </c>
      <c r="C46" s="74" t="str">
        <f>'2. Costeo Detallado'!D36</f>
        <v>Revisión y rediseño de los programas de inducción y formación contínua del INAIPI</v>
      </c>
      <c r="D46" s="74" t="s">
        <v>93</v>
      </c>
      <c r="E46" s="128" t="s">
        <v>229</v>
      </c>
      <c r="F46" s="99">
        <f>'2. Costeo Detallado'!Q36</f>
        <v>90000</v>
      </c>
      <c r="G46" s="76">
        <v>1</v>
      </c>
      <c r="H46" s="76">
        <v>0</v>
      </c>
      <c r="I46" s="101">
        <v>1</v>
      </c>
      <c r="J46" s="74" t="str">
        <f>'2. Costeo Detallado'!A13</f>
        <v xml:space="preserve">Component II:  Fortalecimiento institucional del INAIPI </v>
      </c>
      <c r="K46" s="74"/>
      <c r="L46" s="74" t="s">
        <v>140</v>
      </c>
      <c r="M46" s="74" t="s">
        <v>135</v>
      </c>
      <c r="N46" s="77"/>
      <c r="Q46" s="85" t="s">
        <v>100</v>
      </c>
      <c r="R46" s="85" t="s">
        <v>104</v>
      </c>
    </row>
    <row r="47" spans="1:18" ht="82.8" x14ac:dyDescent="0.3">
      <c r="A47" s="73" t="s">
        <v>272</v>
      </c>
      <c r="B47" s="74" t="str">
        <f>'2. Costeo Detallado'!C35</f>
        <v>2.2.6 Revisión de las guías y materiales utilizados por los agentes educativos</v>
      </c>
      <c r="C47" s="74" t="str">
        <f>'2. Costeo Detallado'!D35</f>
        <v>El consultor revisará y ajustar los contenidos de las guías y materiales a la luz del curriculo y contexto correspondiente.</v>
      </c>
      <c r="D47" s="74" t="s">
        <v>93</v>
      </c>
      <c r="E47" s="128" t="s">
        <v>239</v>
      </c>
      <c r="F47" s="99">
        <f>'2. Costeo Detallado'!Q35</f>
        <v>90000</v>
      </c>
      <c r="G47" s="76">
        <v>1</v>
      </c>
      <c r="H47" s="76">
        <v>0</v>
      </c>
      <c r="I47" s="101">
        <v>1</v>
      </c>
      <c r="J47" s="74" t="str">
        <f>'2. Costeo Detallado'!A13</f>
        <v xml:space="preserve">Component II:  Fortalecimiento institucional del INAIPI </v>
      </c>
      <c r="K47" s="74"/>
      <c r="L47" s="74" t="s">
        <v>140</v>
      </c>
      <c r="M47" s="74" t="s">
        <v>135</v>
      </c>
      <c r="N47" s="77"/>
      <c r="Q47" s="85" t="s">
        <v>24</v>
      </c>
      <c r="R47" s="85" t="s">
        <v>104</v>
      </c>
    </row>
    <row r="48" spans="1:18" ht="193.2" x14ac:dyDescent="0.3">
      <c r="A48" s="73" t="s">
        <v>272</v>
      </c>
      <c r="B48" s="74" t="str">
        <f>'2. Costeo Detallado'!C41</f>
        <v>2.3.1 Desarrollo del Plan Estratégico de primera Infancia</v>
      </c>
      <c r="C48" s="74" t="str">
        <f>'2. Costeo Detallado'!D41</f>
        <v>El consultor asistirá al INAIPI y otras entidades de gobierno involucradas en la ejecución de la política de primera infancia, a desarrollar un plan estratégico para el sector con el fin de expandir la cobertura y elevar la calidad de los servicios.  Esté ejercicio deberá también incorporar un plan de acción para la aplicación del mismo y la debida capacitación del personal correspondiente para su ejecución  y actualización.</v>
      </c>
      <c r="D48" s="74" t="s">
        <v>93</v>
      </c>
      <c r="E48" s="128" t="s">
        <v>240</v>
      </c>
      <c r="F48" s="99">
        <f>'2. Costeo Detallado'!Q41</f>
        <v>65000</v>
      </c>
      <c r="G48" s="76">
        <v>1</v>
      </c>
      <c r="H48" s="76">
        <v>0</v>
      </c>
      <c r="I48" s="101">
        <v>1</v>
      </c>
      <c r="J48" s="74" t="str">
        <f>'2. Costeo Detallado'!A13</f>
        <v xml:space="preserve">Component II:  Fortalecimiento institucional del INAIPI </v>
      </c>
      <c r="K48" s="74"/>
      <c r="L48" s="74" t="s">
        <v>138</v>
      </c>
      <c r="M48" s="74" t="s">
        <v>233</v>
      </c>
      <c r="N48" s="77"/>
      <c r="Q48" s="85"/>
      <c r="R48" s="85" t="s">
        <v>107</v>
      </c>
    </row>
    <row r="49" spans="1:18" ht="138" x14ac:dyDescent="0.3">
      <c r="A49" s="73" t="s">
        <v>272</v>
      </c>
      <c r="B49" s="74" t="str">
        <f>'2. Costeo Detallado'!C42</f>
        <v>2.3.2 Institucionalización de la Coordinación Interinstitucional</v>
      </c>
      <c r="C49" s="74" t="str">
        <f>'2. Costeo Detallado'!D42</f>
        <v>El consultor asistirá al INAIPI y a las entidades gubernamentales involucradas a desarrollar y ejecutar un plan de institucionalización de las actividades de  coordinación interinstitucional, promoviendo con ello el funcionamiento  más eficiente y efectivo de los programas de primera infancia</v>
      </c>
      <c r="D49" s="74" t="s">
        <v>93</v>
      </c>
      <c r="E49" s="128" t="s">
        <v>241</v>
      </c>
      <c r="F49" s="99">
        <f>'2. Costeo Detallado'!Q42</f>
        <v>70000</v>
      </c>
      <c r="G49" s="76">
        <v>1</v>
      </c>
      <c r="H49" s="76">
        <v>0</v>
      </c>
      <c r="I49" s="101">
        <v>1</v>
      </c>
      <c r="J49" s="74" t="str">
        <f>'2. Costeo Detallado'!A13</f>
        <v xml:space="preserve">Component II:  Fortalecimiento institucional del INAIPI </v>
      </c>
      <c r="K49" s="74"/>
      <c r="L49" s="74" t="s">
        <v>138</v>
      </c>
      <c r="M49" s="74" t="s">
        <v>233</v>
      </c>
      <c r="N49" s="77"/>
      <c r="Q49" s="85"/>
      <c r="R49" s="85" t="s">
        <v>107</v>
      </c>
    </row>
    <row r="50" spans="1:18" ht="27.6" x14ac:dyDescent="0.3">
      <c r="A50" s="74" t="s">
        <v>272</v>
      </c>
      <c r="B50" s="74" t="str">
        <f>'2. Costeo Detallado'!B47</f>
        <v>3.1 Apoyo a la unidad ejecutora</v>
      </c>
      <c r="C50" s="74" t="str">
        <f>'2. Costeo Detallado'!D48</f>
        <v>Especialista en monitoreo y evaluación</v>
      </c>
      <c r="D50" s="74" t="s">
        <v>93</v>
      </c>
      <c r="E50" s="128" t="s">
        <v>246</v>
      </c>
      <c r="F50" s="99">
        <f>'2. Costeo Detallado'!Q48</f>
        <v>77900</v>
      </c>
      <c r="G50" s="76">
        <v>1</v>
      </c>
      <c r="H50" s="76">
        <v>0</v>
      </c>
      <c r="I50" s="101">
        <v>1</v>
      </c>
      <c r="J50" s="74" t="str">
        <f>'2. Costeo Detallado'!A13</f>
        <v xml:space="preserve">Component II:  Fortalecimiento institucional del INAIPI </v>
      </c>
      <c r="K50" s="74"/>
      <c r="L50" s="74" t="s">
        <v>140</v>
      </c>
      <c r="M50" s="74" t="s">
        <v>133</v>
      </c>
      <c r="N50" s="74"/>
      <c r="Q50" s="85" t="s">
        <v>108</v>
      </c>
      <c r="R50" s="85" t="s">
        <v>107</v>
      </c>
    </row>
    <row r="51" spans="1:18" ht="27.6" x14ac:dyDescent="0.3">
      <c r="A51" s="74" t="s">
        <v>272</v>
      </c>
      <c r="B51" s="74" t="str">
        <f>'2. Costeo Detallado'!B47</f>
        <v>3.1 Apoyo a la unidad ejecutora</v>
      </c>
      <c r="C51" s="74" t="str">
        <f>'2. Costeo Detallado'!D49</f>
        <v>Enlace INAIPI</v>
      </c>
      <c r="D51" s="74" t="s">
        <v>93</v>
      </c>
      <c r="E51" s="128" t="s">
        <v>247</v>
      </c>
      <c r="F51" s="99">
        <f>'2. Costeo Detallado'!Q49</f>
        <v>80000</v>
      </c>
      <c r="G51" s="76">
        <v>1</v>
      </c>
      <c r="H51" s="76">
        <v>0</v>
      </c>
      <c r="I51" s="101">
        <v>1</v>
      </c>
      <c r="J51" s="74" t="str">
        <f>'2. Costeo Detallado'!A13</f>
        <v xml:space="preserve">Component II:  Fortalecimiento institucional del INAIPI </v>
      </c>
      <c r="K51" s="74"/>
      <c r="L51" s="74" t="s">
        <v>140</v>
      </c>
      <c r="M51" s="74" t="s">
        <v>133</v>
      </c>
      <c r="N51" s="74"/>
      <c r="Q51" s="85"/>
      <c r="R51" s="85"/>
    </row>
    <row r="52" spans="1:18" ht="110.4" x14ac:dyDescent="0.3">
      <c r="A52" s="74" t="s">
        <v>272</v>
      </c>
      <c r="B52" s="74" t="str">
        <f>'2. Costeo Detallado'!C38</f>
        <v>2.2.8.1 Informe de medio término</v>
      </c>
      <c r="C52" s="74" t="str">
        <f>'2. Costeo Detallado'!D38</f>
        <v>Consultor individual para realizar una evaluación formativa al concluir la primera mitad del periodo de ejecución de la operación o cuando se alcance un desembolso del 50% de los recursos de la operación, lo que suceda primero.</v>
      </c>
      <c r="D52" s="74" t="s">
        <v>93</v>
      </c>
      <c r="E52" s="128" t="s">
        <v>268</v>
      </c>
      <c r="F52" s="99">
        <f>'2. Costeo Detallado'!Q38</f>
        <v>30000</v>
      </c>
      <c r="G52" s="76">
        <v>1</v>
      </c>
      <c r="H52" s="76">
        <v>0</v>
      </c>
      <c r="I52" s="101">
        <v>1</v>
      </c>
      <c r="J52" s="74" t="str">
        <f>'2. Costeo Detallado'!A13</f>
        <v xml:space="preserve">Component II:  Fortalecimiento institucional del INAIPI </v>
      </c>
      <c r="K52" s="74"/>
      <c r="L52" s="74" t="s">
        <v>248</v>
      </c>
      <c r="M52" s="74" t="s">
        <v>245</v>
      </c>
      <c r="N52" s="74"/>
      <c r="Q52" s="85"/>
      <c r="R52" s="85"/>
    </row>
    <row r="53" spans="1:18" ht="69" x14ac:dyDescent="0.3">
      <c r="A53" s="74" t="s">
        <v>272</v>
      </c>
      <c r="B53" s="74" t="str">
        <f>'2. Costeo Detallado'!C39</f>
        <v>2.2.8.2 Informe final</v>
      </c>
      <c r="C53" s="74" t="str">
        <f>'2. Costeo Detallado'!D39</f>
        <v>Consultor individual para realizar un informe final de la operación que deberá satisfacer las necesidades de información del PCR</v>
      </c>
      <c r="D53" s="74" t="s">
        <v>93</v>
      </c>
      <c r="E53" s="128" t="s">
        <v>269</v>
      </c>
      <c r="F53" s="99">
        <f>'2. Costeo Detallado'!Q39</f>
        <v>40000</v>
      </c>
      <c r="G53" s="76">
        <v>1</v>
      </c>
      <c r="H53" s="76">
        <v>0</v>
      </c>
      <c r="I53" s="101">
        <v>1</v>
      </c>
      <c r="J53" s="74" t="str">
        <f>'2. Costeo Detallado'!A13</f>
        <v xml:space="preserve">Component II:  Fortalecimiento institucional del INAIPI </v>
      </c>
      <c r="K53" s="74"/>
      <c r="L53" s="74" t="s">
        <v>250</v>
      </c>
      <c r="M53" s="74" t="s">
        <v>249</v>
      </c>
      <c r="N53" s="74"/>
      <c r="Q53" s="85"/>
      <c r="R53" s="85"/>
    </row>
    <row r="54" spans="1:18" ht="15" thickBot="1" x14ac:dyDescent="0.35">
      <c r="Q54" s="85" t="s">
        <v>108</v>
      </c>
      <c r="R54" s="85" t="s">
        <v>109</v>
      </c>
    </row>
    <row r="55" spans="1:18" ht="15.6" x14ac:dyDescent="0.3">
      <c r="A55" s="205" t="s">
        <v>111</v>
      </c>
      <c r="B55" s="206"/>
      <c r="C55" s="206"/>
      <c r="D55" s="206"/>
      <c r="E55" s="206"/>
      <c r="F55" s="206"/>
      <c r="G55" s="206"/>
      <c r="H55" s="206"/>
      <c r="I55" s="206"/>
      <c r="J55" s="206"/>
      <c r="K55" s="206"/>
      <c r="L55" s="206"/>
      <c r="M55" s="206"/>
      <c r="N55" s="207"/>
      <c r="Q55" s="85" t="s">
        <v>110</v>
      </c>
      <c r="R55" s="85" t="s">
        <v>109</v>
      </c>
    </row>
    <row r="56" spans="1:18" ht="15.75" customHeight="1" x14ac:dyDescent="0.3">
      <c r="A56" s="208" t="s">
        <v>53</v>
      </c>
      <c r="B56" s="209" t="s">
        <v>54</v>
      </c>
      <c r="C56" s="209" t="s">
        <v>55</v>
      </c>
      <c r="D56" s="209" t="s">
        <v>79</v>
      </c>
      <c r="E56" s="222"/>
      <c r="F56" s="222"/>
      <c r="G56" s="219" t="s">
        <v>59</v>
      </c>
      <c r="H56" s="219"/>
      <c r="I56" s="219"/>
      <c r="J56" s="209" t="s">
        <v>60</v>
      </c>
      <c r="K56" s="209" t="s">
        <v>61</v>
      </c>
      <c r="L56" s="209" t="s">
        <v>62</v>
      </c>
      <c r="M56" s="209"/>
      <c r="N56" s="210" t="s">
        <v>63</v>
      </c>
      <c r="Q56" s="85" t="s">
        <v>112</v>
      </c>
      <c r="R56" s="85" t="s">
        <v>109</v>
      </c>
    </row>
    <row r="57" spans="1:18" ht="28.5" customHeight="1" x14ac:dyDescent="0.3">
      <c r="A57" s="208"/>
      <c r="B57" s="209"/>
      <c r="C57" s="209"/>
      <c r="D57" s="209"/>
      <c r="E57" s="209" t="s">
        <v>58</v>
      </c>
      <c r="F57" s="209"/>
      <c r="G57" s="71" t="s">
        <v>65</v>
      </c>
      <c r="H57" s="69" t="s">
        <v>66</v>
      </c>
      <c r="I57" s="70" t="s">
        <v>67</v>
      </c>
      <c r="J57" s="209"/>
      <c r="K57" s="209"/>
      <c r="L57" s="71" t="s">
        <v>95</v>
      </c>
      <c r="M57" s="71" t="s">
        <v>69</v>
      </c>
      <c r="N57" s="210"/>
      <c r="Q57" s="85"/>
      <c r="R57" s="85" t="s">
        <v>113</v>
      </c>
    </row>
    <row r="58" spans="1:18" ht="82.8" x14ac:dyDescent="0.3">
      <c r="A58" s="73" t="s">
        <v>272</v>
      </c>
      <c r="B58" s="74" t="str">
        <f>'2. Costeo Detallado'!C43</f>
        <v>2.3.3 Apoyo a la armonización de los servicios de primera infancia</v>
      </c>
      <c r="C58" s="74" t="str">
        <f>'2. Costeo Detallado'!D43</f>
        <v>Se apoyarán capacitaciones a proveedores de servicios de primera infancia distintos al INAIPI con el fin de armonizar los estándares de calidad y promover el diálogo entre las partes</v>
      </c>
      <c r="D58" s="74" t="s">
        <v>91</v>
      </c>
      <c r="E58" s="211" t="s">
        <v>242</v>
      </c>
      <c r="F58" s="212"/>
      <c r="G58" s="99">
        <f>SUM('2. Costeo Detallado'!Q44:Q45)</f>
        <v>342550</v>
      </c>
      <c r="H58" s="102">
        <v>1</v>
      </c>
      <c r="I58" s="76">
        <v>0</v>
      </c>
      <c r="J58" s="76" t="str">
        <f>'2. Costeo Detallado'!A13</f>
        <v xml:space="preserve">Component II:  Fortalecimiento institucional del INAIPI </v>
      </c>
      <c r="K58" s="74"/>
      <c r="L58" s="74" t="s">
        <v>133</v>
      </c>
      <c r="M58" s="74" t="s">
        <v>232</v>
      </c>
      <c r="N58" s="77"/>
      <c r="Q58" s="85"/>
      <c r="R58" s="85" t="s">
        <v>113</v>
      </c>
    </row>
    <row r="59" spans="1:18" ht="63.75" customHeight="1" x14ac:dyDescent="0.3">
      <c r="A59" s="73" t="s">
        <v>272</v>
      </c>
      <c r="B59" s="74" t="str">
        <f>'2. Costeo Detallado'!C18</f>
        <v>2.1.4 Capacitación Adicional</v>
      </c>
      <c r="C59" s="74" t="s">
        <v>253</v>
      </c>
      <c r="D59" s="74" t="s">
        <v>91</v>
      </c>
      <c r="E59" s="211" t="s">
        <v>254</v>
      </c>
      <c r="F59" s="212"/>
      <c r="G59" s="99">
        <f>'2. Costeo Detallado'!Q18</f>
        <v>1336865</v>
      </c>
      <c r="H59" s="102">
        <v>1</v>
      </c>
      <c r="I59" s="76">
        <v>0</v>
      </c>
      <c r="J59" s="76" t="str">
        <f>'2. Costeo Detallado'!A13</f>
        <v xml:space="preserve">Component II:  Fortalecimiento institucional del INAIPI </v>
      </c>
      <c r="K59" s="74"/>
      <c r="L59" s="74" t="s">
        <v>255</v>
      </c>
      <c r="M59" s="74" t="s">
        <v>256</v>
      </c>
      <c r="N59" s="77"/>
      <c r="Q59" s="66"/>
      <c r="R59" s="66"/>
    </row>
    <row r="60" spans="1:18" x14ac:dyDescent="0.3">
      <c r="A60" s="73"/>
      <c r="B60" s="74"/>
      <c r="C60" s="74"/>
      <c r="D60" s="74"/>
      <c r="E60" s="211"/>
      <c r="F60" s="212"/>
      <c r="G60" s="74"/>
      <c r="H60" s="75"/>
      <c r="I60" s="76"/>
      <c r="J60" s="76"/>
      <c r="K60" s="74"/>
      <c r="L60" s="74"/>
      <c r="M60" s="74"/>
      <c r="N60" s="77"/>
      <c r="Q60" s="85" t="s">
        <v>114</v>
      </c>
      <c r="R60" s="85" t="s">
        <v>99</v>
      </c>
    </row>
    <row r="61" spans="1:18" ht="15" thickBot="1" x14ac:dyDescent="0.35">
      <c r="A61" s="78"/>
      <c r="B61" s="79"/>
      <c r="C61" s="79"/>
      <c r="D61" s="79"/>
      <c r="E61" s="220"/>
      <c r="F61" s="221"/>
      <c r="G61" s="79"/>
      <c r="H61" s="80"/>
      <c r="I61" s="81"/>
      <c r="J61" s="81"/>
      <c r="K61" s="79"/>
      <c r="L61" s="79"/>
      <c r="M61" s="79"/>
      <c r="N61" s="82"/>
      <c r="Q61" s="85" t="s">
        <v>115</v>
      </c>
      <c r="R61" s="85" t="s">
        <v>99</v>
      </c>
    </row>
    <row r="62" spans="1:18" x14ac:dyDescent="0.3">
      <c r="A62" s="86"/>
      <c r="B62" s="86"/>
      <c r="C62" s="86"/>
      <c r="D62" s="86"/>
      <c r="E62" s="86"/>
      <c r="F62" s="86"/>
      <c r="G62" s="86"/>
      <c r="H62" s="87"/>
      <c r="I62" s="88"/>
      <c r="J62" s="88"/>
      <c r="K62" s="86"/>
      <c r="L62" s="86"/>
      <c r="M62" s="86"/>
      <c r="N62" s="86"/>
      <c r="Q62" s="85" t="s">
        <v>116</v>
      </c>
      <c r="R62" s="85" t="s">
        <v>99</v>
      </c>
    </row>
    <row r="63" spans="1:18" ht="15" thickBot="1" x14ac:dyDescent="0.35">
      <c r="E63" s="86"/>
      <c r="F63" s="86"/>
      <c r="G63" s="86"/>
      <c r="H63" s="87"/>
      <c r="I63" s="88"/>
      <c r="J63" s="88"/>
      <c r="K63" s="86"/>
      <c r="L63" s="86"/>
      <c r="M63" s="86"/>
      <c r="N63" s="86"/>
      <c r="Q63" s="85"/>
      <c r="R63" s="85"/>
    </row>
    <row r="64" spans="1:18" ht="15.6" x14ac:dyDescent="0.3">
      <c r="A64" s="205" t="s">
        <v>252</v>
      </c>
      <c r="B64" s="206"/>
      <c r="C64" s="206"/>
      <c r="D64" s="206"/>
      <c r="E64" s="206"/>
      <c r="F64" s="206"/>
      <c r="G64" s="206"/>
      <c r="H64" s="206"/>
      <c r="I64" s="206"/>
      <c r="J64" s="206"/>
      <c r="K64" s="206"/>
      <c r="L64" s="206"/>
      <c r="M64" s="206"/>
      <c r="N64" s="207"/>
      <c r="Q64" s="85" t="s">
        <v>117</v>
      </c>
      <c r="R64" s="85" t="s">
        <v>99</v>
      </c>
    </row>
    <row r="65" spans="1:18" ht="15.75" customHeight="1" x14ac:dyDescent="0.3">
      <c r="A65" s="208" t="s">
        <v>53</v>
      </c>
      <c r="B65" s="209" t="s">
        <v>119</v>
      </c>
      <c r="C65" s="209" t="s">
        <v>55</v>
      </c>
      <c r="D65" s="209"/>
      <c r="E65" s="209" t="s">
        <v>58</v>
      </c>
      <c r="F65" s="209"/>
      <c r="G65" s="219" t="s">
        <v>59</v>
      </c>
      <c r="H65" s="219"/>
      <c r="I65" s="219"/>
      <c r="J65" s="209" t="s">
        <v>60</v>
      </c>
      <c r="K65" s="214" t="s">
        <v>166</v>
      </c>
      <c r="L65" s="209" t="s">
        <v>62</v>
      </c>
      <c r="M65" s="209"/>
      <c r="N65" s="215" t="s">
        <v>120</v>
      </c>
      <c r="Q65" s="85" t="s">
        <v>118</v>
      </c>
      <c r="R65" s="85" t="s">
        <v>99</v>
      </c>
    </row>
    <row r="66" spans="1:18" ht="27.6" x14ac:dyDescent="0.3">
      <c r="A66" s="208"/>
      <c r="B66" s="209"/>
      <c r="C66" s="209"/>
      <c r="D66" s="209"/>
      <c r="E66" s="209"/>
      <c r="F66" s="209"/>
      <c r="G66" s="71" t="s">
        <v>65</v>
      </c>
      <c r="H66" s="71" t="s">
        <v>66</v>
      </c>
      <c r="I66" s="69" t="s">
        <v>67</v>
      </c>
      <c r="J66" s="209"/>
      <c r="K66" s="214"/>
      <c r="L66" s="71" t="s">
        <v>167</v>
      </c>
      <c r="M66" s="71" t="s">
        <v>122</v>
      </c>
      <c r="N66" s="216"/>
      <c r="Q66" s="85" t="s">
        <v>121</v>
      </c>
      <c r="R66" s="85" t="s">
        <v>99</v>
      </c>
    </row>
    <row r="67" spans="1:18" x14ac:dyDescent="0.3">
      <c r="A67" s="73"/>
      <c r="B67" s="74"/>
      <c r="C67" s="217"/>
      <c r="D67" s="217"/>
      <c r="E67" s="218"/>
      <c r="F67" s="218"/>
      <c r="G67" s="99"/>
      <c r="H67" s="102"/>
      <c r="I67" s="102"/>
      <c r="J67" s="76"/>
      <c r="K67" s="76"/>
      <c r="L67" s="74"/>
      <c r="M67" s="74"/>
      <c r="N67" s="77"/>
      <c r="Q67" s="85" t="s">
        <v>123</v>
      </c>
      <c r="R67" s="85" t="s">
        <v>99</v>
      </c>
    </row>
    <row r="68" spans="1:18" x14ac:dyDescent="0.3">
      <c r="A68" s="73"/>
      <c r="B68" s="74"/>
      <c r="C68" s="217"/>
      <c r="D68" s="217"/>
      <c r="E68" s="218"/>
      <c r="F68" s="218"/>
      <c r="G68" s="99"/>
      <c r="H68" s="102"/>
      <c r="I68" s="102"/>
      <c r="J68" s="76"/>
      <c r="K68" s="76"/>
      <c r="L68" s="74"/>
      <c r="M68" s="74"/>
      <c r="N68" s="77"/>
      <c r="Q68" s="85" t="s">
        <v>124</v>
      </c>
      <c r="R68" s="85" t="s">
        <v>104</v>
      </c>
    </row>
    <row r="69" spans="1:18" x14ac:dyDescent="0.3">
      <c r="A69" s="73"/>
      <c r="B69" s="74"/>
      <c r="C69" s="218"/>
      <c r="D69" s="218"/>
      <c r="E69" s="218"/>
      <c r="F69" s="218"/>
      <c r="G69" s="74"/>
      <c r="H69" s="74"/>
      <c r="I69" s="75"/>
      <c r="J69" s="76"/>
      <c r="K69" s="76"/>
      <c r="L69" s="74"/>
      <c r="M69" s="74"/>
      <c r="N69" s="77"/>
      <c r="Q69" s="85" t="s">
        <v>125</v>
      </c>
      <c r="R69" s="85" t="s">
        <v>104</v>
      </c>
    </row>
    <row r="70" spans="1:18" ht="15" thickBot="1" x14ac:dyDescent="0.35">
      <c r="A70" s="78"/>
      <c r="B70" s="79"/>
      <c r="C70" s="213"/>
      <c r="D70" s="213"/>
      <c r="E70" s="213"/>
      <c r="F70" s="213"/>
      <c r="G70" s="79"/>
      <c r="H70" s="79"/>
      <c r="I70" s="80"/>
      <c r="J70" s="81"/>
      <c r="K70" s="81"/>
      <c r="L70" s="79"/>
      <c r="M70" s="79"/>
      <c r="N70" s="82"/>
      <c r="Q70" s="85" t="s">
        <v>126</v>
      </c>
      <c r="R70" s="85" t="s">
        <v>104</v>
      </c>
    </row>
    <row r="71" spans="1:18" x14ac:dyDescent="0.3">
      <c r="Q71" s="85" t="s">
        <v>127</v>
      </c>
      <c r="R71" s="85" t="s">
        <v>104</v>
      </c>
    </row>
    <row r="72" spans="1:18" x14ac:dyDescent="0.3">
      <c r="F72" s="103" t="s">
        <v>141</v>
      </c>
      <c r="G72" s="104">
        <f>SUM(G58:G61,F46:F53,G32:G40,G23:G27,G14:G18,G5:G9,G67:G68)</f>
        <v>7000000</v>
      </c>
      <c r="Q72" s="66"/>
      <c r="R72" s="85" t="s">
        <v>104</v>
      </c>
    </row>
    <row r="73" spans="1:18" x14ac:dyDescent="0.3">
      <c r="F73" s="105"/>
      <c r="G73" s="106"/>
      <c r="Q73" s="66"/>
      <c r="R73" s="85"/>
    </row>
    <row r="74" spans="1:18" x14ac:dyDescent="0.3">
      <c r="F74" s="103" t="s">
        <v>142</v>
      </c>
      <c r="G74" s="104">
        <f>'2. Costeo Detallado'!S11</f>
        <v>193000000</v>
      </c>
      <c r="Q74" s="66"/>
      <c r="R74" s="66"/>
    </row>
    <row r="75" spans="1:18" x14ac:dyDescent="0.3">
      <c r="F75" t="s">
        <v>257</v>
      </c>
      <c r="G75" s="83">
        <f>'2. Costeo Detallado'!S56</f>
        <v>0</v>
      </c>
      <c r="Q75" s="85" t="s">
        <v>128</v>
      </c>
      <c r="R75" s="85" t="s">
        <v>107</v>
      </c>
    </row>
    <row r="76" spans="1:18" x14ac:dyDescent="0.3">
      <c r="G76" s="83">
        <f>SUM(G72:G75)</f>
        <v>200000000</v>
      </c>
      <c r="Q76" s="66"/>
      <c r="R76" s="66"/>
    </row>
    <row r="77" spans="1:18" x14ac:dyDescent="0.3">
      <c r="Q77" s="85" t="s">
        <v>129</v>
      </c>
      <c r="R77" s="85" t="s">
        <v>109</v>
      </c>
    </row>
    <row r="78" spans="1:18" x14ac:dyDescent="0.3">
      <c r="Q78" s="85" t="s">
        <v>130</v>
      </c>
      <c r="R78" s="85" t="s">
        <v>109</v>
      </c>
    </row>
    <row r="79" spans="1:18" x14ac:dyDescent="0.3">
      <c r="Q79" s="66"/>
      <c r="R79" s="66"/>
    </row>
    <row r="80" spans="1:18" x14ac:dyDescent="0.3">
      <c r="Q80" s="72"/>
      <c r="R80" s="72"/>
    </row>
    <row r="81" spans="17:18" x14ac:dyDescent="0.3">
      <c r="Q81" s="85" t="s">
        <v>108</v>
      </c>
      <c r="R81" s="66"/>
    </row>
    <row r="82" spans="17:18" x14ac:dyDescent="0.3">
      <c r="Q82" s="85" t="s">
        <v>112</v>
      </c>
      <c r="R82" s="66"/>
    </row>
    <row r="83" spans="17:18" x14ac:dyDescent="0.3">
      <c r="Q83" s="72"/>
      <c r="R83" s="72"/>
    </row>
    <row r="84" spans="17:18" x14ac:dyDescent="0.3">
      <c r="Q84" s="72"/>
      <c r="R84" s="72"/>
    </row>
    <row r="85" spans="17:18" x14ac:dyDescent="0.3">
      <c r="Q85" s="68" t="s">
        <v>93</v>
      </c>
      <c r="R85" s="66"/>
    </row>
    <row r="86" spans="17:18" x14ac:dyDescent="0.3">
      <c r="Q86" s="68" t="s">
        <v>84</v>
      </c>
      <c r="R86" s="66"/>
    </row>
    <row r="87" spans="17:18" x14ac:dyDescent="0.3">
      <c r="Q87" s="68" t="s">
        <v>131</v>
      </c>
      <c r="R87" s="66"/>
    </row>
    <row r="88" spans="17:18" x14ac:dyDescent="0.3">
      <c r="Q88" s="68" t="s">
        <v>52</v>
      </c>
      <c r="R88" s="72"/>
    </row>
  </sheetData>
  <mergeCells count="102">
    <mergeCell ref="A1:N1"/>
    <mergeCell ref="A2:N2"/>
    <mergeCell ref="A3:A4"/>
    <mergeCell ref="B3:B4"/>
    <mergeCell ref="C3:C4"/>
    <mergeCell ref="D3:D4"/>
    <mergeCell ref="E3:E4"/>
    <mergeCell ref="F3:F4"/>
    <mergeCell ref="G3:I3"/>
    <mergeCell ref="J3:J4"/>
    <mergeCell ref="A20:N20"/>
    <mergeCell ref="K3:K4"/>
    <mergeCell ref="L3:M3"/>
    <mergeCell ref="N3:N4"/>
    <mergeCell ref="A11:N11"/>
    <mergeCell ref="A12:A13"/>
    <mergeCell ref="B12:B13"/>
    <mergeCell ref="C12:C13"/>
    <mergeCell ref="D12:D13"/>
    <mergeCell ref="E12:E13"/>
    <mergeCell ref="F12:F13"/>
    <mergeCell ref="G12:I12"/>
    <mergeCell ref="J12:J13"/>
    <mergeCell ref="K12:K13"/>
    <mergeCell ref="L12:M12"/>
    <mergeCell ref="N12:N13"/>
    <mergeCell ref="A29:N29"/>
    <mergeCell ref="A21:A22"/>
    <mergeCell ref="B21:B22"/>
    <mergeCell ref="C21:C22"/>
    <mergeCell ref="D21:D22"/>
    <mergeCell ref="E21:E22"/>
    <mergeCell ref="F21:F22"/>
    <mergeCell ref="G21:I21"/>
    <mergeCell ref="J21:J22"/>
    <mergeCell ref="K21:K22"/>
    <mergeCell ref="L21:M21"/>
    <mergeCell ref="N21:N22"/>
    <mergeCell ref="E58:F58"/>
    <mergeCell ref="A42:N42"/>
    <mergeCell ref="E32:F32"/>
    <mergeCell ref="E36:F36"/>
    <mergeCell ref="E37:F37"/>
    <mergeCell ref="A30:A31"/>
    <mergeCell ref="B30:B31"/>
    <mergeCell ref="C30:C31"/>
    <mergeCell ref="D30:D31"/>
    <mergeCell ref="E30:F30"/>
    <mergeCell ref="G30:I30"/>
    <mergeCell ref="J30:J31"/>
    <mergeCell ref="K30:K31"/>
    <mergeCell ref="L30:M30"/>
    <mergeCell ref="N30:N31"/>
    <mergeCell ref="E31:F31"/>
    <mergeCell ref="E38:F38"/>
    <mergeCell ref="E33:F33"/>
    <mergeCell ref="E34:F34"/>
    <mergeCell ref="A56:A57"/>
    <mergeCell ref="B56:B57"/>
    <mergeCell ref="C56:C57"/>
    <mergeCell ref="D56:D57"/>
    <mergeCell ref="E56:F56"/>
    <mergeCell ref="E57:F57"/>
    <mergeCell ref="J56:J57"/>
    <mergeCell ref="K56:K57"/>
    <mergeCell ref="L56:M56"/>
    <mergeCell ref="N43:N44"/>
    <mergeCell ref="A55:N55"/>
    <mergeCell ref="A43:A44"/>
    <mergeCell ref="B43:B44"/>
    <mergeCell ref="C43:C44"/>
    <mergeCell ref="D43:D44"/>
    <mergeCell ref="E43:E44"/>
    <mergeCell ref="F43:H43"/>
    <mergeCell ref="I43:I44"/>
    <mergeCell ref="J43:J44"/>
    <mergeCell ref="K43:K44"/>
    <mergeCell ref="L43:M43"/>
    <mergeCell ref="A64:N64"/>
    <mergeCell ref="A65:A66"/>
    <mergeCell ref="B65:B66"/>
    <mergeCell ref="N56:N57"/>
    <mergeCell ref="E59:F59"/>
    <mergeCell ref="E60:F60"/>
    <mergeCell ref="E35:F35"/>
    <mergeCell ref="C70:D70"/>
    <mergeCell ref="E70:F70"/>
    <mergeCell ref="K65:K66"/>
    <mergeCell ref="L65:M65"/>
    <mergeCell ref="N65:N66"/>
    <mergeCell ref="C67:D67"/>
    <mergeCell ref="E67:F67"/>
    <mergeCell ref="C65:D66"/>
    <mergeCell ref="E65:F66"/>
    <mergeCell ref="G65:I65"/>
    <mergeCell ref="J65:J66"/>
    <mergeCell ref="C68:D68"/>
    <mergeCell ref="E68:F68"/>
    <mergeCell ref="C69:D69"/>
    <mergeCell ref="E69:F69"/>
    <mergeCell ref="E61:F61"/>
    <mergeCell ref="G56:I56"/>
  </mergeCells>
  <dataValidations count="6">
    <dataValidation type="list" allowBlank="1" showInputMessage="1" showErrorMessage="1" sqref="D60:D62">
      <formula1>$Q$28:$Q$37</formula1>
    </dataValidation>
    <dataValidation type="list" allowBlank="1" showInputMessage="1" showErrorMessage="1" sqref="K5:K9 K14:K18 K23:K27 K46:K53 K32:K40 K58:K61">
      <formula1>$Q$2:$Q$4</formula1>
    </dataValidation>
    <dataValidation type="list" allowBlank="1" showInputMessage="1" showErrorMessage="1" sqref="D5:D9 D14:D18 D23:D27">
      <formula1>$Q$14:$Q$22</formula1>
    </dataValidation>
    <dataValidation type="list" allowBlank="1" showInputMessage="1" showErrorMessage="1" sqref="K62:K63">
      <formula1>$Q$2:$Q$3</formula1>
    </dataValidation>
    <dataValidation type="list" allowBlank="1" showInputMessage="1" showErrorMessage="1" sqref="D45:D53">
      <formula1>$Q$85:$Q$88</formula1>
    </dataValidation>
    <dataValidation type="list" allowBlank="1" showInputMessage="1" showErrorMessage="1" sqref="D58:D59 D32:D40">
      <formula1>$Q$26:$Q$37</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C27" sqref="C27"/>
    </sheetView>
  </sheetViews>
  <sheetFormatPr defaultRowHeight="14.4" x14ac:dyDescent="0.3"/>
  <cols>
    <col min="1" max="1" width="42.33203125" customWidth="1"/>
    <col min="2" max="2" width="35.109375" customWidth="1"/>
    <col min="3" max="3" width="33.44140625" customWidth="1"/>
  </cols>
  <sheetData>
    <row r="1" spans="1:3" ht="15" thickBot="1" x14ac:dyDescent="0.35">
      <c r="A1" s="229" t="s">
        <v>144</v>
      </c>
      <c r="B1" s="229"/>
      <c r="C1" s="229"/>
    </row>
    <row r="2" spans="1:3" ht="15.75" x14ac:dyDescent="0.25">
      <c r="A2" s="226" t="s">
        <v>145</v>
      </c>
      <c r="B2" s="227"/>
      <c r="C2" s="228"/>
    </row>
    <row r="3" spans="1:3" ht="15.75" x14ac:dyDescent="0.25">
      <c r="A3" s="107" t="s">
        <v>146</v>
      </c>
      <c r="B3" s="108" t="s">
        <v>147</v>
      </c>
      <c r="C3" s="109" t="s">
        <v>148</v>
      </c>
    </row>
    <row r="4" spans="1:3" ht="15.75" thickBot="1" x14ac:dyDescent="0.3">
      <c r="A4" s="110" t="s">
        <v>149</v>
      </c>
      <c r="B4" s="111" t="s">
        <v>140</v>
      </c>
      <c r="C4" s="112" t="s">
        <v>263</v>
      </c>
    </row>
    <row r="5" spans="1:3" ht="15.75" thickBot="1" x14ac:dyDescent="0.3">
      <c r="A5" s="230"/>
      <c r="B5" s="230"/>
      <c r="C5" s="230"/>
    </row>
    <row r="6" spans="1:3" ht="15.6" x14ac:dyDescent="0.3">
      <c r="A6" s="226" t="s">
        <v>150</v>
      </c>
      <c r="B6" s="227"/>
      <c r="C6" s="228"/>
    </row>
    <row r="7" spans="1:3" ht="15" thickBot="1" x14ac:dyDescent="0.35">
      <c r="A7" s="110" t="s">
        <v>151</v>
      </c>
      <c r="B7" s="231" t="s">
        <v>165</v>
      </c>
      <c r="C7" s="232"/>
    </row>
    <row r="8" spans="1:3" ht="15.75" thickBot="1" x14ac:dyDescent="0.3">
      <c r="A8" s="230"/>
      <c r="B8" s="230"/>
      <c r="C8" s="230"/>
    </row>
    <row r="9" spans="1:3" ht="15.75" x14ac:dyDescent="0.25">
      <c r="A9" s="226" t="s">
        <v>152</v>
      </c>
      <c r="B9" s="227"/>
      <c r="C9" s="228"/>
    </row>
    <row r="10" spans="1:3" ht="31.2" x14ac:dyDescent="0.3">
      <c r="A10" s="107" t="s">
        <v>153</v>
      </c>
      <c r="B10" s="108" t="s">
        <v>154</v>
      </c>
      <c r="C10" s="109" t="s">
        <v>155</v>
      </c>
    </row>
    <row r="11" spans="1:3" ht="15" x14ac:dyDescent="0.25">
      <c r="A11" s="113" t="s">
        <v>156</v>
      </c>
      <c r="B11" s="114">
        <v>0</v>
      </c>
      <c r="C11" s="115">
        <f>SUM(B11)</f>
        <v>0</v>
      </c>
    </row>
    <row r="12" spans="1:3" ht="15" x14ac:dyDescent="0.25">
      <c r="A12" s="113" t="s">
        <v>157</v>
      </c>
      <c r="B12" s="114">
        <f>SUM('4. Detalle Plan de Adquisicione'!G14:G18)</f>
        <v>1393750</v>
      </c>
      <c r="C12" s="115">
        <f t="shared" ref="C12:C19" si="0">SUM(B12)</f>
        <v>1393750</v>
      </c>
    </row>
    <row r="13" spans="1:3" x14ac:dyDescent="0.3">
      <c r="A13" s="113" t="s">
        <v>158</v>
      </c>
      <c r="B13" s="114">
        <f>SUM('4. Detalle Plan de Adquisicione'!G23:G27)</f>
        <v>141835</v>
      </c>
      <c r="C13" s="115">
        <f t="shared" si="0"/>
        <v>141835</v>
      </c>
    </row>
    <row r="14" spans="1:3" x14ac:dyDescent="0.3">
      <c r="A14" s="113" t="s">
        <v>159</v>
      </c>
      <c r="B14" s="114">
        <f>SUM('4. Detalle Plan de Adquisicione'!G58:G61)</f>
        <v>1679415</v>
      </c>
      <c r="C14" s="115">
        <f t="shared" si="0"/>
        <v>1679415</v>
      </c>
    </row>
    <row r="15" spans="1:3" ht="15" x14ac:dyDescent="0.25">
      <c r="A15" s="113" t="s">
        <v>160</v>
      </c>
      <c r="B15" s="114">
        <v>0</v>
      </c>
      <c r="C15" s="115">
        <f t="shared" si="0"/>
        <v>0</v>
      </c>
    </row>
    <row r="16" spans="1:3" x14ac:dyDescent="0.3">
      <c r="A16" s="113" t="s">
        <v>161</v>
      </c>
      <c r="B16" s="114">
        <f>SUM('4. Detalle Plan de Adquisicione'!G32:G38,'4. Detalle Plan de Adquisicione'!F46:F53)</f>
        <v>3785000</v>
      </c>
      <c r="C16" s="115">
        <f t="shared" si="0"/>
        <v>3785000</v>
      </c>
    </row>
    <row r="17" spans="1:3" ht="15" x14ac:dyDescent="0.25">
      <c r="A17" s="116" t="s">
        <v>142</v>
      </c>
      <c r="B17" s="114">
        <f>SUM('4. Detalle Plan de Adquisicione'!G67:G70)</f>
        <v>0</v>
      </c>
      <c r="C17" s="115">
        <f t="shared" si="0"/>
        <v>0</v>
      </c>
    </row>
    <row r="18" spans="1:3" ht="15" x14ac:dyDescent="0.25">
      <c r="A18" s="113" t="s">
        <v>162</v>
      </c>
      <c r="B18" s="114">
        <v>0</v>
      </c>
      <c r="C18" s="115">
        <f t="shared" si="0"/>
        <v>0</v>
      </c>
    </row>
    <row r="19" spans="1:3" ht="15" x14ac:dyDescent="0.25">
      <c r="A19" s="116" t="s">
        <v>262</v>
      </c>
      <c r="B19" s="114">
        <f>SUM('2. Costeo Detallado'!S56)</f>
        <v>0</v>
      </c>
      <c r="C19" s="115">
        <f t="shared" si="0"/>
        <v>0</v>
      </c>
    </row>
    <row r="20" spans="1:3" ht="16.5" thickBot="1" x14ac:dyDescent="0.3">
      <c r="A20" s="117" t="s">
        <v>34</v>
      </c>
      <c r="B20" s="118">
        <f>SUM(B11:B19)</f>
        <v>7000000</v>
      </c>
      <c r="C20" s="118">
        <f>SUM(C11:C19)</f>
        <v>7000000</v>
      </c>
    </row>
    <row r="21" spans="1:3" ht="15.75" thickBot="1" x14ac:dyDescent="0.3"/>
    <row r="22" spans="1:3" ht="15.6" x14ac:dyDescent="0.3">
      <c r="A22" s="226" t="s">
        <v>163</v>
      </c>
      <c r="B22" s="227"/>
      <c r="C22" s="228"/>
    </row>
    <row r="23" spans="1:3" ht="31.2" x14ac:dyDescent="0.3">
      <c r="A23" s="107" t="s">
        <v>164</v>
      </c>
      <c r="B23" s="108" t="s">
        <v>154</v>
      </c>
      <c r="C23" s="109" t="s">
        <v>155</v>
      </c>
    </row>
    <row r="24" spans="1:3" x14ac:dyDescent="0.3">
      <c r="A24" s="116" t="str">
        <f>'2. Costeo Detallado'!A5</f>
        <v xml:space="preserve">Component I:  Paquete de servicios de atención integral a la primera infancia </v>
      </c>
      <c r="B24" s="114">
        <f>'1. Tabla de Costos'!C4</f>
        <v>193000000</v>
      </c>
      <c r="C24" s="115">
        <f t="shared" ref="C24:C25" si="1">SUM(B24)</f>
        <v>193000000</v>
      </c>
    </row>
    <row r="25" spans="1:3" x14ac:dyDescent="0.3">
      <c r="A25" s="116" t="str">
        <f>'2. Costeo Detallado'!A13</f>
        <v xml:space="preserve">Component II:  Fortalecimiento institucional del INAIPI </v>
      </c>
      <c r="B25" s="114">
        <f>'1. Tabla de Costos'!C9</f>
        <v>5000000</v>
      </c>
      <c r="C25" s="115">
        <f t="shared" si="1"/>
        <v>5000000</v>
      </c>
    </row>
    <row r="26" spans="1:3" x14ac:dyDescent="0.3">
      <c r="A26" s="116" t="str">
        <f>'2. Costeo Detallado'!A46</f>
        <v>Administración y Evaluación</v>
      </c>
      <c r="B26" s="114">
        <f>'1. Tabla de Costos'!C14</f>
        <v>2000000</v>
      </c>
      <c r="C26" s="115">
        <f>SUM(B26)</f>
        <v>2000000</v>
      </c>
    </row>
    <row r="27" spans="1:3" x14ac:dyDescent="0.3">
      <c r="A27" s="172" t="s">
        <v>257</v>
      </c>
      <c r="B27" s="173">
        <v>0</v>
      </c>
      <c r="C27" s="115">
        <f>SUM(B27)</f>
        <v>0</v>
      </c>
    </row>
    <row r="28" spans="1:3" ht="16.2" thickBot="1" x14ac:dyDescent="0.35">
      <c r="A28" s="117" t="s">
        <v>34</v>
      </c>
      <c r="B28" s="118">
        <f>SUM(B24:B27)</f>
        <v>200000000</v>
      </c>
      <c r="C28" s="118">
        <f>SUM(C24:C27)</f>
        <v>200000000</v>
      </c>
    </row>
  </sheetData>
  <mergeCells count="8">
    <mergeCell ref="A9:C9"/>
    <mergeCell ref="A22:C22"/>
    <mergeCell ref="A1:C1"/>
    <mergeCell ref="A2:C2"/>
    <mergeCell ref="A5:C5"/>
    <mergeCell ref="A6:C6"/>
    <mergeCell ref="B7:C7"/>
    <mergeCell ref="A8:C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25EDEB33259FDD41A6F145E4D39D12A8" ma:contentTypeVersion="6" ma:contentTypeDescription="A content type to manage public (operations) IDB documents" ma:contentTypeScope="" ma:versionID="930413b6ecd1dd5760600f1553bbfb31">
  <xsd:schema xmlns:xsd="http://www.w3.org/2001/XMLSchema" xmlns:xs="http://www.w3.org/2001/XMLSchema" xmlns:p="http://schemas.microsoft.com/office/2006/metadata/properties" xmlns:ns2="9c571b2f-e523-4ab2-ba2e-09e151a03ef4" targetNamespace="http://schemas.microsoft.com/office/2006/metadata/properties" ma:root="true" ma:fieldsID="5743215698e482c592dc559d6b325013"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950fe0f-781d-4eb3-a432-36b824324f74}" ma:internalName="TaxCatchAll" ma:showField="CatchAllData" ma:web="5edba027-932f-4932-b4c4-b13ec54d8ce1">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950fe0f-781d-4eb3-a432-36b824324f74}" ma:internalName="TaxCatchAllLabel" ma:readOnly="true" ma:showField="CatchAllDataLabel" ma:web="5edba027-932f-4932-b4c4-b13ec54d8ce1">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SCL/EDU</Division_x0020_or_x0020_Unit>
    <Other_x0020_Author xmlns="9c571b2f-e523-4ab2-ba2e-09e151a03ef4" xsi:nil="true"/>
    <Region xmlns="9c571b2f-e523-4ab2-ba2e-09e151a03ef4" xsi:nil="true"/>
    <IDBDocs_x0020_Number xmlns="9c571b2f-e523-4ab2-ba2e-09e151a03ef4">40675050</IDBDocs_x0020_Number>
    <Document_x0020_Author xmlns="9c571b2f-e523-4ab2-ba2e-09e151a03ef4">Thompson, Jennelle</Document_x0020_Author>
    <Publication_x0020_Type xmlns="9c571b2f-e523-4ab2-ba2e-09e151a03ef4" xsi:nil="true"/>
    <Operation_x0020_Type xmlns="9c571b2f-e523-4ab2-ba2e-09e151a03ef4" xsi:nil="true"/>
    <TaxCatchAll xmlns="9c571b2f-e523-4ab2-ba2e-09e151a03ef4">
      <Value>5</Value>
      <Value>6</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DR-L1077</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Loan Proposal</TermName>
          <TermId xmlns="http://schemas.microsoft.com/office/infopath/2007/PartnerControls">6ee86b6f-6e46-485b-8bfb-87a1f44622ac</TermId>
        </TermInfo>
      </Terms>
    </o5138a91267540169645e33d09c9ddc6>
    <Package_x0020_Code xmlns="9c571b2f-e523-4ab2-ba2e-09e151a03ef4" xsi:nil="true"/>
    <Migration_x0020_Info xmlns="9c571b2f-e523-4ab2-ba2e-09e151a03ef4">&lt;Data&gt;&lt;APPLICATION&gt;MS EXCEL&lt;/APPLICATION&gt;&lt;STAGE_CODE&gt;LP&lt;/STAGE_CODE&gt;&lt;USER_STAGE&gt;Loan Proposal&lt;/USER_STAGE&gt;&lt;PD_OBJ_TYPE&gt;0&lt;/PD_OBJ_TYPE&gt;&lt;MAKERECORD&gt;N&lt;/MAKERECORD&gt;&lt;/Data&gt;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ED-EDU</Webtopic>
    <Identifier xmlns="9c571b2f-e523-4ab2-ba2e-09e151a03ef4"> </Identifier>
    <Publishing_x0020_House xmlns="9c571b2f-e523-4ab2-ba2e-09e151a03ef4" xsi:nil="true"/>
    <Disclosed xmlns="9c571b2f-e523-4ab2-ba2e-09e151a03ef4">false</Disclosed>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CFA6826D-57AE-4BB0-B052-AF4AEFE3DD1A}"/>
</file>

<file path=customXml/itemProps2.xml><?xml version="1.0" encoding="utf-8"?>
<ds:datastoreItem xmlns:ds="http://schemas.openxmlformats.org/officeDocument/2006/customXml" ds:itemID="{8AE79CDE-96D7-4CA7-9F2E-CB8DE3725B28}"/>
</file>

<file path=customXml/itemProps3.xml><?xml version="1.0" encoding="utf-8"?>
<ds:datastoreItem xmlns:ds="http://schemas.openxmlformats.org/officeDocument/2006/customXml" ds:itemID="{ECABD6FD-CA89-4D40-9BE9-0E655A0DFDFC}"/>
</file>

<file path=customXml/itemProps4.xml><?xml version="1.0" encoding="utf-8"?>
<ds:datastoreItem xmlns:ds="http://schemas.openxmlformats.org/officeDocument/2006/customXml" ds:itemID="{80810C1B-744A-485B-B5C0-C48874929D96}"/>
</file>

<file path=customXml/itemProps5.xml><?xml version="1.0" encoding="utf-8"?>
<ds:datastoreItem xmlns:ds="http://schemas.openxmlformats.org/officeDocument/2006/customXml" ds:itemID="{0268FE88-FD73-4783-A105-FB98FBB3C9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Tabla de Costos</vt:lpstr>
      <vt:lpstr>2. Costeo Detallado</vt:lpstr>
      <vt:lpstr>3. Calendario Desembolsos</vt:lpstr>
      <vt:lpstr>4. Detalle Plan de Adquisicione</vt:lpstr>
      <vt:lpstr>5. Plan de Adquisiciones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EER4 Plan de Adquisiciones</dc:title>
  <dc:creator>ACFA</dc:creator>
  <cp:lastModifiedBy>IADB</cp:lastModifiedBy>
  <dcterms:created xsi:type="dcterms:W3CDTF">2016-08-14T21:30:01Z</dcterms:created>
  <dcterms:modified xsi:type="dcterms:W3CDTF">2016-10-12T20:08:11Z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0x01010046CF21643EE8D14686A648AA6DAD08920025EDEB33259FDD41A6F145E4D39D12A8</vt:lpwstr>
  </property>
  <property fmtid="{D5CDD505-2E9C-101B-9397-08002B2CF9AE}" pid="5" name="TaxKeywordTaxHTField">
    <vt:lpwstr/>
  </property>
  <property fmtid="{D5CDD505-2E9C-101B-9397-08002B2CF9AE}" pid="6" name="Series Operations IDB">
    <vt:lpwstr>5;#Loan Proposal|6ee86b6f-6e46-485b-8bfb-87a1f44622ac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5;#Loan Proposal|6ee86b6f-6e46-485b-8bfb-87a1f44622ac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6;#Project Preparation, Planning and Design|29ca0c72-1fc4-435f-a09c-28585cb5eac9</vt:lpwstr>
  </property>
</Properties>
</file>