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9120" windowHeight="3930" activeTab="2"/>
  </bookViews>
  <sheets>
    <sheet name="Consolidated Detailed Budget" sheetId="18" r:id="rId1"/>
    <sheet name="AOP (2)" sheetId="16" r:id="rId2"/>
    <sheet name="AOP Physical" sheetId="15" r:id="rId3"/>
    <sheet name="PRESUP.CONS. (2)" sheetId="6" r:id="rId4"/>
    <sheet name="AdMin Costs" sheetId="3" r:id="rId5"/>
    <sheet name="Equipment (2)" sheetId="14" r:id="rId6"/>
    <sheet name="Specialized Laboratory Equi (2" sheetId="17" r:id="rId7"/>
    <sheet name="AP" sheetId="8" r:id="rId8"/>
    <sheet name="Detailed Construction Costs" sheetId="12" r:id="rId9"/>
  </sheets>
  <calcPr calcId="145621"/>
</workbook>
</file>

<file path=xl/calcChain.xml><?xml version="1.0" encoding="utf-8"?>
<calcChain xmlns="http://schemas.openxmlformats.org/spreadsheetml/2006/main">
  <c r="C10" i="6" l="1"/>
  <c r="C13" i="6"/>
  <c r="H25" i="16"/>
  <c r="H24" i="16" s="1"/>
  <c r="G24" i="16"/>
  <c r="F24" i="16"/>
  <c r="E24" i="16"/>
  <c r="D25" i="16" l="1"/>
  <c r="D24" i="16" s="1"/>
  <c r="I59" i="16"/>
  <c r="H40" i="15" l="1"/>
  <c r="C40" i="15"/>
  <c r="J46" i="15"/>
  <c r="J45" i="15"/>
  <c r="J44" i="15"/>
  <c r="J43" i="15"/>
  <c r="J42" i="15"/>
  <c r="J41" i="15"/>
  <c r="J38" i="15"/>
  <c r="J36" i="15"/>
  <c r="J35" i="15"/>
  <c r="J34" i="15"/>
  <c r="J33" i="15"/>
  <c r="J32" i="15"/>
  <c r="J31" i="15"/>
  <c r="J29" i="15"/>
  <c r="J28" i="15"/>
  <c r="J27" i="15"/>
  <c r="J26" i="15"/>
  <c r="J25" i="15"/>
  <c r="J23" i="15"/>
  <c r="J20" i="15"/>
  <c r="J19" i="15"/>
  <c r="J17" i="15"/>
  <c r="J16" i="15"/>
  <c r="J14" i="15"/>
  <c r="J13" i="15"/>
  <c r="J12" i="15"/>
  <c r="J11" i="15"/>
  <c r="J9" i="15"/>
  <c r="J8" i="15"/>
  <c r="J6" i="15"/>
  <c r="J5" i="15"/>
  <c r="G40" i="15"/>
  <c r="G39" i="15" s="1"/>
  <c r="G37" i="15"/>
  <c r="G30" i="15"/>
  <c r="G24" i="15"/>
  <c r="G22" i="15"/>
  <c r="G18" i="15"/>
  <c r="G15" i="15"/>
  <c r="G7" i="15"/>
  <c r="G21" i="3"/>
  <c r="D21" i="3"/>
  <c r="F10" i="16"/>
  <c r="G10" i="16"/>
  <c r="G54" i="16"/>
  <c r="G52" i="16"/>
  <c r="G40" i="16"/>
  <c r="G39" i="16" s="1"/>
  <c r="G37" i="16"/>
  <c r="G30" i="16"/>
  <c r="G22" i="16"/>
  <c r="G18" i="16"/>
  <c r="G15" i="16"/>
  <c r="G7" i="16"/>
  <c r="G5" i="16"/>
  <c r="K57" i="16"/>
  <c r="K56" i="16"/>
  <c r="K55" i="16"/>
  <c r="K43" i="16"/>
  <c r="K35" i="16"/>
  <c r="K34" i="16"/>
  <c r="K29" i="16"/>
  <c r="K28" i="16"/>
  <c r="K27" i="16"/>
  <c r="K23" i="16"/>
  <c r="K20" i="16"/>
  <c r="K19" i="16"/>
  <c r="K17" i="16"/>
  <c r="K16" i="16"/>
  <c r="K14" i="16"/>
  <c r="K13" i="16"/>
  <c r="K12" i="16"/>
  <c r="K11" i="16"/>
  <c r="K9" i="16"/>
  <c r="K8" i="16"/>
  <c r="K6" i="16"/>
  <c r="H6" i="16"/>
  <c r="H5" i="16" s="1"/>
  <c r="H8" i="16"/>
  <c r="H9" i="16"/>
  <c r="H11" i="16"/>
  <c r="H12" i="16"/>
  <c r="H13" i="16"/>
  <c r="H14" i="16"/>
  <c r="H16" i="16"/>
  <c r="H17" i="16"/>
  <c r="H19" i="16"/>
  <c r="H20" i="16"/>
  <c r="H23" i="16"/>
  <c r="H22" i="16" s="1"/>
  <c r="H26" i="16"/>
  <c r="H27" i="16"/>
  <c r="H28" i="16"/>
  <c r="H29" i="16"/>
  <c r="H31" i="16"/>
  <c r="H32" i="16"/>
  <c r="H33" i="16"/>
  <c r="H34" i="16"/>
  <c r="H35" i="16"/>
  <c r="H36" i="16"/>
  <c r="H38" i="16"/>
  <c r="H37" i="16" s="1"/>
  <c r="H41" i="16"/>
  <c r="H42" i="16"/>
  <c r="H43" i="16"/>
  <c r="H44" i="16"/>
  <c r="H45" i="16"/>
  <c r="H46" i="16"/>
  <c r="H55" i="16"/>
  <c r="H56" i="16"/>
  <c r="H57" i="16"/>
  <c r="H58" i="16"/>
  <c r="F5" i="16"/>
  <c r="G4" i="16" l="1"/>
  <c r="H40" i="16"/>
  <c r="H39" i="16" s="1"/>
  <c r="H15" i="16"/>
  <c r="H10" i="16"/>
  <c r="G21" i="16"/>
  <c r="G3" i="16" s="1"/>
  <c r="G59" i="16" s="1"/>
  <c r="H30" i="16"/>
  <c r="H21" i="16" s="1"/>
  <c r="H18" i="16"/>
  <c r="H7" i="16"/>
  <c r="G21" i="15"/>
  <c r="G4" i="15"/>
  <c r="H54" i="16"/>
  <c r="H4" i="16" l="1"/>
  <c r="H3" i="16" s="1"/>
  <c r="H59" i="16" s="1"/>
  <c r="G3" i="15"/>
  <c r="D58" i="8" l="1"/>
  <c r="S46" i="8"/>
  <c r="N46" i="8"/>
  <c r="O46" i="8" s="1"/>
  <c r="P46" i="8" s="1"/>
  <c r="Q46" i="8" s="1"/>
  <c r="J46" i="8"/>
  <c r="K46" i="8" s="1"/>
  <c r="L46" i="8" s="1"/>
  <c r="D40" i="15"/>
  <c r="D39" i="15" s="1"/>
  <c r="C39" i="15"/>
  <c r="I40" i="15"/>
  <c r="H39" i="15"/>
  <c r="F40" i="15"/>
  <c r="F39" i="15" s="1"/>
  <c r="E40" i="15"/>
  <c r="E39" i="15" s="1"/>
  <c r="B46" i="16"/>
  <c r="C52" i="18"/>
  <c r="D20" i="3"/>
  <c r="G13" i="3"/>
  <c r="D13" i="3"/>
  <c r="C46" i="16" l="1"/>
  <c r="K46" i="16" s="1"/>
  <c r="B40" i="15"/>
  <c r="G20" i="3"/>
  <c r="B39" i="15" l="1"/>
  <c r="J39" i="15" s="1"/>
  <c r="J40" i="15"/>
  <c r="C37" i="14"/>
  <c r="C36" i="14"/>
  <c r="C35" i="14"/>
  <c r="C34" i="14"/>
  <c r="C33" i="14"/>
  <c r="C32" i="14"/>
  <c r="C31" i="14"/>
  <c r="C30" i="14"/>
  <c r="C28" i="14" s="1"/>
  <c r="E37" i="14"/>
  <c r="F436" i="17"/>
  <c r="F399" i="17"/>
  <c r="E36" i="14" s="1"/>
  <c r="E35" i="14"/>
  <c r="F366" i="17"/>
  <c r="E34" i="14"/>
  <c r="F337" i="17"/>
  <c r="E33" i="14"/>
  <c r="F301" i="17"/>
  <c r="E32" i="14"/>
  <c r="F267" i="17"/>
  <c r="E31" i="14"/>
  <c r="F224" i="17"/>
  <c r="E30" i="14"/>
  <c r="F47" i="17"/>
  <c r="C29" i="14"/>
  <c r="E29" i="14"/>
  <c r="F31" i="17"/>
  <c r="C62" i="18"/>
  <c r="C61" i="18"/>
  <c r="J54" i="16"/>
  <c r="I54" i="16"/>
  <c r="E54" i="16"/>
  <c r="D54" i="16"/>
  <c r="C54" i="16"/>
  <c r="B54" i="16"/>
  <c r="J53" i="16"/>
  <c r="H53" i="16" s="1"/>
  <c r="H52" i="16" s="1"/>
  <c r="I52" i="16"/>
  <c r="F52" i="16"/>
  <c r="E52" i="16"/>
  <c r="D52" i="16"/>
  <c r="C52" i="16"/>
  <c r="I49" i="16"/>
  <c r="I48" i="16" s="1"/>
  <c r="C49" i="18"/>
  <c r="J40" i="16"/>
  <c r="I40" i="16"/>
  <c r="F40" i="16"/>
  <c r="E40" i="16"/>
  <c r="J37" i="16"/>
  <c r="I37" i="16"/>
  <c r="C41" i="18"/>
  <c r="C40" i="18"/>
  <c r="C37" i="18"/>
  <c r="J30" i="16"/>
  <c r="I30" i="16"/>
  <c r="C30" i="16"/>
  <c r="B30" i="16"/>
  <c r="C35" i="18"/>
  <c r="C34" i="18"/>
  <c r="C33" i="18"/>
  <c r="J24" i="16"/>
  <c r="I24" i="16"/>
  <c r="B24" i="16"/>
  <c r="J22" i="16"/>
  <c r="I22" i="16"/>
  <c r="F22" i="16"/>
  <c r="E22" i="16"/>
  <c r="D22" i="16"/>
  <c r="C22" i="16"/>
  <c r="B22" i="16"/>
  <c r="K22" i="16" s="1"/>
  <c r="C26" i="18"/>
  <c r="C25" i="18"/>
  <c r="J18" i="16"/>
  <c r="I18" i="16"/>
  <c r="F18" i="16"/>
  <c r="E18" i="16"/>
  <c r="D18" i="16"/>
  <c r="C18" i="16"/>
  <c r="B18" i="16"/>
  <c r="C23" i="18"/>
  <c r="C22" i="18"/>
  <c r="J15" i="16"/>
  <c r="I15" i="16"/>
  <c r="F15" i="16"/>
  <c r="E15" i="16"/>
  <c r="D15" i="16"/>
  <c r="C15" i="16"/>
  <c r="B15" i="16"/>
  <c r="C20" i="18"/>
  <c r="C19" i="18"/>
  <c r="C18" i="18"/>
  <c r="C17" i="18"/>
  <c r="J10" i="16"/>
  <c r="I10" i="16"/>
  <c r="E10" i="16"/>
  <c r="D10" i="16"/>
  <c r="C10" i="16"/>
  <c r="B10" i="16"/>
  <c r="K10" i="16" s="1"/>
  <c r="C15" i="18"/>
  <c r="C14" i="18"/>
  <c r="J7" i="16"/>
  <c r="I7" i="16"/>
  <c r="F7" i="16"/>
  <c r="E7" i="16"/>
  <c r="D7" i="16"/>
  <c r="C7" i="16"/>
  <c r="B7" i="16"/>
  <c r="J5" i="16"/>
  <c r="I5" i="16"/>
  <c r="E5" i="16"/>
  <c r="D5" i="16"/>
  <c r="C5" i="16"/>
  <c r="B5" i="16"/>
  <c r="F37" i="15"/>
  <c r="J37" i="15" s="1"/>
  <c r="F30" i="15"/>
  <c r="E30" i="15"/>
  <c r="D30" i="15"/>
  <c r="C30" i="15"/>
  <c r="B30" i="15"/>
  <c r="C24" i="15"/>
  <c r="F24" i="15"/>
  <c r="E24" i="15"/>
  <c r="D24" i="15"/>
  <c r="B24" i="15"/>
  <c r="F22" i="15"/>
  <c r="E22" i="15"/>
  <c r="D22" i="15"/>
  <c r="C22" i="15"/>
  <c r="B22" i="15"/>
  <c r="F18" i="15"/>
  <c r="E18" i="15"/>
  <c r="D18" i="15"/>
  <c r="C18" i="15"/>
  <c r="B18" i="15"/>
  <c r="F15" i="15"/>
  <c r="E15" i="15"/>
  <c r="D15" i="15"/>
  <c r="C15" i="15"/>
  <c r="B15" i="15"/>
  <c r="F10" i="15"/>
  <c r="E10" i="15"/>
  <c r="D10" i="15"/>
  <c r="C10" i="15"/>
  <c r="B10" i="15"/>
  <c r="F7" i="15"/>
  <c r="E7" i="15"/>
  <c r="D7" i="15"/>
  <c r="C7" i="15"/>
  <c r="B7" i="15"/>
  <c r="I39" i="15"/>
  <c r="I37" i="15"/>
  <c r="H37" i="15"/>
  <c r="I30" i="15"/>
  <c r="H30" i="15"/>
  <c r="I24" i="15"/>
  <c r="H24" i="15"/>
  <c r="I22" i="15"/>
  <c r="H22" i="15"/>
  <c r="I18" i="15"/>
  <c r="H18" i="15"/>
  <c r="I15" i="15"/>
  <c r="H15" i="15"/>
  <c r="I10" i="15"/>
  <c r="H10" i="15"/>
  <c r="I7" i="15"/>
  <c r="H7" i="15"/>
  <c r="I5" i="15"/>
  <c r="H5" i="15"/>
  <c r="J15" i="15" l="1"/>
  <c r="J30" i="15"/>
  <c r="J18" i="15"/>
  <c r="H21" i="15"/>
  <c r="J7" i="15"/>
  <c r="J22" i="15"/>
  <c r="I21" i="15"/>
  <c r="J10" i="15"/>
  <c r="J24" i="15"/>
  <c r="K5" i="16"/>
  <c r="K15" i="16"/>
  <c r="K7" i="16"/>
  <c r="K18" i="16"/>
  <c r="I4" i="15"/>
  <c r="B21" i="15"/>
  <c r="E21" i="15"/>
  <c r="F38" i="16"/>
  <c r="C44" i="18"/>
  <c r="C31" i="18"/>
  <c r="D32" i="16"/>
  <c r="C38" i="18"/>
  <c r="F36" i="16"/>
  <c r="K36" i="16" s="1"/>
  <c r="C42" i="18"/>
  <c r="B41" i="16"/>
  <c r="K41" i="16" s="1"/>
  <c r="C47" i="18"/>
  <c r="C44" i="16"/>
  <c r="K44" i="16" s="1"/>
  <c r="C50" i="18"/>
  <c r="F54" i="16"/>
  <c r="K54" i="16" s="1"/>
  <c r="C63" i="18"/>
  <c r="C11" i="18"/>
  <c r="C12" i="18"/>
  <c r="C26" i="16"/>
  <c r="C32" i="18"/>
  <c r="E33" i="16"/>
  <c r="C39" i="18"/>
  <c r="C48" i="18"/>
  <c r="B42" i="16"/>
  <c r="C42" i="16"/>
  <c r="D45" i="16"/>
  <c r="K45" i="16" s="1"/>
  <c r="C51" i="18"/>
  <c r="F58" i="16"/>
  <c r="C64" i="18"/>
  <c r="C18" i="6"/>
  <c r="C28" i="18"/>
  <c r="C29" i="18"/>
  <c r="D31" i="16"/>
  <c r="K31" i="16" s="1"/>
  <c r="C59" i="18"/>
  <c r="C16" i="6"/>
  <c r="C21" i="15"/>
  <c r="F4" i="15"/>
  <c r="H4" i="15"/>
  <c r="E4" i="15"/>
  <c r="B4" i="16"/>
  <c r="C24" i="18"/>
  <c r="I21" i="16"/>
  <c r="C25" i="16"/>
  <c r="C24" i="16" s="1"/>
  <c r="E4" i="16"/>
  <c r="J39" i="16"/>
  <c r="D26" i="16"/>
  <c r="C30" i="18"/>
  <c r="E39" i="16"/>
  <c r="I47" i="16"/>
  <c r="J4" i="16"/>
  <c r="F39" i="16"/>
  <c r="C13" i="18"/>
  <c r="C21" i="18"/>
  <c r="I39" i="16"/>
  <c r="J52" i="16"/>
  <c r="C36" i="18"/>
  <c r="D4" i="16"/>
  <c r="I4" i="16"/>
  <c r="F4" i="16"/>
  <c r="C16" i="18"/>
  <c r="B21" i="16"/>
  <c r="F33" i="16"/>
  <c r="C58" i="18"/>
  <c r="B53" i="16"/>
  <c r="J21" i="16"/>
  <c r="E32" i="16"/>
  <c r="C43" i="18"/>
  <c r="C4" i="16"/>
  <c r="E58" i="16"/>
  <c r="K58" i="16" s="1"/>
  <c r="F21" i="15"/>
  <c r="D21" i="15"/>
  <c r="C4" i="15"/>
  <c r="D4" i="15"/>
  <c r="B4" i="15"/>
  <c r="D33" i="16"/>
  <c r="C46" i="18"/>
  <c r="H3" i="15" l="1"/>
  <c r="K25" i="16"/>
  <c r="I3" i="15"/>
  <c r="J4" i="15"/>
  <c r="F3" i="15"/>
  <c r="K42" i="16"/>
  <c r="D40" i="16"/>
  <c r="D39" i="16" s="1"/>
  <c r="K4" i="16"/>
  <c r="K26" i="16"/>
  <c r="J21" i="15"/>
  <c r="C40" i="16"/>
  <c r="C39" i="16" s="1"/>
  <c r="K32" i="16"/>
  <c r="F37" i="16"/>
  <c r="K37" i="16" s="1"/>
  <c r="K38" i="16"/>
  <c r="K33" i="16"/>
  <c r="B52" i="16"/>
  <c r="K52" i="16" s="1"/>
  <c r="K53" i="16"/>
  <c r="B3" i="15"/>
  <c r="E3" i="15"/>
  <c r="E30" i="16"/>
  <c r="E21" i="16" s="1"/>
  <c r="E3" i="16" s="1"/>
  <c r="E59" i="16" s="1"/>
  <c r="C17" i="6"/>
  <c r="C60" i="18"/>
  <c r="D30" i="16"/>
  <c r="F30" i="16"/>
  <c r="F21" i="16" s="1"/>
  <c r="F3" i="16" s="1"/>
  <c r="F59" i="16" s="1"/>
  <c r="J3" i="16"/>
  <c r="J59" i="16" s="1"/>
  <c r="I3" i="16"/>
  <c r="C45" i="18"/>
  <c r="D3" i="15"/>
  <c r="B40" i="16"/>
  <c r="K40" i="16" s="1"/>
  <c r="M26" i="8"/>
  <c r="S26" i="8" s="1"/>
  <c r="J26" i="8"/>
  <c r="K26" i="8" s="1"/>
  <c r="L26" i="8" s="1"/>
  <c r="E38" i="14"/>
  <c r="D48" i="8"/>
  <c r="D44" i="8"/>
  <c r="D43" i="8"/>
  <c r="M21" i="8"/>
  <c r="K30" i="16" l="1"/>
  <c r="C21" i="16"/>
  <c r="K24" i="16"/>
  <c r="J3" i="15"/>
  <c r="D21" i="16"/>
  <c r="D3" i="16" s="1"/>
  <c r="D59" i="16" s="1"/>
  <c r="C27" i="18"/>
  <c r="C12" i="6"/>
  <c r="C10" i="18"/>
  <c r="C11" i="6"/>
  <c r="C9" i="18"/>
  <c r="C3" i="15"/>
  <c r="B39" i="16"/>
  <c r="K39" i="16" s="1"/>
  <c r="N26" i="8"/>
  <c r="O26" i="8" s="1"/>
  <c r="P26" i="8" s="1"/>
  <c r="Q26" i="8" s="1"/>
  <c r="C3" i="16" l="1"/>
  <c r="C59" i="16" s="1"/>
  <c r="K21" i="16"/>
  <c r="B3" i="16"/>
  <c r="B59" i="16" s="1"/>
  <c r="K3" i="16" l="1"/>
  <c r="E44" i="14"/>
  <c r="E43" i="14"/>
  <c r="E42" i="14"/>
  <c r="E40" i="14" s="1"/>
  <c r="E41" i="14"/>
  <c r="E39" i="14"/>
  <c r="E27" i="14"/>
  <c r="E26" i="14"/>
  <c r="E22" i="14"/>
  <c r="E21" i="14"/>
  <c r="E18" i="14"/>
  <c r="E16" i="14"/>
  <c r="E15" i="14"/>
  <c r="E14" i="14"/>
  <c r="E13" i="14"/>
  <c r="E11" i="14"/>
  <c r="C10" i="14"/>
  <c r="E10" i="14" s="1"/>
  <c r="E9" i="14"/>
  <c r="C8" i="14"/>
  <c r="E8" i="14" s="1"/>
  <c r="E7" i="14" s="1"/>
  <c r="E28" i="14" l="1"/>
  <c r="F21" i="14"/>
  <c r="E24" i="14" l="1"/>
  <c r="D45" i="8" s="1"/>
  <c r="J36" i="8"/>
  <c r="K36" i="8" s="1"/>
  <c r="L36" i="8" s="1"/>
  <c r="J35" i="8"/>
  <c r="K35" i="8" s="1"/>
  <c r="L35" i="8" s="1"/>
  <c r="J34" i="8"/>
  <c r="K34" i="8" s="1"/>
  <c r="L34" i="8" s="1"/>
  <c r="J33" i="8"/>
  <c r="K33" i="8" s="1"/>
  <c r="L33" i="8" s="1"/>
  <c r="J32" i="8"/>
  <c r="K32" i="8" s="1"/>
  <c r="L32" i="8" s="1"/>
  <c r="J31" i="8"/>
  <c r="K31" i="8" s="1"/>
  <c r="L31" i="8" s="1"/>
  <c r="J30" i="8"/>
  <c r="K30" i="8" s="1"/>
  <c r="L30" i="8" s="1"/>
  <c r="J25" i="8"/>
  <c r="K25" i="8" s="1"/>
  <c r="L25" i="8" s="1"/>
  <c r="M23" i="8"/>
  <c r="S23" i="8" s="1"/>
  <c r="J20" i="8"/>
  <c r="K20" i="8" s="1"/>
  <c r="L20" i="8" s="1"/>
  <c r="S15" i="8"/>
  <c r="S16" i="8" s="1"/>
  <c r="S17" i="8" s="1"/>
  <c r="S18" i="8" s="1"/>
  <c r="M16" i="8"/>
  <c r="M17" i="8" s="1"/>
  <c r="J18" i="8"/>
  <c r="K18" i="8" s="1"/>
  <c r="L18" i="8" s="1"/>
  <c r="E45" i="14" l="1"/>
  <c r="N17" i="8"/>
  <c r="O17" i="8" s="1"/>
  <c r="P17" i="8" s="1"/>
  <c r="Q17" i="8" s="1"/>
  <c r="M18" i="8"/>
  <c r="M19" i="8" s="1"/>
  <c r="M20" i="8" s="1"/>
  <c r="N16" i="8"/>
  <c r="O16" i="8" s="1"/>
  <c r="P16" i="8" s="1"/>
  <c r="Q16" i="8" s="1"/>
  <c r="N18" i="8" l="1"/>
  <c r="O18" i="8" s="1"/>
  <c r="P18" i="8" s="1"/>
  <c r="Q18" i="8" s="1"/>
  <c r="N23" i="8"/>
  <c r="O23" i="8" s="1"/>
  <c r="P23" i="8" s="1"/>
  <c r="Q23" i="8" s="1"/>
  <c r="M27" i="8"/>
  <c r="N15" i="8"/>
  <c r="O15" i="8" s="1"/>
  <c r="P15" i="8" s="1"/>
  <c r="Q15" i="8" s="1"/>
  <c r="J16" i="8"/>
  <c r="K16" i="8" s="1"/>
  <c r="L16" i="8" s="1"/>
  <c r="M12" i="8"/>
  <c r="N12" i="8" s="1"/>
  <c r="O12" i="8" s="1"/>
  <c r="P12" i="8" s="1"/>
  <c r="Q12" i="8" s="1"/>
  <c r="J14" i="8"/>
  <c r="K14" i="8" s="1"/>
  <c r="L14" i="8" s="1"/>
  <c r="J13" i="8"/>
  <c r="K13" i="8" s="1"/>
  <c r="L13" i="8" s="1"/>
  <c r="J12" i="8"/>
  <c r="K12" i="8" s="1"/>
  <c r="L12" i="8" s="1"/>
  <c r="M13" i="8" l="1"/>
  <c r="S13" i="8" s="1"/>
  <c r="S27" i="8"/>
  <c r="N27" i="8"/>
  <c r="O27" i="8" s="1"/>
  <c r="P27" i="8" s="1"/>
  <c r="Q27" i="8" s="1"/>
  <c r="S12" i="8"/>
  <c r="M14" i="8" l="1"/>
  <c r="S14" i="8" s="1"/>
  <c r="N13" i="8"/>
  <c r="O13" i="8" s="1"/>
  <c r="P13" i="8" s="1"/>
  <c r="Q13" i="8" s="1"/>
  <c r="N14" i="8" l="1"/>
  <c r="O14" i="8" s="1"/>
  <c r="P14" i="8" s="1"/>
  <c r="Q14" i="8" s="1"/>
  <c r="S19" i="8"/>
  <c r="U19" i="8" s="1"/>
  <c r="V19" i="8" s="1"/>
  <c r="M24" i="8"/>
  <c r="M32" i="8" s="1"/>
  <c r="N19" i="8"/>
  <c r="O19" i="8" s="1"/>
  <c r="P19" i="8" s="1"/>
  <c r="Q19" i="8" s="1"/>
  <c r="S22" i="8"/>
  <c r="N22" i="8"/>
  <c r="O22" i="8" s="1"/>
  <c r="P22" i="8" s="1"/>
  <c r="Q22" i="8" s="1"/>
  <c r="G22" i="3"/>
  <c r="G19" i="3" s="1"/>
  <c r="H51" i="16" s="1"/>
  <c r="B51" i="16" l="1"/>
  <c r="C51" i="16" s="1"/>
  <c r="C57" i="18"/>
  <c r="M33" i="8"/>
  <c r="N32" i="8"/>
  <c r="O32" i="8" s="1"/>
  <c r="P32" i="8" s="1"/>
  <c r="Q32" i="8" s="1"/>
  <c r="S32" i="8"/>
  <c r="D22" i="3"/>
  <c r="M25" i="8"/>
  <c r="S24" i="8"/>
  <c r="M28" i="8"/>
  <c r="M29" i="8" s="1"/>
  <c r="M30" i="8" s="1"/>
  <c r="N24" i="8"/>
  <c r="O24" i="8" s="1"/>
  <c r="P24" i="8" s="1"/>
  <c r="Q24" i="8" s="1"/>
  <c r="S20" i="8"/>
  <c r="N20" i="8"/>
  <c r="O20" i="8" s="1"/>
  <c r="P20" i="8" s="1"/>
  <c r="Q20" i="8" s="1"/>
  <c r="G18" i="3"/>
  <c r="G17" i="3"/>
  <c r="G16" i="3"/>
  <c r="G14" i="3"/>
  <c r="G12" i="3"/>
  <c r="D14" i="3"/>
  <c r="S29" i="8" l="1"/>
  <c r="M34" i="8"/>
  <c r="M35" i="8" s="1"/>
  <c r="S33" i="8"/>
  <c r="N33" i="8"/>
  <c r="O33" i="8" s="1"/>
  <c r="P33" i="8" s="1"/>
  <c r="Q33" i="8" s="1"/>
  <c r="J51" i="16"/>
  <c r="M36" i="8"/>
  <c r="N29" i="8"/>
  <c r="O29" i="8" s="1"/>
  <c r="P29" i="8" s="1"/>
  <c r="Q29" i="8" s="1"/>
  <c r="S34" i="8"/>
  <c r="N34" i="8"/>
  <c r="O34" i="8" s="1"/>
  <c r="P34" i="8" s="1"/>
  <c r="Q34" i="8" s="1"/>
  <c r="N28" i="8"/>
  <c r="O28" i="8" s="1"/>
  <c r="P28" i="8" s="1"/>
  <c r="Q28" i="8" s="1"/>
  <c r="S28" i="8"/>
  <c r="S25" i="8"/>
  <c r="N25" i="8"/>
  <c r="O25" i="8" s="1"/>
  <c r="P25" i="8" s="1"/>
  <c r="Q25" i="8" s="1"/>
  <c r="M38" i="8"/>
  <c r="M37" i="8"/>
  <c r="N48" i="8"/>
  <c r="O48" i="8" s="1"/>
  <c r="P48" i="8" s="1"/>
  <c r="Q48" i="8" s="1"/>
  <c r="J48" i="8"/>
  <c r="K48" i="8" s="1"/>
  <c r="L48" i="8" s="1"/>
  <c r="D51" i="16" l="1"/>
  <c r="E51" i="16" s="1"/>
  <c r="F51" i="16" s="1"/>
  <c r="S36" i="8"/>
  <c r="N36" i="8"/>
  <c r="O36" i="8" s="1"/>
  <c r="P36" i="8" s="1"/>
  <c r="Q36" i="8" s="1"/>
  <c r="S35" i="8"/>
  <c r="N35" i="8"/>
  <c r="O35" i="8" s="1"/>
  <c r="P35" i="8" s="1"/>
  <c r="Q35" i="8" s="1"/>
  <c r="S30" i="8"/>
  <c r="M31" i="8"/>
  <c r="N30" i="8"/>
  <c r="O30" i="8" s="1"/>
  <c r="P30" i="8" s="1"/>
  <c r="Q30" i="8" s="1"/>
  <c r="S21" i="8"/>
  <c r="N21" i="8"/>
  <c r="O21" i="8" s="1"/>
  <c r="P21" i="8" s="1"/>
  <c r="Q21" i="8" s="1"/>
  <c r="S38" i="8"/>
  <c r="N38" i="8"/>
  <c r="O38" i="8" s="1"/>
  <c r="P38" i="8" s="1"/>
  <c r="Q38" i="8" s="1"/>
  <c r="S37" i="8"/>
  <c r="N37" i="8"/>
  <c r="O37" i="8" s="1"/>
  <c r="P37" i="8" s="1"/>
  <c r="Q37" i="8" s="1"/>
  <c r="N47" i="8"/>
  <c r="O47" i="8" s="1"/>
  <c r="P47" i="8" s="1"/>
  <c r="Q47" i="8" s="1"/>
  <c r="J47" i="8"/>
  <c r="K47" i="8" s="1"/>
  <c r="L47" i="8" s="1"/>
  <c r="N45" i="8"/>
  <c r="O45" i="8" s="1"/>
  <c r="P45" i="8" s="1"/>
  <c r="Q45" i="8" s="1"/>
  <c r="J45" i="8"/>
  <c r="K45" i="8" s="1"/>
  <c r="L45" i="8" s="1"/>
  <c r="G51" i="16" l="1"/>
  <c r="K51" i="16" s="1"/>
  <c r="S31" i="8"/>
  <c r="N31" i="8"/>
  <c r="O31" i="8" s="1"/>
  <c r="P31" i="8" s="1"/>
  <c r="Q31" i="8" s="1"/>
  <c r="N44" i="8"/>
  <c r="O44" i="8" s="1"/>
  <c r="P44" i="8" s="1"/>
  <c r="Q44" i="8" s="1"/>
  <c r="J44" i="8"/>
  <c r="K44" i="8" s="1"/>
  <c r="L44" i="8" s="1"/>
  <c r="J11" i="8" l="1"/>
  <c r="K11" i="8" s="1"/>
  <c r="L11" i="8" s="1"/>
  <c r="J15" i="8"/>
  <c r="K15" i="8" s="1"/>
  <c r="L15" i="8" s="1"/>
  <c r="J17" i="8"/>
  <c r="K17" i="8" s="1"/>
  <c r="L17" i="8" s="1"/>
  <c r="J19" i="8"/>
  <c r="K19" i="8" s="1"/>
  <c r="L19" i="8" s="1"/>
  <c r="J21" i="8"/>
  <c r="K21" i="8" s="1"/>
  <c r="L21" i="8" s="1"/>
  <c r="J22" i="8"/>
  <c r="K22" i="8" s="1"/>
  <c r="L22" i="8" s="1"/>
  <c r="D12" i="3"/>
  <c r="J28" i="8" l="1"/>
  <c r="K28" i="8" s="1"/>
  <c r="L28" i="8" s="1"/>
  <c r="J27" i="8"/>
  <c r="K27" i="8" s="1"/>
  <c r="L27" i="8" s="1"/>
  <c r="J24" i="8"/>
  <c r="K24" i="8" s="1"/>
  <c r="L24" i="8" s="1"/>
  <c r="J23" i="8"/>
  <c r="K23" i="8" s="1"/>
  <c r="L23" i="8" s="1"/>
  <c r="N11" i="8"/>
  <c r="O11" i="8" s="1"/>
  <c r="P11" i="8" s="1"/>
  <c r="Q11" i="8" s="1"/>
  <c r="N39" i="8" l="1"/>
  <c r="O39" i="8" s="1"/>
  <c r="P39" i="8" s="1"/>
  <c r="Q39" i="8" s="1"/>
  <c r="J39" i="8"/>
  <c r="K39" i="8" s="1"/>
  <c r="L39" i="8" s="1"/>
  <c r="J38" i="8"/>
  <c r="K38" i="8" s="1"/>
  <c r="L38" i="8" s="1"/>
  <c r="J37" i="8"/>
  <c r="K37" i="8" s="1"/>
  <c r="L37" i="8" s="1"/>
  <c r="D52" i="8" l="1"/>
  <c r="N43" i="8"/>
  <c r="O43" i="8" s="1"/>
  <c r="P43" i="8" s="1"/>
  <c r="Q43" i="8" s="1"/>
  <c r="J43" i="8"/>
  <c r="K43" i="8" s="1"/>
  <c r="L43" i="8" s="1"/>
  <c r="J29" i="8"/>
  <c r="K29" i="8" s="1"/>
  <c r="L29" i="8" s="1"/>
  <c r="N51" i="8"/>
  <c r="O51" i="8" s="1"/>
  <c r="P51" i="8" s="1"/>
  <c r="Q51" i="8" s="1"/>
  <c r="J51" i="8"/>
  <c r="K51" i="8" s="1"/>
  <c r="L51" i="8" s="1"/>
  <c r="D49" i="8" l="1"/>
  <c r="D18" i="3" l="1"/>
  <c r="D17" i="3"/>
  <c r="D16" i="3"/>
  <c r="G15" i="3" l="1"/>
  <c r="H50" i="16" s="1"/>
  <c r="B50" i="16" s="1"/>
  <c r="C50" i="16" s="1"/>
  <c r="C56" i="18" l="1"/>
  <c r="G11" i="3"/>
  <c r="H49" i="16" s="1"/>
  <c r="B49" i="16" l="1"/>
  <c r="C49" i="16" s="1"/>
  <c r="H48" i="16"/>
  <c r="H47" i="16" s="1"/>
  <c r="J50" i="16"/>
  <c r="C55" i="18"/>
  <c r="G23" i="3"/>
  <c r="D40" i="8"/>
  <c r="D53" i="8" s="1"/>
  <c r="J49" i="16" l="1"/>
  <c r="J48" i="16" s="1"/>
  <c r="J47" i="16" s="1"/>
  <c r="D50" i="16" l="1"/>
  <c r="E50" i="16" s="1"/>
  <c r="F50" i="16" s="1"/>
  <c r="G50" i="16" s="1"/>
  <c r="C54" i="18"/>
  <c r="C15" i="6"/>
  <c r="E14" i="6" s="1"/>
  <c r="B48" i="16"/>
  <c r="K50" i="16" l="1"/>
  <c r="C19" i="6"/>
  <c r="C65" i="18"/>
  <c r="C53" i="18"/>
  <c r="C14" i="6"/>
  <c r="C48" i="16"/>
  <c r="C47" i="16" s="1"/>
  <c r="C67" i="16" s="1"/>
  <c r="D49" i="16"/>
  <c r="B47" i="16"/>
  <c r="E10" i="6"/>
  <c r="C69" i="16" l="1"/>
  <c r="B67" i="16"/>
  <c r="E49" i="16"/>
  <c r="D48" i="16"/>
  <c r="E19" i="6"/>
  <c r="B69" i="16" l="1"/>
  <c r="D47" i="16"/>
  <c r="F49" i="16"/>
  <c r="G49" i="16" s="1"/>
  <c r="E48" i="16"/>
  <c r="E47" i="16" s="1"/>
  <c r="E67" i="16" s="1"/>
  <c r="E69" i="16" l="1"/>
  <c r="F48" i="16"/>
  <c r="G48" i="16"/>
  <c r="G47" i="16" s="1"/>
  <c r="G67" i="16" s="1"/>
  <c r="K49" i="16"/>
  <c r="D67" i="16"/>
  <c r="D10" i="6"/>
  <c r="D11" i="6"/>
  <c r="D14" i="6"/>
  <c r="D19" i="6"/>
  <c r="D17" i="6"/>
  <c r="D12" i="6"/>
  <c r="D18" i="6"/>
  <c r="D16" i="6"/>
  <c r="D15" i="6"/>
  <c r="D13" i="6"/>
  <c r="G69" i="16" l="1"/>
  <c r="D69" i="16"/>
  <c r="F47" i="16"/>
  <c r="K48" i="16"/>
  <c r="F19" i="6"/>
  <c r="F14" i="6"/>
  <c r="F10" i="6"/>
  <c r="F67" i="16" l="1"/>
  <c r="K47" i="16"/>
  <c r="F69" i="16" l="1"/>
  <c r="H67" i="16"/>
  <c r="K59" i="16"/>
  <c r="H68" i="16" l="1"/>
  <c r="H69" i="16"/>
  <c r="C68" i="16"/>
  <c r="B68" i="16"/>
  <c r="E68" i="16"/>
  <c r="G68" i="16"/>
  <c r="D68" i="16"/>
  <c r="F68" i="16"/>
</calcChain>
</file>

<file path=xl/sharedStrings.xml><?xml version="1.0" encoding="utf-8"?>
<sst xmlns="http://schemas.openxmlformats.org/spreadsheetml/2006/main" count="1016" uniqueCount="628">
  <si>
    <t>Total</t>
  </si>
  <si>
    <t>T O T A L</t>
  </si>
  <si>
    <t>TOTAL</t>
  </si>
  <si>
    <t>II.  ADMINISTRACION Y FINANZAS</t>
  </si>
  <si>
    <t>Description/Source</t>
  </si>
  <si>
    <t>Year 1</t>
  </si>
  <si>
    <t>Year 2</t>
  </si>
  <si>
    <t>Year 3</t>
  </si>
  <si>
    <t>IDB</t>
  </si>
  <si>
    <t>CONSOLIDATED BUDGET</t>
  </si>
  <si>
    <t>(US Dollars)</t>
  </si>
  <si>
    <t>I. DIRECT COSTS</t>
  </si>
  <si>
    <t>II.  PROGRAM ADMINISTRATION</t>
  </si>
  <si>
    <t xml:space="preserve">     A.  Personnel</t>
  </si>
  <si>
    <t>IV.  MONITORING AND EVALUATION</t>
  </si>
  <si>
    <t xml:space="preserve">     C. ex post cost benefit analysis</t>
  </si>
  <si>
    <t>V.  CONTINGENCIES</t>
  </si>
  <si>
    <t xml:space="preserve">          1.  Management and Coordination</t>
  </si>
  <si>
    <t xml:space="preserve">          2.  Finance and Admin</t>
  </si>
  <si>
    <t xml:space="preserve">     B.  Equipment, Logistics and Space</t>
  </si>
  <si>
    <t>INTERAMERICAN DEVELOPMENT BANK</t>
  </si>
  <si>
    <t>ADMINISTRATIVE BUDGET - PERSONNEL</t>
  </si>
  <si>
    <t>Position</t>
  </si>
  <si>
    <t>Monthly</t>
  </si>
  <si>
    <t>Salary</t>
  </si>
  <si>
    <t xml:space="preserve">Annual </t>
  </si>
  <si>
    <t>Contract time</t>
  </si>
  <si>
    <t xml:space="preserve">Number of </t>
  </si>
  <si>
    <t>Months</t>
  </si>
  <si>
    <t>Comments</t>
  </si>
  <si>
    <t xml:space="preserve"> </t>
  </si>
  <si>
    <t>I.  COORDINATION AND MANAGEMENT</t>
  </si>
  <si>
    <t>Whole Program</t>
  </si>
  <si>
    <t xml:space="preserve">     A.  Fiduciary Specialist</t>
  </si>
  <si>
    <t xml:space="preserve">     B.  Procurement Specialist</t>
  </si>
  <si>
    <t xml:space="preserve">          3.  Technical Support</t>
  </si>
  <si>
    <t>Item</t>
  </si>
  <si>
    <t>Costo</t>
  </si>
  <si>
    <t>Numero de</t>
  </si>
  <si>
    <t>Notas/</t>
  </si>
  <si>
    <t>Unitario</t>
  </si>
  <si>
    <t>Unidades</t>
  </si>
  <si>
    <t>Supuestos</t>
  </si>
  <si>
    <t>A.  Laptops</t>
  </si>
  <si>
    <t>B. Laser color printer</t>
  </si>
  <si>
    <t>C.  Projector</t>
  </si>
  <si>
    <t>D.  Various additional equipment</t>
  </si>
  <si>
    <t>II.  SOFTWARE</t>
  </si>
  <si>
    <t xml:space="preserve">     A.  Microsoft Office Suite 365</t>
  </si>
  <si>
    <t>EACH LICENCE IS 150/YEAR/person, CONSIDERING LICENCES FOR 3 YEARS= 7 STAFF X 3 YEARS, Source http://office.microsoft.com/en-us/business/compare-all-office-365-for-business-plans-FX104051403.aspx</t>
  </si>
  <si>
    <t xml:space="preserve">     B.  Stata Statistical Software (Stata 13)</t>
  </si>
  <si>
    <t xml:space="preserve">ESTIMATED, MAY CHANGE BASED ON THE TYPE OF LICENSE </t>
  </si>
  <si>
    <t xml:space="preserve">     C.  Various--business and statistical</t>
  </si>
  <si>
    <t>InterAmerican Development Bank</t>
  </si>
  <si>
    <t>SU-L1043</t>
  </si>
  <si>
    <t>id.</t>
  </si>
  <si>
    <t>Comp.</t>
  </si>
  <si>
    <t>Local</t>
  </si>
  <si>
    <t xml:space="preserve"> TR ou especificações técnicas prontas</t>
  </si>
  <si>
    <t>Não-objeção do BID (TR/Edital)</t>
  </si>
  <si>
    <t>Montagem do processo licitatório</t>
  </si>
  <si>
    <t>Tramitação na PGE</t>
  </si>
  <si>
    <t>Abertura da Licitação</t>
  </si>
  <si>
    <t>Tramitação do processo licitatório</t>
  </si>
  <si>
    <t>Adjudicação e assinatura do contrato</t>
  </si>
  <si>
    <t>Emissão de ordem de serviço</t>
  </si>
  <si>
    <t>PRAZO DE EXECUÇÃO DO CONTRATO</t>
  </si>
  <si>
    <t>2 anos</t>
  </si>
  <si>
    <t>Ex-ante</t>
  </si>
  <si>
    <t>TOTAL 1</t>
  </si>
  <si>
    <t>TOTAL 2</t>
  </si>
  <si>
    <t>TOTAL 3</t>
  </si>
  <si>
    <t>Adquisitions Plan (AP)</t>
  </si>
  <si>
    <t>Description/Type of Contract</t>
  </si>
  <si>
    <t>Source</t>
  </si>
  <si>
    <t>Publication</t>
  </si>
  <si>
    <t>Estimated Dates</t>
  </si>
  <si>
    <r>
      <t>Goods and Works</t>
    </r>
    <r>
      <rPr>
        <sz val="9"/>
        <color theme="1"/>
        <rFont val="Times New Roman"/>
        <family val="1"/>
      </rPr>
      <t xml:space="preserve">: </t>
    </r>
    <r>
      <rPr>
        <b/>
        <sz val="9"/>
        <color theme="1"/>
        <rFont val="Times New Roman"/>
        <family val="1"/>
      </rPr>
      <t>ICB</t>
    </r>
    <r>
      <rPr>
        <sz val="9"/>
        <color theme="1"/>
        <rFont val="Times New Roman"/>
        <family val="1"/>
      </rPr>
      <t xml:space="preserve">: International competitive bidding; </t>
    </r>
    <r>
      <rPr>
        <b/>
        <sz val="9"/>
        <color theme="1"/>
        <rFont val="Times New Roman"/>
        <family val="1"/>
      </rPr>
      <t>LIB</t>
    </r>
    <r>
      <rPr>
        <sz val="9"/>
        <color theme="1"/>
        <rFont val="Times New Roman"/>
        <family val="1"/>
      </rPr>
      <t xml:space="preserve">: limited international bidding; </t>
    </r>
    <r>
      <rPr>
        <b/>
        <sz val="9"/>
        <color theme="1"/>
        <rFont val="Times New Roman"/>
        <family val="1"/>
      </rPr>
      <t>NCB</t>
    </r>
    <r>
      <rPr>
        <sz val="9"/>
        <color theme="1"/>
        <rFont val="Times New Roman"/>
        <family val="1"/>
      </rPr>
      <t xml:space="preserve">: national competitive bidding; </t>
    </r>
    <r>
      <rPr>
        <b/>
        <sz val="9"/>
        <color theme="1"/>
        <rFont val="Times New Roman"/>
        <family val="1"/>
      </rPr>
      <t>PC</t>
    </r>
    <r>
      <rPr>
        <sz val="9"/>
        <color theme="1"/>
        <rFont val="Times New Roman"/>
        <family val="1"/>
      </rPr>
      <t xml:space="preserve">: price comparison; </t>
    </r>
    <r>
      <rPr>
        <b/>
        <sz val="9"/>
        <color theme="1"/>
        <rFont val="Times New Roman"/>
        <family val="1"/>
      </rPr>
      <t>DC</t>
    </r>
    <r>
      <rPr>
        <sz val="9"/>
        <color theme="1"/>
        <rFont val="Times New Roman"/>
        <family val="1"/>
      </rPr>
      <t xml:space="preserve">: direct contracting; </t>
    </r>
    <r>
      <rPr>
        <b/>
        <sz val="9"/>
        <color theme="1"/>
        <rFont val="Times New Roman"/>
        <family val="1"/>
      </rPr>
      <t>FA</t>
    </r>
    <r>
      <rPr>
        <sz val="9"/>
        <color theme="1"/>
        <rFont val="Times New Roman"/>
        <family val="1"/>
      </rPr>
      <t xml:space="preserve">: force account; </t>
    </r>
    <r>
      <rPr>
        <b/>
        <sz val="9"/>
        <color theme="1"/>
        <rFont val="Times New Roman"/>
        <family val="1"/>
      </rPr>
      <t>PSA</t>
    </r>
    <r>
      <rPr>
        <sz val="9"/>
        <color theme="1"/>
        <rFont val="Times New Roman"/>
        <family val="1"/>
      </rPr>
      <t xml:space="preserve">: Procurement through Specialized Agencies; </t>
    </r>
    <r>
      <rPr>
        <b/>
        <sz val="9"/>
        <color theme="1"/>
        <rFont val="Times New Roman"/>
        <family val="1"/>
      </rPr>
      <t>PA:</t>
    </r>
    <r>
      <rPr>
        <sz val="9"/>
        <color theme="1"/>
        <rFont val="Times New Roman"/>
        <family val="1"/>
      </rPr>
      <t xml:space="preserve"> Procurement Agents; </t>
    </r>
    <r>
      <rPr>
        <b/>
        <sz val="9"/>
        <color theme="1"/>
        <rFont val="Times New Roman"/>
        <family val="1"/>
      </rPr>
      <t>IA:</t>
    </r>
    <r>
      <rPr>
        <sz val="9"/>
        <color theme="1"/>
        <rFont val="Times New Roman"/>
        <family val="1"/>
      </rPr>
      <t xml:space="preserve"> Inspection Agents; </t>
    </r>
    <r>
      <rPr>
        <b/>
        <sz val="9"/>
        <color theme="1"/>
        <rFont val="Times New Roman"/>
        <family val="1"/>
      </rPr>
      <t>PLFI</t>
    </r>
    <r>
      <rPr>
        <sz val="9"/>
        <color theme="1"/>
        <rFont val="Times New Roman"/>
        <family val="1"/>
      </rPr>
      <t xml:space="preserve">: Procurement in Loans to Financial Intermediaries; </t>
    </r>
    <r>
      <rPr>
        <b/>
        <sz val="9"/>
        <color theme="1"/>
        <rFont val="Times New Roman"/>
        <family val="1"/>
      </rPr>
      <t>BOO/BOT/BOOT:</t>
    </r>
    <r>
      <rPr>
        <sz val="9"/>
        <color theme="1"/>
        <rFont val="Times New Roman"/>
        <family val="1"/>
      </rPr>
      <t xml:space="preserve"> Build, Own, Operate/Build, Operate, Transfer/Build, Own, Operate, Transfer; </t>
    </r>
    <r>
      <rPr>
        <b/>
        <sz val="9"/>
        <color theme="1"/>
        <rFont val="Times New Roman"/>
        <family val="1"/>
      </rPr>
      <t>PBP</t>
    </r>
    <r>
      <rPr>
        <sz val="9"/>
        <color theme="1"/>
        <rFont val="Times New Roman"/>
        <family val="1"/>
      </rPr>
      <t xml:space="preserve">: Performance-Based Procurement; </t>
    </r>
    <r>
      <rPr>
        <b/>
        <sz val="9"/>
        <color theme="1"/>
        <rFont val="Times New Roman"/>
        <family val="1"/>
      </rPr>
      <t>PLGB: </t>
    </r>
    <r>
      <rPr>
        <sz val="9"/>
        <color theme="1"/>
        <rFont val="Times New Roman"/>
        <family val="1"/>
      </rPr>
      <t xml:space="preserve">Procurement under Loans Guaranteed by the Bank; </t>
    </r>
    <r>
      <rPr>
        <b/>
        <sz val="9"/>
        <color theme="1"/>
        <rFont val="Times New Roman"/>
        <family val="1"/>
      </rPr>
      <t>PCP</t>
    </r>
    <r>
      <rPr>
        <sz val="9"/>
        <color theme="1"/>
        <rFont val="Times New Roman"/>
        <family val="1"/>
      </rPr>
      <t xml:space="preserve">: Community participation procurement.  </t>
    </r>
    <r>
      <rPr>
        <b/>
        <u/>
        <sz val="9"/>
        <color theme="1"/>
        <rFont val="Times New Roman"/>
        <family val="1"/>
      </rPr>
      <t>Consulting Firms</t>
    </r>
    <r>
      <rPr>
        <u/>
        <sz val="9"/>
        <color theme="1"/>
        <rFont val="Times New Roman"/>
        <family val="1"/>
      </rPr>
      <t>:</t>
    </r>
    <r>
      <rPr>
        <sz val="9"/>
        <color theme="1"/>
        <rFont val="Times New Roman"/>
        <family val="1"/>
      </rPr>
      <t xml:space="preserve"> </t>
    </r>
    <r>
      <rPr>
        <b/>
        <sz val="9"/>
        <color theme="1"/>
        <rFont val="Times New Roman"/>
        <family val="1"/>
      </rPr>
      <t>QCBS</t>
    </r>
    <r>
      <rPr>
        <sz val="9"/>
        <color theme="1"/>
        <rFont val="Times New Roman"/>
        <family val="1"/>
      </rPr>
      <t xml:space="preserve">: Quality- and Cost-Based Selection </t>
    </r>
    <r>
      <rPr>
        <b/>
        <sz val="9"/>
        <color theme="1"/>
        <rFont val="Times New Roman"/>
        <family val="1"/>
      </rPr>
      <t>QBS</t>
    </r>
    <r>
      <rPr>
        <sz val="9"/>
        <color theme="1"/>
        <rFont val="Times New Roman"/>
        <family val="1"/>
      </rPr>
      <t xml:space="preserve">: Quality-Based Selection </t>
    </r>
    <r>
      <rPr>
        <b/>
        <sz val="9"/>
        <color theme="1"/>
        <rFont val="Times New Roman"/>
        <family val="1"/>
      </rPr>
      <t>FBS</t>
    </r>
    <r>
      <rPr>
        <sz val="9"/>
        <color theme="1"/>
        <rFont val="Times New Roman"/>
        <family val="1"/>
      </rPr>
      <t xml:space="preserve">: Selection under a Fixed Budget; </t>
    </r>
    <r>
      <rPr>
        <b/>
        <sz val="9"/>
        <color theme="1"/>
        <rFont val="Times New Roman"/>
        <family val="1"/>
      </rPr>
      <t>LCS</t>
    </r>
    <r>
      <rPr>
        <sz val="9"/>
        <color theme="1"/>
        <rFont val="Times New Roman"/>
        <family val="1"/>
      </rPr>
      <t xml:space="preserve">: Least-Cost Selection; </t>
    </r>
    <r>
      <rPr>
        <b/>
        <sz val="9"/>
        <color theme="1"/>
        <rFont val="Times New Roman"/>
        <family val="1"/>
      </rPr>
      <t>CQS</t>
    </r>
    <r>
      <rPr>
        <sz val="9"/>
        <color theme="1"/>
        <rFont val="Times New Roman"/>
        <family val="1"/>
      </rPr>
      <t xml:space="preserve">: Selection based on the Consultants’ Qualifications; </t>
    </r>
    <r>
      <rPr>
        <b/>
        <sz val="9"/>
        <color theme="1"/>
        <rFont val="Times New Roman"/>
        <family val="1"/>
      </rPr>
      <t>SSS:</t>
    </r>
    <r>
      <rPr>
        <sz val="9"/>
        <color theme="1"/>
        <rFont val="Times New Roman"/>
        <family val="1"/>
      </rPr>
      <t xml:space="preserve"> Single-Source Selection.  </t>
    </r>
    <r>
      <rPr>
        <b/>
        <u/>
        <sz val="9"/>
        <color theme="1"/>
        <rFont val="Times New Roman"/>
        <family val="1"/>
      </rPr>
      <t>Individual Consultants</t>
    </r>
    <r>
      <rPr>
        <sz val="9"/>
        <color theme="1"/>
        <rFont val="Times New Roman"/>
        <family val="1"/>
      </rPr>
      <t xml:space="preserve">: </t>
    </r>
    <r>
      <rPr>
        <b/>
        <sz val="9"/>
        <color theme="1"/>
        <rFont val="Times New Roman"/>
        <family val="1"/>
      </rPr>
      <t>NICQ</t>
    </r>
    <r>
      <rPr>
        <sz val="9"/>
        <color theme="1"/>
        <rFont val="Times New Roman"/>
        <family val="1"/>
      </rPr>
      <t xml:space="preserve">: National Individual Consultant selection based on Qualifications; </t>
    </r>
    <r>
      <rPr>
        <b/>
        <sz val="9"/>
        <color theme="1"/>
        <rFont val="Times New Roman"/>
        <family val="1"/>
      </rPr>
      <t>IICQ</t>
    </r>
    <r>
      <rPr>
        <sz val="9"/>
        <color theme="1"/>
        <rFont val="Times New Roman"/>
        <family val="1"/>
      </rPr>
      <t xml:space="preserve">: International Individual Consultant selection based on Qualifications </t>
    </r>
  </si>
  <si>
    <t xml:space="preserve">The Bank's new default methodology is ex post, based on risk assessment. </t>
  </si>
  <si>
    <t xml:space="preserve">This column “Status” should be used for retroactive procurement and for procurement plan updates.  </t>
  </si>
  <si>
    <t>Estimated Contract Cost (US)</t>
  </si>
  <si>
    <t>Completion of Contract</t>
  </si>
  <si>
    <t>QCBS</t>
  </si>
  <si>
    <t>Ex-Ante</t>
  </si>
  <si>
    <t>GOODS AND SERVICES</t>
  </si>
  <si>
    <t>IICQ</t>
  </si>
  <si>
    <t>NICQ</t>
  </si>
  <si>
    <t>PC</t>
  </si>
  <si>
    <t>Software Equipment for CUS</t>
  </si>
  <si>
    <t>Procurement Method (1)</t>
  </si>
  <si>
    <t>Revision (2)</t>
  </si>
  <si>
    <t>Status (3)</t>
  </si>
  <si>
    <t>1.CONSULTANCY SERVICES</t>
  </si>
  <si>
    <t>SUBTOTAL ACQUISITION PLAN</t>
  </si>
  <si>
    <t>I.A</t>
  </si>
  <si>
    <t>I.C.</t>
  </si>
  <si>
    <t>IV.B</t>
  </si>
  <si>
    <r>
      <t>A.</t>
    </r>
    <r>
      <rPr>
        <b/>
        <sz val="8"/>
        <rFont val="Arial"/>
        <family val="2"/>
      </rPr>
      <t xml:space="preserve"> INDIVIDUAL CONSULTANT</t>
    </r>
    <r>
      <rPr>
        <sz val="8"/>
        <rFont val="Arial"/>
        <family val="2"/>
      </rPr>
      <t>: Midterm and Final Evaluation</t>
    </r>
  </si>
  <si>
    <r>
      <rPr>
        <b/>
        <sz val="8"/>
        <rFont val="Arial"/>
        <family val="2"/>
      </rPr>
      <t>B. CONSULTANT FIRM:</t>
    </r>
    <r>
      <rPr>
        <sz val="8"/>
        <rFont val="Arial"/>
        <family val="2"/>
      </rPr>
      <t xml:space="preserve"> Baseline collection and surveys</t>
    </r>
  </si>
  <si>
    <r>
      <t>C.</t>
    </r>
    <r>
      <rPr>
        <b/>
        <sz val="8"/>
        <rFont val="Arial"/>
        <family val="2"/>
      </rPr>
      <t xml:space="preserve"> INDIVIDUAL CONSULTANT:</t>
    </r>
    <r>
      <rPr>
        <sz val="8"/>
        <rFont val="Arial"/>
        <family val="2"/>
      </rPr>
      <t xml:space="preserve"> Ex-post cost benefit analysis</t>
    </r>
  </si>
  <si>
    <t>II.B</t>
  </si>
  <si>
    <t>Percentage (IDB)</t>
  </si>
  <si>
    <t>Office Equipment</t>
  </si>
  <si>
    <t xml:space="preserve">     A.  Office infrastructure</t>
  </si>
  <si>
    <t>CUBICLES, FLOORS, OFFICE SPACE</t>
  </si>
  <si>
    <t xml:space="preserve">     D.  Administrative Official</t>
  </si>
  <si>
    <t>DC (5)</t>
  </si>
  <si>
    <t>Two lines</t>
  </si>
  <si>
    <t>IIIi.A</t>
  </si>
  <si>
    <t>ICB</t>
  </si>
  <si>
    <t>IIII.B</t>
  </si>
  <si>
    <t>IIII. C</t>
  </si>
  <si>
    <t>Operative costs budget as cost for provision of utilities and communications, office space and  logistics and its maintenance.</t>
  </si>
  <si>
    <t xml:space="preserve">     A.  Program Coordinator</t>
  </si>
  <si>
    <t>Exchange Rate</t>
  </si>
  <si>
    <t>Initial Program</t>
  </si>
  <si>
    <t>Supervision of works</t>
  </si>
  <si>
    <t>Part time</t>
  </si>
  <si>
    <t>Year 4</t>
  </si>
  <si>
    <t>Year 5</t>
  </si>
  <si>
    <t xml:space="preserve">     Product 1.1.  Accreditation of existing laboratories</t>
  </si>
  <si>
    <t xml:space="preserve">      Product 1.3. Creation and Operation of a Laboratory Network</t>
  </si>
  <si>
    <t xml:space="preserve">              1.3.1. Awarennes and Sensitivation Worshops (3)</t>
  </si>
  <si>
    <t xml:space="preserve">              1.3.2. Specialized Consultancy for Information and Analysis</t>
  </si>
  <si>
    <t xml:space="preserve">              1.3.4. Design and Implementation of Website</t>
  </si>
  <si>
    <t xml:space="preserve">              1.3.5. Operation of the Network</t>
  </si>
  <si>
    <t xml:space="preserve">     Product 1.2. Training and Capacity Building for Stakeholders</t>
  </si>
  <si>
    <t xml:space="preserve">      Product 1.4.  Capacity Building for SMES and private sector</t>
  </si>
  <si>
    <t xml:space="preserve">             1.4.1. Short training seminars (5)</t>
  </si>
  <si>
    <t xml:space="preserve">              1.4.2. Awarenness Campaings (1)</t>
  </si>
  <si>
    <t xml:space="preserve">      Product 1.5. Strenghen the Capacity of the GNBS</t>
  </si>
  <si>
    <t xml:space="preserve">              1.5..1. Specialized Consultancy for the Strategic Plan</t>
  </si>
  <si>
    <t xml:space="preserve">               1.5.2. Specialized Training (4)</t>
  </si>
  <si>
    <t xml:space="preserve">          Product 2.1.  Arquitectural and Engineering Designs</t>
  </si>
  <si>
    <t xml:space="preserve">          2.1.2. Specialized Consultancy for architectural and engineering designs</t>
  </si>
  <si>
    <t xml:space="preserve">          Product 2.2. Facility for the GNBS</t>
  </si>
  <si>
    <t xml:space="preserve">         2.2.1.  Civil Works </t>
  </si>
  <si>
    <t xml:space="preserve">          2.2.2. Civil Works Supervision and Inspection</t>
  </si>
  <si>
    <t xml:space="preserve">         Product 2.3. GNBS Equipment</t>
  </si>
  <si>
    <t xml:space="preserve">         2.3.1. Air Conditioning System</t>
  </si>
  <si>
    <t xml:space="preserve"> (1) See detailed specialized equipment</t>
  </si>
  <si>
    <t xml:space="preserve">          2.3.3. Specialized Equipment and Patterns (*)</t>
  </si>
  <si>
    <t xml:space="preserve">            2.3.5. Maintenance Contracts</t>
  </si>
  <si>
    <t xml:space="preserve">         Product 2.4. Specifc Gaps in other Laboratories</t>
  </si>
  <si>
    <t xml:space="preserve">         2.4. Specialized Equipment</t>
  </si>
  <si>
    <t xml:space="preserve">            Product 3.2. Export and Investment Strategy</t>
  </si>
  <si>
    <t>III  Laboratory FURNITURE</t>
  </si>
  <si>
    <t>I V.  OFFICE INFRASTRUCTURE</t>
  </si>
  <si>
    <t>V.  Laboratory Equpipment</t>
  </si>
  <si>
    <t xml:space="preserve">     A. Air conditioning System</t>
  </si>
  <si>
    <t xml:space="preserve">     B. Fire System</t>
  </si>
  <si>
    <t xml:space="preserve">          1. Office Furniture</t>
  </si>
  <si>
    <t>(GY-L1059)</t>
  </si>
  <si>
    <t xml:space="preserve">     A.  Laboratory Furniture</t>
  </si>
  <si>
    <r>
      <rPr>
        <b/>
        <sz val="10"/>
        <rFont val="Calibri"/>
        <family val="2"/>
      </rPr>
      <t xml:space="preserve"> INDIVIDUAL CONSULTANT</t>
    </r>
    <r>
      <rPr>
        <sz val="8"/>
        <rFont val="Calibri"/>
        <family val="2"/>
      </rPr>
      <t xml:space="preserve"> Activity 1.1.1. Specialized Consultancies for Accreditation</t>
    </r>
  </si>
  <si>
    <t>Ago-17</t>
  </si>
  <si>
    <r>
      <rPr>
        <b/>
        <sz val="10"/>
        <rFont val="Calibri"/>
        <family val="2"/>
      </rPr>
      <t>IINDIVIDUAL CONSULTANT</t>
    </r>
    <r>
      <rPr>
        <sz val="8"/>
        <rFont val="Calibri"/>
        <family val="2"/>
      </rPr>
      <t xml:space="preserve"> Activity 1.2.1. Short Training Courses</t>
    </r>
  </si>
  <si>
    <t xml:space="preserve">          2.3.2. Fire System</t>
  </si>
  <si>
    <t xml:space="preserve">            2.3.5. Solar Panels</t>
  </si>
  <si>
    <t>Number</t>
  </si>
  <si>
    <t>Unit Cost</t>
  </si>
  <si>
    <t xml:space="preserve">     C. Electric System</t>
  </si>
  <si>
    <t xml:space="preserve">      D. Specialized Laboratory Equipment</t>
  </si>
  <si>
    <t xml:space="preserve">      E. Solar Panels</t>
  </si>
  <si>
    <t xml:space="preserve">      F. Specialized Equipment</t>
  </si>
  <si>
    <t xml:space="preserve">             1.2.1. Short Training Courses </t>
  </si>
  <si>
    <t xml:space="preserve">             3.1.1. Best Practices on IPAS</t>
  </si>
  <si>
    <t>I.  Office Equipment for GNBS</t>
  </si>
  <si>
    <t>VI. Hardware Upgrade for Go-Invest</t>
  </si>
  <si>
    <t>A. Computers</t>
  </si>
  <si>
    <t>B. Printers</t>
  </si>
  <si>
    <t>C. Projectors</t>
  </si>
  <si>
    <t>D. Additional Equipment</t>
  </si>
  <si>
    <r>
      <rPr>
        <b/>
        <sz val="10"/>
        <rFont val="Calibri"/>
        <family val="2"/>
      </rPr>
      <t xml:space="preserve"> IINDIVIDUAL CONSULTANT</t>
    </r>
    <r>
      <rPr>
        <sz val="8"/>
        <rFont val="Calibri"/>
        <family val="2"/>
      </rPr>
      <t xml:space="preserve"> Activity 1.3.1. Awarennes and Sensitivization Workshops</t>
    </r>
  </si>
  <si>
    <r>
      <rPr>
        <b/>
        <sz val="10"/>
        <rFont val="Calibri"/>
        <family val="2"/>
      </rPr>
      <t>INDIVIDUAL CONSULTANT</t>
    </r>
    <r>
      <rPr>
        <sz val="8"/>
        <rFont val="Calibri"/>
        <family val="2"/>
      </rPr>
      <t xml:space="preserve"> Activity 1.3.2. Specialized consultancy for information and analysis</t>
    </r>
  </si>
  <si>
    <r>
      <rPr>
        <b/>
        <sz val="10"/>
        <rFont val="Calibri"/>
        <family val="2"/>
      </rPr>
      <t>INDIVIDUAL CONSULTANT</t>
    </r>
    <r>
      <rPr>
        <sz val="8"/>
        <rFont val="Calibri"/>
        <family val="2"/>
      </rPr>
      <t xml:space="preserve"> Activity 1.3.4. Design and Implementation of Website</t>
    </r>
  </si>
  <si>
    <r>
      <rPr>
        <b/>
        <sz val="10"/>
        <rFont val="Calibri"/>
        <family val="2"/>
      </rPr>
      <t>INDIVIDUAL CONSULTANT</t>
    </r>
    <r>
      <rPr>
        <b/>
        <sz val="8"/>
        <rFont val="Calibri"/>
        <family val="2"/>
      </rPr>
      <t xml:space="preserve"> </t>
    </r>
    <r>
      <rPr>
        <sz val="8"/>
        <rFont val="Calibri"/>
        <family val="2"/>
      </rPr>
      <t>Activity 1.3.5. Operation of Network</t>
    </r>
  </si>
  <si>
    <r>
      <rPr>
        <b/>
        <sz val="10"/>
        <rFont val="Calibri"/>
        <family val="2"/>
      </rPr>
      <t xml:space="preserve">INDIVIDUAL CONSULTANT </t>
    </r>
    <r>
      <rPr>
        <sz val="8"/>
        <rFont val="Calibri"/>
        <family val="2"/>
      </rPr>
      <t>Activity 1.4.1. Short Training Seminars</t>
    </r>
  </si>
  <si>
    <r>
      <rPr>
        <b/>
        <sz val="10"/>
        <rFont val="Calibri"/>
        <family val="2"/>
      </rPr>
      <t>INDIVIDUAL CONSULTANT</t>
    </r>
    <r>
      <rPr>
        <sz val="8"/>
        <rFont val="Calibri"/>
        <family val="2"/>
      </rPr>
      <t xml:space="preserve"> Activity 1.4.2. Awarennes Campaings</t>
    </r>
  </si>
  <si>
    <r>
      <rPr>
        <b/>
        <sz val="10"/>
        <rFont val="Calibri"/>
        <family val="2"/>
      </rPr>
      <t xml:space="preserve">INDIVIDUAL CONSULTANT </t>
    </r>
    <r>
      <rPr>
        <sz val="8"/>
        <rFont val="Calibri"/>
        <family val="2"/>
      </rPr>
      <t>Activity 3.1.1. Best Practices on IPAS</t>
    </r>
  </si>
  <si>
    <r>
      <rPr>
        <b/>
        <sz val="9"/>
        <rFont val="Arial"/>
        <family val="2"/>
      </rPr>
      <t>CONSULTANT FIRM.</t>
    </r>
    <r>
      <rPr>
        <b/>
        <sz val="8"/>
        <rFont val="Arial"/>
        <family val="2"/>
      </rPr>
      <t xml:space="preserve"> </t>
    </r>
    <r>
      <rPr>
        <sz val="8"/>
        <rFont val="Arial"/>
        <family val="2"/>
      </rPr>
      <t>Activity 1.5.1. Specialized consultancy for strategic plan for the GNBS</t>
    </r>
  </si>
  <si>
    <r>
      <rPr>
        <b/>
        <sz val="9"/>
        <rFont val="Arial"/>
        <family val="2"/>
      </rPr>
      <t>CONSULTANT FIRM.</t>
    </r>
    <r>
      <rPr>
        <b/>
        <sz val="8"/>
        <rFont val="Arial"/>
        <family val="2"/>
      </rPr>
      <t xml:space="preserve"> </t>
    </r>
    <r>
      <rPr>
        <sz val="8"/>
        <rFont val="Arial"/>
        <family val="2"/>
      </rPr>
      <t>Activity 1.5.2. Specialized Training</t>
    </r>
  </si>
  <si>
    <r>
      <rPr>
        <b/>
        <sz val="9"/>
        <rFont val="Arial"/>
        <family val="2"/>
      </rPr>
      <t>CONSULTANT FIRM.</t>
    </r>
    <r>
      <rPr>
        <b/>
        <sz val="8"/>
        <rFont val="Arial"/>
        <family val="2"/>
      </rPr>
      <t xml:space="preserve"> </t>
    </r>
    <r>
      <rPr>
        <sz val="8"/>
        <rFont val="Arial"/>
        <family val="2"/>
      </rPr>
      <t>Activity 2.1.2. Specialized Consultancy for architectural and Engineering Designs</t>
    </r>
  </si>
  <si>
    <t xml:space="preserve"> Laboratory Equipment</t>
  </si>
  <si>
    <t>Laboratory Furniture</t>
  </si>
  <si>
    <t>3. CIVIL WORKS</t>
  </si>
  <si>
    <t>1.3.1.2 Facility for the GNBS</t>
  </si>
  <si>
    <t>No.</t>
  </si>
  <si>
    <t>Specifications</t>
  </si>
  <si>
    <t>Qty.</t>
  </si>
  <si>
    <t>Budget</t>
  </si>
  <si>
    <t>Comments:</t>
  </si>
  <si>
    <t>Table for mas comparators</t>
  </si>
  <si>
    <t>Table designed for ensuring stable operating conditions for high precision measurements. The table top must be manufactured from polished granite and it is based on mild steel, metal construction. Robust construction of the table along with special vibration absorbers must ensure excellent isolation of measuring instruments from possible vibrations, sourcing from environmental factors.</t>
  </si>
  <si>
    <t xml:space="preserve">Laboratory environmental condition sensors </t>
  </si>
  <si>
    <t>With data logger</t>
  </si>
  <si>
    <t xml:space="preserve"> RS232 connection</t>
  </si>
  <si>
    <t>Permeability indicating device basing on the attracting method (OIML-R111-2004, B.6.5), that determines the relative magnetic permeability.</t>
  </si>
  <si>
    <t>Range: 13 standards (screw inserts) of rel. magnetic permeability from 1.01 to 5.0</t>
  </si>
  <si>
    <t>The device shall be suitable for measuring permeability/susceptibility of weights ≥ 20 g of low permeability material according to OIML R111-1.</t>
  </si>
  <si>
    <t>Laptop Computer</t>
  </si>
  <si>
    <t>Minimum Screen Size: 15 inches</t>
  </si>
  <si>
    <t>Minimum Processor Speed: 2.6 GhZ</t>
  </si>
  <si>
    <t>Minimum RAM: 6GB</t>
  </si>
  <si>
    <t>Minimum Hard Drive: 500 GB</t>
  </si>
  <si>
    <t>Optical DVD Drive</t>
  </si>
  <si>
    <t>English Keyboard</t>
  </si>
  <si>
    <t>Operating System: Windows 7 or higher</t>
  </si>
  <si>
    <t>Lista de equipos requeridos para el Laboratorio de Masas grandes</t>
  </si>
  <si>
    <t>A valid calibration certificate from an accredited calibration laboratory1 or National Metrology Institute shall be provided for the system with inserts.</t>
  </si>
  <si>
    <t>Vertically motorized crane</t>
  </si>
  <si>
    <t>Capacity: 1200 kg</t>
  </si>
  <si>
    <t>Lista de equipos requeridos para el Laboratorio de Temperatura y humedad</t>
  </si>
  <si>
    <t xml:space="preserve">Calibration Thermostatic Bath </t>
  </si>
  <si>
    <t>Temp Range: -40°C to 125°C</t>
  </si>
  <si>
    <t xml:space="preserve">Parallel tube liquid </t>
  </si>
  <si>
    <t>Volume: 98mm diameter, 485mm deep</t>
  </si>
  <si>
    <t>Stability: ±0.006°C @ -40°C (methanol)</t>
  </si>
  <si>
    <t>Fluids: methanol/ water</t>
  </si>
  <si>
    <t>Vertical uniformity: &lt;1 mK</t>
  </si>
  <si>
    <t>Display resolution: 0,01 °C</t>
  </si>
  <si>
    <t>Accessories:</t>
  </si>
  <si>
    <t>Liquid in Glass Thermometer Support Kit.</t>
  </si>
  <si>
    <t>SPRT and thermocouple Support kit.</t>
  </si>
  <si>
    <t>Monocular and Support. Useful for viewing and magnifying the liquid column within the thermometer being calibrated.</t>
  </si>
  <si>
    <t>10 L of methanol for reposition</t>
  </si>
  <si>
    <t>See model 785M by ISOTECH or its equivalent by Fluke.</t>
  </si>
  <si>
    <t>Calibration Thermostatic Bath</t>
  </si>
  <si>
    <t>Temp Range: 30°C to 300°C</t>
  </si>
  <si>
    <t>Stability: ±0.006°C @ 125°C (oil)</t>
  </si>
  <si>
    <t>Fluids: water/ oil</t>
  </si>
  <si>
    <t>10 L of oil for reposition</t>
  </si>
  <si>
    <t>See model 785H by ISOTECH or its equivalent by Fluke</t>
  </si>
  <si>
    <t xml:space="preserve">Fluidized calibration bath  </t>
  </si>
  <si>
    <t>Temperature Range: 50°C to 700°C</t>
  </si>
  <si>
    <t>Volume : 67mm diameter, 475mm deep</t>
  </si>
  <si>
    <t>Absolute Stability:±0.005°C at 150°C</t>
  </si>
  <si>
    <t>In Equalizing Block: ±0.005°C at 450°C and ±0.020°C at 660°C in 10 minutes.</t>
  </si>
  <si>
    <t>Vertical Uniformity: ±0.005°C at 350°C, ±0.005°C at 420°C, ±0.026°C at 660°C.</t>
  </si>
  <si>
    <t>Compressed Air Supply: 1 BAR, 30 L/min at 100°C (50L max)</t>
  </si>
  <si>
    <t>Adjustable height aluminium bronze equalising block.</t>
  </si>
  <si>
    <t>Eight 8mm pockets x 240mm deep.</t>
  </si>
  <si>
    <t>Oil free compressor and connecting tube. Used to supply air to the fluidized bed.</t>
  </si>
  <si>
    <t xml:space="preserve">Liquid in Glass Thermometer Support Gantry System consisting of a multi-tube probe holder with ten 10.80mm by 470mm deep pockets, four support pillars and an adjustable stainless steel gantry with holes corresponding to the probe holder, to locate up to ten thermometers simultaneously. </t>
  </si>
  <si>
    <t>See model:875 by ISOTECH</t>
  </si>
  <si>
    <t>Dry well reference Ice point</t>
  </si>
  <si>
    <t>Temperature range  0 °C (32 °F)</t>
  </si>
  <si>
    <t>Stability ±0.005 °C</t>
  </si>
  <si>
    <t>Total instrument error ±0.02 °C, typical; ±0.05 °C max. (18–25 °C ambient)</t>
  </si>
  <si>
    <t>Temperature Coefficient ±0.005 °C/ °C</t>
  </si>
  <si>
    <t>Valid calibration certificates from an accredited calibration laboratory or National Metrology Institute shall be provided.</t>
  </si>
  <si>
    <t>See model: 9101 by Fluke or equivalent.</t>
  </si>
  <si>
    <t>Standard thermocouple type S</t>
  </si>
  <si>
    <t>Hot Sheath Temperature Range:  600 °C to 1200°C</t>
  </si>
  <si>
    <t xml:space="preserve">The measuring assembly comprises a 7mm Dia. x 300mm length connected to the reference sheath which is a 4.5mm x 250mm stainless steel sheath suitable for referencing in a 0°C reference system </t>
  </si>
  <si>
    <t xml:space="preserve">  </t>
  </si>
  <si>
    <t>See Isotech or equivalent</t>
  </si>
  <si>
    <t>Three heater zone</t>
  </si>
  <si>
    <t xml:space="preserve">Furnace </t>
  </si>
  <si>
    <t>Furnace temperature range 300 °C to 1200 °C</t>
  </si>
  <si>
    <t xml:space="preserve">Radial uniformity: </t>
  </si>
  <si>
    <t>300 °C  ± 0.1 °C</t>
  </si>
  <si>
    <t>700 °C  ± 0.20 °C</t>
  </si>
  <si>
    <t>1200 °C ± 0.25 °C</t>
  </si>
  <si>
    <t>Axial uniformity at Full range: ± 0.2 °C</t>
  </si>
  <si>
    <t>Temperature stability: ± 0.1 °C</t>
  </si>
  <si>
    <t>Accessories: Isothermal ceramic block with 4 holes.</t>
  </si>
  <si>
    <t>See model: 9118A-ITB by Fluke or equivalent.</t>
  </si>
  <si>
    <t>For thermocouple calibration.</t>
  </si>
  <si>
    <t>Precision thermometer bridge</t>
  </si>
  <si>
    <t>Probes Supported PRT’s, Thermistors &amp; Thermocouples</t>
  </si>
  <si>
    <t>Accuracy Whole Range (SPRT Ro ≥ 2.5Ω):0.250 ppm</t>
  </si>
  <si>
    <t>Resolution: 0.01mK</t>
  </si>
  <si>
    <t>Resolution Voltage: 10nV</t>
  </si>
  <si>
    <t>Accuracy - Voltage uncertainty:</t>
  </si>
  <si>
    <t>Resistance Range 0-500 kΩ</t>
  </si>
  <si>
    <t>Accepted external RS range 1Ω-10 kΩ,</t>
  </si>
  <si>
    <t>Voltage Range (Thermocouple): ±125mV</t>
  </si>
  <si>
    <t>Internal Resistance Standards: 1,10,25, 100, 400Ω</t>
  </si>
  <si>
    <t>Interfaces:RS232, GPIB, USB</t>
  </si>
  <si>
    <t xml:space="preserve">3 input Channels </t>
  </si>
  <si>
    <t>Internal Data: 2Gb</t>
  </si>
  <si>
    <t>Units: Ratio, V, Ω, °C, °F, K</t>
  </si>
  <si>
    <t>Display mode: numerical and graphic</t>
  </si>
  <si>
    <t>Notice micro K can read SPRT and thermocouples as well.</t>
  </si>
  <si>
    <t>Standard Platinum Resistance Thermometer (SPRT 25)</t>
  </si>
  <si>
    <t xml:space="preserve">RTPW 25.5Ω </t>
  </si>
  <si>
    <t xml:space="preserve">Nominal Resistance 25.5Ω at 0°C </t>
  </si>
  <si>
    <t xml:space="preserve">Max. Current mA 1 </t>
  </si>
  <si>
    <t xml:space="preserve">Nominal Sensitivity 0.1 Ω/°C </t>
  </si>
  <si>
    <t xml:space="preserve">Resistance Ratio Wga &gt;1.11807 </t>
  </si>
  <si>
    <t>Self-heating 1mK / 25 microwatts</t>
  </si>
  <si>
    <t>4 wire</t>
  </si>
  <si>
    <t>Metal sheathed</t>
  </si>
  <si>
    <t>Temperature range: -45°C to 670°C</t>
  </si>
  <si>
    <t>Valid calibration certificates from an accredited calibration laboratory1 or National Metrology Institute shall be provided.</t>
  </si>
  <si>
    <t>See model 909 H/25 ohm by ISOTECH or equivalent.</t>
  </si>
  <si>
    <t>These two SPRT will be used as the reference standards in the lab.</t>
  </si>
  <si>
    <t xml:space="preserve">Semi standard platinum resistance thermometer </t>
  </si>
  <si>
    <t xml:space="preserve">Temperature range: -45°C to 450°C </t>
  </si>
  <si>
    <t xml:space="preserve">Diameter: 6mm </t>
  </si>
  <si>
    <t xml:space="preserve">Length: 350mm </t>
  </si>
  <si>
    <t>Sensing length: 25mm</t>
  </si>
  <si>
    <t>Ro  100Ω ± 0.05 Ω</t>
  </si>
  <si>
    <t>Alpha 0.003850 ± 0.000005</t>
  </si>
  <si>
    <t>Standard IEC 60751</t>
  </si>
  <si>
    <t>Stability:  0.010 Ω/year</t>
  </si>
  <si>
    <t>Recommended Current: 1mA</t>
  </si>
  <si>
    <t>Self-Heating at 1mA 0.004°C</t>
  </si>
  <si>
    <t>Connection: Four Wire</t>
  </si>
  <si>
    <t>Working standard to be used in field calibration.</t>
  </si>
  <si>
    <t>See: ISOTECH 935-14-16 or equivalent.</t>
  </si>
  <si>
    <t>Two of them to be used as working standard in the lab.</t>
  </si>
  <si>
    <t>Wireless Temperature/ Humidity monitoring system</t>
  </si>
  <si>
    <t>Temperature range: -45 to 140°C</t>
  </si>
  <si>
    <t>Temperature sensor: RTD</t>
  </si>
  <si>
    <t>Temperature accuracy: 0,1 °C</t>
  </si>
  <si>
    <t xml:space="preserve">Relative Humidity range: 20 to 100% </t>
  </si>
  <si>
    <t>Humidity accuracy: 2%</t>
  </si>
  <si>
    <t>316 L stainless steel body</t>
  </si>
  <si>
    <t>Reader station with 10 positions.</t>
  </si>
  <si>
    <t xml:space="preserve">Data acquisition software  </t>
  </si>
  <si>
    <t>See: Val probe or equivalent</t>
  </si>
  <si>
    <t>To be used as working standard for climatic chambers characterization.</t>
  </si>
  <si>
    <t>Precision thermometer (indicator)</t>
  </si>
  <si>
    <t>2 Channels  PRTs, IEC60751 (2008), Callendar-Van Dusen,  ITS90</t>
  </si>
  <si>
    <t>1mA and 1.428mA</t>
  </si>
  <si>
    <t>2 Channels for Thermocouples</t>
  </si>
  <si>
    <t>Thermocouples:IEC584-1 1995 (B, E,J, K,N, R,S,T)</t>
  </si>
  <si>
    <t xml:space="preserve">Resolution: </t>
  </si>
  <si>
    <t>Resistance (PRTs): 0.00001Ω</t>
  </si>
  <si>
    <t>(Thermistors):   0.001Ω</t>
  </si>
  <si>
    <t>(Voltage):   0.00001mV</t>
  </si>
  <si>
    <t>(Current):   0.001mA</t>
  </si>
  <si>
    <t>(Temperature):  0.0001°C</t>
  </si>
  <si>
    <t>Logging Capacity to store &gt; 180 Days of time</t>
  </si>
  <si>
    <t>stamped measurements to internal</t>
  </si>
  <si>
    <t>memory</t>
  </si>
  <si>
    <t>Input Connectors:</t>
  </si>
  <si>
    <t>SPRTs/PRTs: LemoEPG.1B.306.</t>
  </si>
  <si>
    <t>HLN 6-pin gold plated contacts</t>
  </si>
  <si>
    <t>Thermocouples: Miniature thermocouple socket (ASTM E 1684-05)</t>
  </si>
  <si>
    <t>4-20mA: 4mm sockets</t>
  </si>
  <si>
    <t>See: mili K by Isotech or</t>
  </si>
  <si>
    <t>Chub-E4 by Fluke or equivalent.</t>
  </si>
  <si>
    <t xml:space="preserve">To be used In field with working standard for characterization of:  Thermostatic baths, furnaces and dry blocks. </t>
  </si>
  <si>
    <t>Two pressure humidity generator</t>
  </si>
  <si>
    <t>Relative humidity range: 10%  to 95%</t>
  </si>
  <si>
    <t>Temperature range: 0°C to 70 °C</t>
  </si>
  <si>
    <t>Relative humidity uncertainty: 0,5%</t>
  </si>
  <si>
    <t>Temperature Uncertainty: 0,06°C</t>
  </si>
  <si>
    <t>Temperature uniformity: 0,1 °C</t>
  </si>
  <si>
    <t>Display resolution: 0.01 °C</t>
  </si>
  <si>
    <t>Chamber window: 152mm x 152mm</t>
  </si>
  <si>
    <t>See: Thunder Scientific, model 2500.</t>
  </si>
  <si>
    <t>Chilled Mirror</t>
  </si>
  <si>
    <t>Frost/Dew Point range:  -20…70 °C</t>
  </si>
  <si>
    <t>Relative humidity range: 2…100 %</t>
  </si>
  <si>
    <t>Temperature (head mount PRT): -20…80 °C</t>
  </si>
  <si>
    <t>Temperature (cable mount PRT) -50…100 °C</t>
  </si>
  <si>
    <t>Accuracy</t>
  </si>
  <si>
    <t>Frost/Dew point ≤ ± 0.1 °C</t>
  </si>
  <si>
    <t>Temperature ± 0.07 °C</t>
  </si>
  <si>
    <t>Reproducibility</t>
  </si>
  <si>
    <t xml:space="preserve">Frost/Dew point ≤ ± 0.07 °C </t>
  </si>
  <si>
    <t>Digital I/O RS-232</t>
  </si>
  <si>
    <t>Mirror temperature sensor Platinum Resistance Thermometer (Pt100)</t>
  </si>
  <si>
    <t xml:space="preserve">Gas connections </t>
  </si>
  <si>
    <t xml:space="preserve">Transport case </t>
  </si>
  <si>
    <t xml:space="preserve">Calibration: 5 points </t>
  </si>
  <si>
    <t>See: RH System, model: 473.</t>
  </si>
  <si>
    <t>RS232 connection</t>
  </si>
  <si>
    <t>A valid calibration certificate from an accredited calibration laboratory or National Metrology Institute shall be provided for the system with inserts.</t>
  </si>
  <si>
    <t>Lista de equipos requeridos para el Laboratorio de Volumen</t>
  </si>
  <si>
    <t>Balance</t>
  </si>
  <si>
    <t>d=0,01 mg</t>
  </si>
  <si>
    <t>Capacity: 220 g</t>
  </si>
  <si>
    <t xml:space="preserve">Repeatability: </t>
  </si>
  <si>
    <t>See: XPE205 by Mettler Toledo</t>
  </si>
  <si>
    <t>d= 0,1 mg</t>
  </si>
  <si>
    <t>Capacity: 520 g</t>
  </si>
  <si>
    <t>See: XPE504DR by Mettler Toledo</t>
  </si>
  <si>
    <t xml:space="preserve">d: 1mg </t>
  </si>
  <si>
    <t>Capacity: 1210 g</t>
  </si>
  <si>
    <t>Repeatability: 0,4 mg</t>
  </si>
  <si>
    <t>See: WP1203 by Mettler Toledo</t>
  </si>
  <si>
    <t>Electronic Thermometer</t>
  </si>
  <si>
    <t>Sensor: Platinum resistance thermometer</t>
  </si>
  <si>
    <t>d= 0,001 °C</t>
  </si>
  <si>
    <t>Accuracy: 0,01 °C</t>
  </si>
  <si>
    <t>Sheath: 300mmx4mm</t>
  </si>
  <si>
    <t>See: Fluke 1523, 1524 Reference Thermometers or equivalent.</t>
  </si>
  <si>
    <t xml:space="preserve">Laboratory environmental condition sensors  </t>
  </si>
  <si>
    <t>See: Opus 20 by Lufft Mess</t>
  </si>
  <si>
    <t>Anti-vibratory table</t>
  </si>
  <si>
    <t>Dimensions of a table SAL/H: 770 mm (length) x 650 mm (width) x 815 mm (height)</t>
  </si>
  <si>
    <t>Dimensions of a granite top: 270 mm (length) x 410 mm (width) x 115 mm (height)</t>
  </si>
  <si>
    <t>Top made of stainless acid</t>
  </si>
  <si>
    <t>proof steel.</t>
  </si>
  <si>
    <t>Model: SAL/H by Radawag</t>
  </si>
  <si>
    <t>Mass weights</t>
  </si>
  <si>
    <t>Set  weights OIML Class E2, 1mg-100g</t>
  </si>
  <si>
    <t>See: Haffner or equivalent</t>
  </si>
  <si>
    <t>Set weights OIML Class F1 1mg-1kg</t>
  </si>
  <si>
    <t>See: Haffner  or equivalent</t>
  </si>
  <si>
    <t xml:space="preserve">Water distillation System </t>
  </si>
  <si>
    <t>Capacity:  1 L/hr,  Output water conductivity: Class 3, Conductivity &lt;0,5 mS/m</t>
  </si>
  <si>
    <t>Lista de equipos requeridos para el Laboratorio de tiempo y frecuencia</t>
  </si>
  <si>
    <t>NPT server</t>
  </si>
  <si>
    <t>Network Protocol Time server</t>
  </si>
  <si>
    <t>Selectable Reference Sources:</t>
  </si>
  <si>
    <t>GPS/ GLN/GLONASS satellite receiver (L1 frequency band</t>
  </si>
  <si>
    <t>MRS: (GPS, PPS, 10MHz, NTP): Multi Reference Source - several reference sources, adjustable following priority of signal</t>
  </si>
  <si>
    <t>Synchronization of NTP and SNTP compatible clients</t>
  </si>
  <si>
    <t>Supported networking protocols: IPv4, IPv6, HTTPS, HTTP, SSH, TELNET, SCP, SFTP, FTP, SYSLOG, SNMP</t>
  </si>
  <si>
    <t>Alert-Notification system of status change by Email, WinMail, SNMP or an external connected display</t>
  </si>
  <si>
    <t>Full SNMP v1,v2,v3 support with own SNMP-daemon for status and configuration and SNMP Trap messages</t>
  </si>
  <si>
    <t>USB Port for installing firmware updates, Meinberg GPS Antenna/Converter Unit connected with up to 300m of standard coaxial cable RG58</t>
  </si>
  <si>
    <t>See: Meinberg model M600</t>
  </si>
  <si>
    <t>Universal Counter</t>
  </si>
  <si>
    <t>Keysight el 53132A</t>
  </si>
  <si>
    <t>LED Display Clock</t>
  </si>
  <si>
    <t xml:space="preserve">Large LED Displays available as NTP slave clock The LE Displays can be configured to operate as a free running stand alone clock, as a reference clock </t>
  </si>
  <si>
    <t>LED Display for Time and Date</t>
  </si>
  <si>
    <t>Stand Alone Clock</t>
  </si>
  <si>
    <t>RS232 interface</t>
  </si>
  <si>
    <t>20 mA Interface</t>
  </si>
  <si>
    <t>RoHS compliant</t>
  </si>
  <si>
    <t>See: Meinberg model:DU70 display clock</t>
  </si>
  <si>
    <t>Lista de equipos requeridos para el Laboratorio magnitudes eléctricas</t>
  </si>
  <si>
    <t>Reference Multimeter</t>
  </si>
  <si>
    <t>Voltage DC Range:  0 to ± 1050 V</t>
  </si>
  <si>
    <t>Voltage AC Range:  2 mV to 1050 V, 1 Hz to 1 MHz</t>
  </si>
  <si>
    <t xml:space="preserve">Current DC </t>
  </si>
  <si>
    <t>Range:  0 to ± 20 A</t>
  </si>
  <si>
    <t xml:space="preserve">Current AC </t>
  </si>
  <si>
    <t>Range:  2 µA to 20 A, 1 Hz to 100 kHz</t>
  </si>
  <si>
    <t>Resistance Range:  0 to 20 GΩ</t>
  </si>
  <si>
    <t>Temperature Range:  Range: -200 °C to 660 °C</t>
  </si>
  <si>
    <t>See: fluke 8508A</t>
  </si>
  <si>
    <t>50-turn current coil</t>
  </si>
  <si>
    <t>Number of Turns: 50</t>
  </si>
  <si>
    <t xml:space="preserve">Maximum Current </t>
  </si>
  <si>
    <t xml:space="preserve">   11A rms, continuous</t>
  </si>
  <si>
    <t xml:space="preserve">   20A rms, 2 minutes</t>
  </si>
  <si>
    <t xml:space="preserve">Maximum Duty Cycle Derating </t>
  </si>
  <si>
    <t xml:space="preserve">   &lt; 11A, continuous</t>
  </si>
  <si>
    <t xml:space="preserve">   &gt; 11A, 2 minutes ON, 8 minutes OFF</t>
  </si>
  <si>
    <t>Maximum Voltage: 3V rms</t>
  </si>
  <si>
    <t xml:space="preserve">Frequency of Operation DC, 45-440 Hz </t>
  </si>
  <si>
    <t>For the Current Output: DC, 45-65 Hz, 0-11A   65-440 Hz, 0-2.19999A</t>
  </si>
  <si>
    <t xml:space="preserve">Minimum Inside Diameter of Clamp Jaws:  2.54 cm </t>
  </si>
  <si>
    <t>See: Fluke 5500A/coil</t>
  </si>
  <si>
    <t>Lista de equipos requeridos para el Laboratorio de longitud</t>
  </si>
  <si>
    <t>Sine bar</t>
  </si>
  <si>
    <t xml:space="preserve">Nominal Measurement: 200 mm </t>
  </si>
  <si>
    <t>Measurement</t>
  </si>
  <si>
    <t>Upper Surface (L×W): 300X100  mm</t>
  </si>
  <si>
    <t>Roller Center Distance: 300 mm</t>
  </si>
  <si>
    <t>Parallelism: 3 µm</t>
  </si>
  <si>
    <t>Set of angular Block</t>
  </si>
  <si>
    <t xml:space="preserve">6 Blocks (in degrees): </t>
  </si>
  <si>
    <t xml:space="preserve">         1°, 3°, 5°, 15°, 30°, and 45° </t>
  </si>
  <si>
    <t xml:space="preserve">5 Blocks (in minutes): </t>
  </si>
  <si>
    <t xml:space="preserve">         1', 3', 5', 20', and 30'</t>
  </si>
  <si>
    <t xml:space="preserve">5 Blocks (in seconds): </t>
  </si>
  <si>
    <t xml:space="preserve">         1", 3", 5", 20", and 30"</t>
  </si>
  <si>
    <t>See Starret catalog number:</t>
  </si>
  <si>
    <t xml:space="preserve"> AG 16.C</t>
  </si>
  <si>
    <t>Dial gage comparator</t>
  </si>
  <si>
    <t>Range: 0-25mm</t>
  </si>
  <si>
    <t>Clamping stem diameter: 6mm and 8mm</t>
  </si>
  <si>
    <t>Graduation .001 mm</t>
  </si>
  <si>
    <t>See Mitutoyo model UDT 2</t>
  </si>
  <si>
    <t>Granite reference surface</t>
  </si>
  <si>
    <t>LxW:600 mm x 1000 mm</t>
  </si>
  <si>
    <t>H:80 mm</t>
  </si>
  <si>
    <t xml:space="preserve">See Mitutoyo model: </t>
  </si>
  <si>
    <t xml:space="preserve"> 517-843</t>
  </si>
  <si>
    <t>Lista de equipos requeridos para el Laboratorio de Fuerza y Torque</t>
  </si>
  <si>
    <t>Force and torque measurement indicator</t>
  </si>
  <si>
    <t xml:space="preserve">Data acquisition system </t>
  </si>
  <si>
    <t>With amplification module for force and torque transducers  </t>
  </si>
  <si>
    <t xml:space="preserve">High resolution of 1,000,000, an accuracy of 0.0025% </t>
  </si>
  <si>
    <t>Excellent long-term stability.</t>
  </si>
  <si>
    <t>See: HBM MGC plus</t>
  </si>
  <si>
    <t>Tension Transducers</t>
  </si>
  <si>
    <t>For calibration of testing material</t>
  </si>
  <si>
    <t>Load: 600 kN and  1 MN</t>
  </si>
  <si>
    <t>Class 05 according ISO376</t>
  </si>
  <si>
    <t>Accessories: Hoods</t>
  </si>
  <si>
    <t>See: HBM model STZ</t>
  </si>
  <si>
    <t>Compression transducers</t>
  </si>
  <si>
    <t>For calibration of concrete testing machines</t>
  </si>
  <si>
    <t>Load: 1 MN and  2 MN</t>
  </si>
  <si>
    <t>See: HBM model KDB</t>
  </si>
  <si>
    <t>Torque wrench calibrator</t>
  </si>
  <si>
    <t>Loading Wrench</t>
  </si>
  <si>
    <t>Torque Range: Max 250 lbf.ft (3000 lbf.in)</t>
  </si>
  <si>
    <t>Reaction Position: Horizontally 4" to 28" from the center of the turn-table. Vertically 1" to 4" from the turntable base.</t>
  </si>
  <si>
    <t>Weight 53 lbs.</t>
  </si>
  <si>
    <t>Size: 37 1/2” W x 12” H x 10 3/4” D</t>
  </si>
  <si>
    <t>See:Monutz LBF250</t>
  </si>
  <si>
    <t>Torque indicator and  sensor</t>
  </si>
  <si>
    <t>Acurracy: 05% FS</t>
  </si>
  <si>
    <t xml:space="preserve">50- 500 lbf.in   3/8 inch </t>
  </si>
  <si>
    <t>75 - 750 lbf.in    3/8 inch</t>
  </si>
  <si>
    <t>5 - 50 lbf.ft   3/8 inch</t>
  </si>
  <si>
    <t>10 - 100 lbf.ft   1/2 inch</t>
  </si>
  <si>
    <t>25 - 250 lbf.ft   1/2 inch</t>
  </si>
  <si>
    <t>See Mountz BMX sensors</t>
  </si>
  <si>
    <t>pH reference standards</t>
  </si>
  <si>
    <t>pH: 4/7/10/12  U: 0,002</t>
  </si>
  <si>
    <t>See: Fisher/Merk</t>
  </si>
  <si>
    <t>Electrolytic conductimetry standards</t>
  </si>
  <si>
    <t>1,3/ 5/ 15/ 84/ 100/ 147/ 1413/12880 µ</t>
  </si>
  <si>
    <t>U=0,25%</t>
  </si>
  <si>
    <t>See: Fisher/Hamilton/Merk</t>
  </si>
  <si>
    <t>Viscosity standards</t>
  </si>
  <si>
    <t xml:space="preserve">Set of Kinematic viscosity standards </t>
  </si>
  <si>
    <t>See: Cannon Instrument</t>
  </si>
  <si>
    <t>Chronometer</t>
  </si>
  <si>
    <t>Digital indication</t>
  </si>
  <si>
    <t>0,01 s</t>
  </si>
  <si>
    <t>Precision Thermometer</t>
  </si>
  <si>
    <t>Dual PT100 sensors with digital indicator</t>
  </si>
  <si>
    <t>Wide temperature range: −200 °C to +850 °C</t>
  </si>
  <si>
    <t>Accuracy: ± 0.015 °C from −50 °C to +200 °C</t>
  </si>
  <si>
    <t>Resolution: 0.001 °C from −200 °C to +200 °C</t>
  </si>
  <si>
    <t>Viscosity thermostatic bath</t>
  </si>
  <si>
    <t>For Kinematic Viscosity from 20 °C to 100 °C</t>
  </si>
  <si>
    <t>ASTM D445/D446, ISO 3104/3105</t>
  </si>
  <si>
    <t>Up to 7 simultaneous viscosity determinations.</t>
  </si>
  <si>
    <t>Stability 0,01 °C</t>
  </si>
  <si>
    <t>See Cannon Instrument CT-500</t>
  </si>
  <si>
    <t>Holmium glass filter</t>
  </si>
  <si>
    <t>Primary Usage: Assessment of wavelength scale accuracy in the UV and visible regions.</t>
  </si>
  <si>
    <t>Useable range: 270 nm to 640 nm, instruments with SBW of less than 10 nm.</t>
  </si>
  <si>
    <t>Physical Configuration: Glass filters 'stress free' mounted in anodised aluminium holder.</t>
  </si>
  <si>
    <t xml:space="preserve">           Small Mass Laboratory</t>
  </si>
  <si>
    <t xml:space="preserve">           Large Mass Laboratory</t>
  </si>
  <si>
    <t xml:space="preserve">           Humidty and Temperature</t>
  </si>
  <si>
    <t xml:space="preserve">           Volume</t>
  </si>
  <si>
    <t xml:space="preserve">           Time and Frequency</t>
  </si>
  <si>
    <t xml:space="preserve">           Electrical Magnitude</t>
  </si>
  <si>
    <t xml:space="preserve">            Length</t>
  </si>
  <si>
    <t xml:space="preserve">            Strengh and Torque</t>
  </si>
  <si>
    <t xml:space="preserve">            Physics and Chemistry</t>
  </si>
  <si>
    <t xml:space="preserve">     A. Midterm and final evaluation</t>
  </si>
  <si>
    <t xml:space="preserve">     B.  Base line Collection</t>
  </si>
  <si>
    <t xml:space="preserve">            1.1.1.  Specialized Consultancies for Accreditation</t>
  </si>
  <si>
    <r>
      <rPr>
        <b/>
        <sz val="10"/>
        <rFont val="Calibri"/>
        <family val="2"/>
      </rPr>
      <t>INDIVIDUAL CONSULTANT</t>
    </r>
    <r>
      <rPr>
        <sz val="8"/>
        <rFont val="Calibri"/>
        <family val="2"/>
      </rPr>
      <t xml:space="preserve"> Activity 1.4.3. Awarennes Campaings</t>
    </r>
  </si>
  <si>
    <t xml:space="preserve">     C.  Sub-Component 3. Implement National Export and Investment Strategy</t>
  </si>
  <si>
    <t xml:space="preserve">     A. Sub-Component 1: Modernization of the Institutional Framework of the NQI</t>
  </si>
  <si>
    <t xml:space="preserve">     B. sub- Component 2: Improving Laboratory Facilities and Equipment</t>
  </si>
  <si>
    <t xml:space="preserve">  A. sub-Component 1: Modernization of the Institutional Framework of the NQI</t>
  </si>
  <si>
    <t xml:space="preserve">     B. Sub- Component 2: Improving Laboratory Facilities and Equipment</t>
  </si>
  <si>
    <t xml:space="preserve">             1.2.2. Specialized Training Courses </t>
  </si>
  <si>
    <r>
      <rPr>
        <b/>
        <sz val="9"/>
        <rFont val="Arial"/>
        <family val="2"/>
      </rPr>
      <t>CONSULTANT FIRM.</t>
    </r>
    <r>
      <rPr>
        <b/>
        <sz val="8"/>
        <rFont val="Arial"/>
        <family val="2"/>
      </rPr>
      <t xml:space="preserve"> </t>
    </r>
    <r>
      <rPr>
        <sz val="8"/>
        <rFont val="Arial"/>
        <family val="2"/>
      </rPr>
      <t>Activity 2.1.2. Civil Works Investigation and Supervision</t>
    </r>
  </si>
  <si>
    <t xml:space="preserve">           2.2.3. Social and Environmental Supervision</t>
  </si>
  <si>
    <t xml:space="preserve">          2.2.4. Laboratory Furniture</t>
  </si>
  <si>
    <t xml:space="preserve">          2.2.5. Office Equipment</t>
  </si>
  <si>
    <t xml:space="preserve">           2.3.4. Electronic System (Includes Generator)</t>
  </si>
  <si>
    <t>Guyana</t>
  </si>
  <si>
    <t>GUYANA</t>
  </si>
  <si>
    <t>NATIONAL QUALITY INFRASTRUCTURE</t>
  </si>
  <si>
    <t>(GY-ll1059)</t>
  </si>
  <si>
    <t>Total US$</t>
  </si>
  <si>
    <r>
      <t>Temperature:</t>
    </r>
    <r>
      <rPr>
        <sz val="10"/>
        <rFont val="Arial"/>
        <family val="2"/>
      </rPr>
      <t xml:space="preserve"> +5 °C to +45°C d=0,01°C accuracy:0,1°C </t>
    </r>
    <r>
      <rPr>
        <b/>
        <sz val="10"/>
        <rFont val="Arial"/>
        <family val="2"/>
      </rPr>
      <t>Pressure:</t>
    </r>
    <r>
      <rPr>
        <sz val="10"/>
        <rFont val="Arial"/>
        <family val="2"/>
      </rPr>
      <t xml:space="preserve"> 850 hPa to 1050 hPa d=0,1 hPa  accuracy: 2hPa </t>
    </r>
  </si>
  <si>
    <r>
      <t>Humidity</t>
    </r>
    <r>
      <rPr>
        <sz val="10"/>
        <rFont val="Arial"/>
        <family val="2"/>
      </rPr>
      <t xml:space="preserve">. 20% to 100%d=0,1%  accuracy: 2% </t>
    </r>
  </si>
  <si>
    <r>
      <t>Gaussmeter</t>
    </r>
    <r>
      <rPr>
        <i/>
        <sz val="11"/>
        <rFont val="Arial"/>
        <family val="2"/>
      </rPr>
      <t xml:space="preserve"> (Or similar device)</t>
    </r>
  </si>
  <si>
    <t>Portable gaussmeter (with hall probe or Fluxgate magnetometer) with indication and Min/Max function</t>
  </si>
  <si>
    <r>
      <t>·</t>
    </r>
    <r>
      <rPr>
        <sz val="7"/>
        <rFont val="Times New Roman"/>
        <family val="1"/>
      </rPr>
      <t xml:space="preserve">        </t>
    </r>
    <r>
      <rPr>
        <sz val="11"/>
        <rFont val="Arial"/>
        <family val="2"/>
      </rPr>
      <t xml:space="preserve">Range: (25 – 3000) </t>
    </r>
    <r>
      <rPr>
        <sz val="11"/>
        <rFont val="Symbol"/>
        <family val="1"/>
        <charset val="2"/>
      </rPr>
      <t>m</t>
    </r>
    <r>
      <rPr>
        <sz val="11"/>
        <rFont val="Arial"/>
        <family val="2"/>
      </rPr>
      <t>T</t>
    </r>
  </si>
  <si>
    <r>
      <t>·</t>
    </r>
    <r>
      <rPr>
        <sz val="7"/>
        <rFont val="Times New Roman"/>
        <family val="1"/>
      </rPr>
      <t xml:space="preserve">        </t>
    </r>
    <r>
      <rPr>
        <sz val="11"/>
        <rFont val="Arial"/>
        <family val="2"/>
      </rPr>
      <t>Accuracy: ≤0.05% of reading</t>
    </r>
  </si>
  <si>
    <r>
      <t xml:space="preserve">The gaussmeter (or teslameter) shall be suitable for measuring permanent magnetization of weights </t>
    </r>
    <r>
      <rPr>
        <sz val="11"/>
        <rFont val="Symbol"/>
        <family val="1"/>
        <charset val="2"/>
      </rPr>
      <t>³</t>
    </r>
    <r>
      <rPr>
        <sz val="11"/>
        <rFont val="Arial"/>
        <family val="2"/>
      </rPr>
      <t>1g, Class F1 to M3 according to OIML R111-1.</t>
    </r>
  </si>
  <si>
    <r>
      <t>A valid calibration certificates from an accredited calibration laboratory</t>
    </r>
    <r>
      <rPr>
        <b/>
        <u/>
        <vertAlign val="superscript"/>
        <sz val="11"/>
        <rFont val="Arial"/>
        <family val="2"/>
      </rPr>
      <t xml:space="preserve"> </t>
    </r>
    <r>
      <rPr>
        <b/>
        <u/>
        <sz val="11"/>
        <rFont val="Arial"/>
        <family val="2"/>
      </rPr>
      <t xml:space="preserve">or National Metrology Institute  shall be </t>
    </r>
    <r>
      <rPr>
        <b/>
        <u/>
        <sz val="11"/>
        <color rgb="FF000000"/>
        <rFont val="Arial"/>
        <family val="2"/>
      </rPr>
      <t xml:space="preserve">provided </t>
    </r>
    <r>
      <rPr>
        <b/>
        <u/>
        <sz val="11"/>
        <rFont val="Arial"/>
        <family val="2"/>
      </rPr>
      <t>for the gaussmeter.</t>
    </r>
  </si>
  <si>
    <r>
      <t>Permeability Indicator (</t>
    </r>
    <r>
      <rPr>
        <i/>
        <sz val="11"/>
        <rFont val="Arial"/>
        <family val="2"/>
      </rPr>
      <t>Or similar device)</t>
    </r>
  </si>
  <si>
    <r>
      <t>A valid calibration certificate from an accredited calibration laboratory</t>
    </r>
    <r>
      <rPr>
        <b/>
        <u/>
        <vertAlign val="superscript"/>
        <sz val="11"/>
        <rFont val="Arial"/>
        <family val="2"/>
      </rPr>
      <t xml:space="preserve">1 </t>
    </r>
    <r>
      <rPr>
        <b/>
        <u/>
        <sz val="11"/>
        <rFont val="Arial"/>
        <family val="2"/>
      </rPr>
      <t xml:space="preserve">or National Metrology Institute  shall be </t>
    </r>
    <r>
      <rPr>
        <b/>
        <u/>
        <sz val="11"/>
        <color rgb="FF000000"/>
        <rFont val="Arial"/>
        <family val="2"/>
      </rPr>
      <t>provided</t>
    </r>
    <r>
      <rPr>
        <u/>
        <sz val="11"/>
        <rFont val="Arial"/>
        <family val="2"/>
      </rPr>
      <t xml:space="preserve"> </t>
    </r>
    <r>
      <rPr>
        <b/>
        <u/>
        <sz val="11"/>
        <rFont val="Arial"/>
        <family val="2"/>
      </rPr>
      <t>for the system with inserts.</t>
    </r>
  </si>
  <si>
    <r>
      <t>Valid calibration certificates from an accredited calibration laboratory1 or National Metrology Institute shall be provided</t>
    </r>
    <r>
      <rPr>
        <sz val="11"/>
        <rFont val="Arial"/>
        <family val="2"/>
      </rPr>
      <t>.</t>
    </r>
  </si>
  <si>
    <r>
      <t>Equivalent Temperature Accuracy:</t>
    </r>
    <r>
      <rPr>
        <sz val="11"/>
        <rFont val="Calibri"/>
        <family val="2"/>
      </rPr>
      <t xml:space="preserve"> </t>
    </r>
    <r>
      <rPr>
        <sz val="11"/>
        <rFont val="Arial"/>
        <family val="2"/>
      </rPr>
      <t>0.06mK</t>
    </r>
  </si>
  <si>
    <r>
      <t xml:space="preserve">See: micro K model 250 by ISOTECH or equivalent, Super thermometer model 1594A by fluke </t>
    </r>
    <r>
      <rPr>
        <b/>
        <sz val="11"/>
        <rFont val="Arial"/>
        <family val="2"/>
      </rPr>
      <t>is not same</t>
    </r>
    <r>
      <rPr>
        <sz val="11"/>
        <rFont val="Arial"/>
        <family val="2"/>
      </rPr>
      <t xml:space="preserve">. </t>
    </r>
  </si>
  <si>
    <r>
      <t>Temperature:</t>
    </r>
    <r>
      <rPr>
        <sz val="10"/>
        <rFont val="Arial"/>
        <family val="2"/>
      </rPr>
      <t xml:space="preserve"> +5 °C to +45°C d=0,01°C accuracy:0,1°C </t>
    </r>
  </si>
  <si>
    <r>
      <t>Temperature:</t>
    </r>
    <r>
      <rPr>
        <sz val="11"/>
        <rFont val="Arial"/>
        <family val="2"/>
      </rPr>
      <t xml:space="preserve"> +5 °C to +45°C d=0,01°C accuracy:0,1°C </t>
    </r>
  </si>
  <si>
    <r>
      <t>Pressure:</t>
    </r>
    <r>
      <rPr>
        <sz val="11"/>
        <rFont val="Arial"/>
        <family val="2"/>
      </rPr>
      <t xml:space="preserve"> 850 hPa to 1050 hPa d=0,1 hPa  accuracy: 2hPa </t>
    </r>
  </si>
  <si>
    <r>
      <t>Humidity:</t>
    </r>
    <r>
      <rPr>
        <sz val="11"/>
        <rFont val="Arial"/>
        <family val="2"/>
      </rPr>
      <t xml:space="preserve"> 20% to 100%d=0,1%  accuracy: 2% </t>
    </r>
  </si>
  <si>
    <r>
      <t>See:</t>
    </r>
    <r>
      <rPr>
        <sz val="11"/>
        <rFont val="Calibri"/>
        <family val="2"/>
      </rPr>
      <t xml:space="preserve"> </t>
    </r>
    <r>
      <rPr>
        <sz val="11"/>
        <rFont val="Arial"/>
        <family val="2"/>
      </rPr>
      <t xml:space="preserve">Fluke el PM6690  or </t>
    </r>
  </si>
  <si>
    <r>
      <t>Inclination Angle</t>
    </r>
    <r>
      <rPr>
        <sz val="11"/>
        <rFont val="MS Gothic"/>
        <family val="3"/>
      </rPr>
      <t>　</t>
    </r>
    <r>
      <rPr>
        <sz val="11"/>
        <rFont val="Arial"/>
        <family val="2"/>
      </rPr>
      <t xml:space="preserve">(degrees): 0° to 90° </t>
    </r>
  </si>
  <si>
    <t>Lista de equipos requeridos para el Laboratorio de Físico-Química</t>
  </si>
  <si>
    <r>
      <t>See:</t>
    </r>
    <r>
      <rPr>
        <b/>
        <sz val="22.5"/>
        <rFont val="Corbel"/>
        <family val="2"/>
      </rPr>
      <t xml:space="preserve"> </t>
    </r>
    <r>
      <rPr>
        <sz val="11"/>
        <rFont val="Arial"/>
        <family val="2"/>
      </rPr>
      <t>Dostmann P795 Dual Channel Digital Thermometer by Cannon Instrument</t>
    </r>
  </si>
  <si>
    <r>
      <t>Up to 12 inch deep</t>
    </r>
    <r>
      <rPr>
        <b/>
        <sz val="11"/>
        <rFont val="Arial"/>
        <family val="2"/>
      </rPr>
      <t xml:space="preserve"> </t>
    </r>
  </si>
  <si>
    <t xml:space="preserve">Designed for hydrostatic weighing </t>
  </si>
  <si>
    <t xml:space="preserve">     C. Monitoring and Evaluation Specialist</t>
  </si>
  <si>
    <t>II.  Technical Support</t>
  </si>
  <si>
    <t xml:space="preserve">            Product 3.1. Strenghening Go-Invest Trade and Investment Framework</t>
  </si>
  <si>
    <t>NCB</t>
  </si>
  <si>
    <t xml:space="preserve">              3.1.3. Customer Relationship Management and Training</t>
  </si>
  <si>
    <t xml:space="preserve">              3.1.4. Website Improvement</t>
  </si>
  <si>
    <t xml:space="preserve">               3.1.5. Boutique Forum</t>
  </si>
  <si>
    <t xml:space="preserve">             3.1.2. Redesign of Go-Invest and Trade Investement Framework</t>
  </si>
  <si>
    <r>
      <rPr>
        <b/>
        <sz val="9"/>
        <rFont val="Arial"/>
        <family val="2"/>
      </rPr>
      <t>CONSULTANT FIRM.</t>
    </r>
    <r>
      <rPr>
        <b/>
        <sz val="8"/>
        <rFont val="Arial"/>
        <family val="2"/>
      </rPr>
      <t xml:space="preserve"> </t>
    </r>
    <r>
      <rPr>
        <sz val="8"/>
        <rFont val="Arial"/>
        <family val="2"/>
      </rPr>
      <t>Activity 3.1.2. Redesign of Go Invest Trade and Investment Framework</t>
    </r>
  </si>
  <si>
    <r>
      <rPr>
        <b/>
        <sz val="9"/>
        <rFont val="Arial"/>
        <family val="2"/>
      </rPr>
      <t>CONSULTANT FIRM.</t>
    </r>
    <r>
      <rPr>
        <b/>
        <sz val="8"/>
        <rFont val="Arial"/>
        <family val="2"/>
      </rPr>
      <t xml:space="preserve"> </t>
    </r>
    <r>
      <rPr>
        <sz val="8"/>
        <rFont val="Arial"/>
        <family val="2"/>
      </rPr>
      <t>Activity 3.1.4. Website Improvement</t>
    </r>
  </si>
  <si>
    <r>
      <rPr>
        <b/>
        <sz val="9"/>
        <rFont val="Arial"/>
        <family val="2"/>
      </rPr>
      <t>CONSULTANT FIRM.</t>
    </r>
    <r>
      <rPr>
        <b/>
        <sz val="8"/>
        <rFont val="Arial"/>
        <family val="2"/>
      </rPr>
      <t xml:space="preserve"> </t>
    </r>
    <r>
      <rPr>
        <sz val="8"/>
        <rFont val="Arial"/>
        <family val="2"/>
      </rPr>
      <t>Activity 3.2. Export and Investment Strategy</t>
    </r>
  </si>
  <si>
    <t>3.1.3. Customer Relationship Management Software</t>
  </si>
  <si>
    <t>3.1.5. Boutique Forum</t>
  </si>
  <si>
    <t>Other Equipment</t>
  </si>
  <si>
    <t xml:space="preserve">              3.1.5. Boutique Forum</t>
  </si>
  <si>
    <t xml:space="preserve">     B. Technical Coordinator</t>
  </si>
  <si>
    <t>Whole Program (2)</t>
  </si>
  <si>
    <t>Year 6</t>
  </si>
  <si>
    <t>Initial Program/part time</t>
  </si>
  <si>
    <t xml:space="preserve">     A. Technical Support/Engineering</t>
  </si>
  <si>
    <t xml:space="preserve">     A. Technical Support/Equipment</t>
  </si>
  <si>
    <t xml:space="preserve">     A. Technical Support/Environmental</t>
  </si>
  <si>
    <t>Support on Specications</t>
  </si>
  <si>
    <t>DISBURSEMENTS</t>
  </si>
  <si>
    <t>%</t>
  </si>
  <si>
    <t xml:space="preserve"> (*) See detailed specialized equipment</t>
  </si>
  <si>
    <t xml:space="preserve">              1.3.3. Design and Implementation of Website</t>
  </si>
  <si>
    <t xml:space="preserve">              1.3.4. Operation of the Network</t>
  </si>
  <si>
    <t xml:space="preserve">              1.5.1. Specialized Consultancy for the Strategic Plan</t>
  </si>
  <si>
    <t xml:space="preserve">            2.3.6. Maintenance Contracts</t>
  </si>
  <si>
    <t>III.  MONITORING AND EVALUATION</t>
  </si>
  <si>
    <t>IV.  CONTINGENCIES</t>
  </si>
  <si>
    <t xml:space="preserve">            2.3.5. Solar Panels System</t>
  </si>
  <si>
    <t xml:space="preserve">             1.4.1. Short training seminars </t>
  </si>
  <si>
    <t xml:space="preserve">              1.4.2. Awarenness Campaings </t>
  </si>
  <si>
    <t xml:space="preserve">               1.5.2. Specialized Training </t>
  </si>
  <si>
    <t xml:space="preserve">              1.3.1. Awarennes and Sensitivation Worshops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</si>
</sst>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409]d\-mmm\-yy;@"/>
    <numFmt numFmtId="165" formatCode="[$-409]mmm\-yy;@"/>
    <numFmt numFmtId="166" formatCode="_(* #,##0_);_(* \(#,##0\);_(* &quot;-&quot;??_);_(@_)"/>
    <numFmt numFmtId="167" formatCode="_(* #,##0.000_);_(* \(#,##0.000\);_(* &quot;-&quot;??_);_(@_)"/>
    <numFmt numFmtId="168" formatCode="0.0%"/>
  </numFmts>
  <fonts count="43" x14ac:knownFonts="1">
    <font>
      <sz val="10"/>
      <name val="Arial"/>
    </font>
    <font>
      <sz val="11"/>
      <color theme="1"/>
      <name val="Calibri"/>
      <family val="2"/>
      <scheme val="minor"/>
    </font>
    <font>
      <sz val="10"/>
      <name val="Arial"/>
      <family val="2"/>
    </font>
    <font>
      <b/>
      <sz val="8"/>
      <name val="Calibri"/>
      <family val="2"/>
    </font>
    <font>
      <sz val="8"/>
      <name val="Calibri"/>
      <family val="2"/>
    </font>
    <font>
      <sz val="8"/>
      <name val="Times New Roman"/>
      <family val="1"/>
    </font>
    <font>
      <sz val="10"/>
      <name val="Arial"/>
      <family val="2"/>
    </font>
    <font>
      <sz val="10"/>
      <color rgb="FF000000"/>
      <name val="Times New Roman"/>
      <family val="1"/>
    </font>
    <font>
      <sz val="8"/>
      <name val="Calibri"/>
      <family val="2"/>
      <charset val="1"/>
    </font>
    <font>
      <b/>
      <sz val="14"/>
      <color indexed="8"/>
      <name val="Arial"/>
      <family val="2"/>
    </font>
    <font>
      <b/>
      <i/>
      <sz val="12"/>
      <color indexed="8"/>
      <name val="Arial"/>
      <family val="2"/>
    </font>
    <font>
      <b/>
      <i/>
      <u/>
      <sz val="14"/>
      <color indexed="8"/>
      <name val="Arial"/>
      <family val="2"/>
    </font>
    <font>
      <sz val="12"/>
      <color indexed="8"/>
      <name val="Arial"/>
      <family val="2"/>
    </font>
    <font>
      <b/>
      <sz val="8"/>
      <color indexed="9"/>
      <name val="Arial"/>
      <family val="2"/>
    </font>
    <font>
      <b/>
      <sz val="8"/>
      <color indexed="8"/>
      <name val="Arial"/>
      <family val="2"/>
    </font>
    <font>
      <b/>
      <sz val="10"/>
      <color indexed="9"/>
      <name val="Arial"/>
      <family val="2"/>
    </font>
    <font>
      <sz val="8"/>
      <name val="Arial"/>
      <family val="2"/>
    </font>
    <font>
      <b/>
      <sz val="8"/>
      <name val="Arial"/>
      <family val="2"/>
    </font>
    <font>
      <b/>
      <u/>
      <sz val="9"/>
      <color theme="1"/>
      <name val="Times New Roman"/>
      <family val="1"/>
    </font>
    <font>
      <sz val="9"/>
      <color theme="1"/>
      <name val="Times New Roman"/>
      <family val="1"/>
    </font>
    <font>
      <b/>
      <sz val="9"/>
      <color theme="1"/>
      <name val="Times New Roman"/>
      <family val="1"/>
    </font>
    <font>
      <u/>
      <sz val="9"/>
      <color theme="1"/>
      <name val="Times New Roman"/>
      <family val="1"/>
    </font>
    <font>
      <sz val="11"/>
      <color theme="1"/>
      <name val="Times New Roman"/>
      <family val="1"/>
    </font>
    <font>
      <b/>
      <sz val="8"/>
      <name val="Times New Roman"/>
      <family val="1"/>
    </font>
    <font>
      <sz val="10"/>
      <name val="Times New Roman"/>
      <family val="1"/>
    </font>
    <font>
      <b/>
      <sz val="10"/>
      <name val="Calibri"/>
      <family val="2"/>
    </font>
    <font>
      <sz val="11"/>
      <name val="Arial"/>
      <family val="2"/>
    </font>
    <font>
      <b/>
      <sz val="9"/>
      <name val="Arial"/>
      <family val="2"/>
    </font>
    <font>
      <b/>
      <sz val="8"/>
      <color rgb="FF000000"/>
      <name val="Arial"/>
      <family val="2"/>
    </font>
    <font>
      <sz val="11"/>
      <name val="Calibri"/>
      <family val="2"/>
    </font>
    <font>
      <b/>
      <sz val="11"/>
      <name val="Arial"/>
      <family val="2"/>
    </font>
    <font>
      <b/>
      <sz val="10"/>
      <name val="Arial"/>
      <family val="2"/>
    </font>
    <font>
      <i/>
      <sz val="11"/>
      <name val="Arial"/>
      <family val="2"/>
    </font>
    <font>
      <sz val="11"/>
      <name val="Symbol"/>
      <family val="1"/>
      <charset val="2"/>
    </font>
    <font>
      <sz val="7"/>
      <name val="Times New Roman"/>
      <family val="1"/>
    </font>
    <font>
      <b/>
      <u/>
      <sz val="11"/>
      <name val="Arial"/>
      <family val="2"/>
    </font>
    <font>
      <b/>
      <u/>
      <vertAlign val="superscript"/>
      <sz val="11"/>
      <name val="Arial"/>
      <family val="2"/>
    </font>
    <font>
      <b/>
      <u/>
      <sz val="11"/>
      <color rgb="FF000000"/>
      <name val="Arial"/>
      <family val="2"/>
    </font>
    <font>
      <u/>
      <sz val="11"/>
      <name val="Arial"/>
      <family val="2"/>
    </font>
    <font>
      <b/>
      <sz val="12"/>
      <name val="Arial"/>
      <family val="2"/>
    </font>
    <font>
      <sz val="12"/>
      <name val="Arial"/>
      <family val="2"/>
    </font>
    <font>
      <sz val="11"/>
      <name val="MS Gothic"/>
      <family val="3"/>
    </font>
    <font>
      <b/>
      <sz val="22.5"/>
      <name val="Corbel"/>
      <family val="2"/>
    </font>
  </fonts>
  <fills count="13">
    <fill>
      <patternFill patternType="none"/>
    </fill>
    <fill>
      <patternFill patternType="gray125"/>
    </fill>
    <fill>
      <patternFill patternType="solid">
        <fgColor indexed="31"/>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62"/>
        <bgColor indexed="64"/>
      </patternFill>
    </fill>
    <fill>
      <patternFill patternType="solid">
        <fgColor theme="3" tint="0.39997558519241921"/>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rgb="FFC6D9F1"/>
        <bgColor indexed="64"/>
      </patternFill>
    </fill>
  </fills>
  <borders count="68">
    <border>
      <left/>
      <right/>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style="thin">
        <color indexed="64"/>
      </top>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ck">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7">
    <xf numFmtId="0" fontId="0" fillId="0" borderId="0"/>
    <xf numFmtId="9" fontId="2" fillId="0" borderId="0" applyFont="0" applyFill="0" applyBorder="0" applyAlignment="0" applyProtection="0"/>
    <xf numFmtId="43" fontId="6" fillId="0" borderId="0" applyFont="0" applyFill="0" applyBorder="0" applyAlignment="0" applyProtection="0"/>
    <xf numFmtId="0" fontId="2" fillId="0" borderId="0"/>
    <xf numFmtId="0" fontId="1" fillId="0" borderId="0"/>
    <xf numFmtId="0" fontId="2" fillId="0" borderId="0"/>
    <xf numFmtId="43" fontId="2" fillId="0" borderId="0" applyFill="0" applyBorder="0" applyAlignment="0" applyProtection="0"/>
  </cellStyleXfs>
  <cellXfs count="304">
    <xf numFmtId="0" fontId="0" fillId="0" borderId="0" xfId="0"/>
    <xf numFmtId="0" fontId="3" fillId="3" borderId="8" xfId="0" applyFont="1" applyFill="1" applyBorder="1"/>
    <xf numFmtId="37" fontId="3" fillId="3" borderId="9" xfId="0" applyNumberFormat="1" applyFont="1" applyFill="1" applyBorder="1"/>
    <xf numFmtId="0" fontId="4" fillId="4" borderId="8" xfId="0" applyFont="1" applyFill="1" applyBorder="1"/>
    <xf numFmtId="37" fontId="4" fillId="4" borderId="11" xfId="0" applyNumberFormat="1" applyFont="1" applyFill="1" applyBorder="1"/>
    <xf numFmtId="37" fontId="4" fillId="0" borderId="14" xfId="0" applyNumberFormat="1" applyFont="1" applyBorder="1"/>
    <xf numFmtId="0" fontId="4" fillId="0" borderId="16" xfId="0" applyFont="1" applyBorder="1" applyAlignment="1">
      <alignment wrapText="1"/>
    </xf>
    <xf numFmtId="0" fontId="4" fillId="0" borderId="17" xfId="0" applyFont="1" applyBorder="1" applyAlignment="1">
      <alignment wrapText="1"/>
    </xf>
    <xf numFmtId="37" fontId="4" fillId="0" borderId="18" xfId="0" applyNumberFormat="1" applyFont="1" applyBorder="1"/>
    <xf numFmtId="0" fontId="3" fillId="5" borderId="20" xfId="0" applyFont="1" applyFill="1" applyBorder="1"/>
    <xf numFmtId="0" fontId="4" fillId="0" borderId="13" xfId="0" applyFont="1" applyFill="1" applyBorder="1" applyAlignment="1">
      <alignment vertical="top" wrapText="1"/>
    </xf>
    <xf numFmtId="0" fontId="4" fillId="0" borderId="17" xfId="0" applyFont="1" applyFill="1" applyBorder="1" applyAlignment="1">
      <alignment vertical="top" wrapText="1"/>
    </xf>
    <xf numFmtId="0" fontId="4" fillId="4" borderId="21" xfId="0" applyFont="1" applyFill="1" applyBorder="1" applyAlignment="1">
      <alignment vertical="top" wrapText="1"/>
    </xf>
    <xf numFmtId="37" fontId="4" fillId="4" borderId="22" xfId="0" applyNumberFormat="1" applyFont="1" applyFill="1" applyBorder="1"/>
    <xf numFmtId="0" fontId="4" fillId="4" borderId="2" xfId="0" applyFont="1" applyFill="1" applyBorder="1"/>
    <xf numFmtId="37" fontId="4" fillId="4" borderId="3" xfId="0" applyNumberFormat="1" applyFont="1" applyFill="1" applyBorder="1"/>
    <xf numFmtId="0" fontId="4" fillId="4" borderId="24" xfId="0" applyFont="1" applyFill="1" applyBorder="1"/>
    <xf numFmtId="0" fontId="3" fillId="6" borderId="5" xfId="0" applyFont="1" applyFill="1" applyBorder="1" applyAlignment="1">
      <alignment horizontal="center"/>
    </xf>
    <xf numFmtId="37" fontId="3" fillId="6" borderId="6" xfId="0" applyNumberFormat="1" applyFont="1" applyFill="1" applyBorder="1"/>
    <xf numFmtId="0" fontId="4" fillId="0" borderId="0" xfId="0" applyFont="1"/>
    <xf numFmtId="0" fontId="3" fillId="6" borderId="27"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3" fillId="2" borderId="8" xfId="0" applyFont="1" applyFill="1" applyBorder="1"/>
    <xf numFmtId="39" fontId="3" fillId="2" borderId="11" xfId="0" applyNumberFormat="1" applyFont="1" applyFill="1" applyBorder="1"/>
    <xf numFmtId="0" fontId="3" fillId="2" borderId="11" xfId="0" applyFont="1" applyFill="1" applyBorder="1"/>
    <xf numFmtId="0" fontId="3" fillId="2" borderId="12" xfId="0" applyFont="1" applyFill="1" applyBorder="1"/>
    <xf numFmtId="0" fontId="4" fillId="0" borderId="13" xfId="0" applyFont="1" applyBorder="1"/>
    <xf numFmtId="39" fontId="4" fillId="0" borderId="14" xfId="0" applyNumberFormat="1" applyFont="1" applyBorder="1"/>
    <xf numFmtId="0" fontId="4" fillId="0" borderId="14" xfId="0" applyFont="1" applyBorder="1"/>
    <xf numFmtId="0" fontId="4" fillId="0" borderId="15" xfId="0" applyFont="1" applyBorder="1"/>
    <xf numFmtId="0" fontId="4" fillId="0" borderId="17" xfId="0" applyFont="1" applyBorder="1"/>
    <xf numFmtId="39" fontId="4" fillId="0" borderId="18" xfId="0" applyNumberFormat="1" applyFont="1" applyBorder="1"/>
    <xf numFmtId="0" fontId="4" fillId="0" borderId="18" xfId="0" applyFont="1" applyBorder="1"/>
    <xf numFmtId="0" fontId="4" fillId="0" borderId="19" xfId="0" applyFont="1" applyBorder="1"/>
    <xf numFmtId="0" fontId="3" fillId="4" borderId="20" xfId="0" applyFont="1" applyFill="1" applyBorder="1" applyAlignment="1">
      <alignment horizontal="center"/>
    </xf>
    <xf numFmtId="39" fontId="3" fillId="4" borderId="9" xfId="0" applyNumberFormat="1" applyFont="1" applyFill="1" applyBorder="1"/>
    <xf numFmtId="0" fontId="3" fillId="4" borderId="9" xfId="0" applyFont="1" applyFill="1" applyBorder="1"/>
    <xf numFmtId="0" fontId="3" fillId="4" borderId="10" xfId="0" applyFont="1" applyFill="1" applyBorder="1"/>
    <xf numFmtId="0" fontId="5" fillId="0" borderId="0" xfId="0" applyFont="1"/>
    <xf numFmtId="37" fontId="5" fillId="0" borderId="0" xfId="0" applyNumberFormat="1" applyFont="1"/>
    <xf numFmtId="39" fontId="0" fillId="0" borderId="0" xfId="0" applyNumberFormat="1"/>
    <xf numFmtId="0" fontId="0" fillId="0" borderId="0" xfId="0" applyBorder="1"/>
    <xf numFmtId="0" fontId="4" fillId="4" borderId="5" xfId="0" applyFont="1" applyFill="1" applyBorder="1"/>
    <xf numFmtId="0" fontId="0" fillId="0" borderId="0" xfId="0" applyFill="1"/>
    <xf numFmtId="0" fontId="3" fillId="6" borderId="25" xfId="0" applyFont="1" applyFill="1" applyBorder="1" applyAlignment="1">
      <alignment horizontal="center"/>
    </xf>
    <xf numFmtId="0" fontId="4" fillId="0" borderId="0" xfId="0" applyFont="1" applyAlignment="1">
      <alignment horizontal="left"/>
    </xf>
    <xf numFmtId="37" fontId="3" fillId="2" borderId="11" xfId="0" applyNumberFormat="1" applyFont="1" applyFill="1" applyBorder="1"/>
    <xf numFmtId="39" fontId="3" fillId="2" borderId="12" xfId="0" applyNumberFormat="1" applyFont="1" applyFill="1" applyBorder="1"/>
    <xf numFmtId="0" fontId="3" fillId="2" borderId="28" xfId="0" applyFont="1" applyFill="1" applyBorder="1"/>
    <xf numFmtId="0" fontId="3" fillId="0" borderId="0" xfId="0" applyFont="1"/>
    <xf numFmtId="0" fontId="8" fillId="0" borderId="17" xfId="0" applyFont="1" applyBorder="1"/>
    <xf numFmtId="39" fontId="8" fillId="0" borderId="18" xfId="0" applyNumberFormat="1" applyFont="1" applyBorder="1"/>
    <xf numFmtId="39" fontId="4" fillId="0" borderId="15" xfId="0" applyNumberFormat="1" applyFont="1" applyBorder="1"/>
    <xf numFmtId="0" fontId="4" fillId="0" borderId="26" xfId="0" applyFont="1" applyBorder="1"/>
    <xf numFmtId="0" fontId="3" fillId="0" borderId="0" xfId="0" applyFont="1" applyFill="1" applyBorder="1" applyAlignment="1">
      <alignment horizontal="center"/>
    </xf>
    <xf numFmtId="0" fontId="4" fillId="0" borderId="0" xfId="0" applyFont="1" applyFill="1" applyBorder="1" applyAlignment="1">
      <alignment horizontal="left"/>
    </xf>
    <xf numFmtId="39" fontId="4" fillId="0" borderId="19" xfId="0" applyNumberFormat="1" applyFont="1" applyBorder="1"/>
    <xf numFmtId="0" fontId="4" fillId="0" borderId="29" xfId="0" applyFont="1" applyBorder="1"/>
    <xf numFmtId="0" fontId="4" fillId="0" borderId="30" xfId="0" applyFont="1" applyBorder="1"/>
    <xf numFmtId="39" fontId="4" fillId="0" borderId="31" xfId="0" applyNumberFormat="1" applyFont="1" applyBorder="1"/>
    <xf numFmtId="37" fontId="4" fillId="0" borderId="31" xfId="0" applyNumberFormat="1" applyFont="1" applyBorder="1"/>
    <xf numFmtId="39" fontId="4" fillId="0" borderId="32" xfId="0" applyNumberFormat="1" applyFont="1" applyBorder="1"/>
    <xf numFmtId="0" fontId="4" fillId="0" borderId="33" xfId="0" applyFont="1" applyBorder="1"/>
    <xf numFmtId="0" fontId="4" fillId="0" borderId="35" xfId="0" applyFont="1" applyBorder="1"/>
    <xf numFmtId="39" fontId="4" fillId="0" borderId="36" xfId="0" applyNumberFormat="1" applyFont="1" applyBorder="1"/>
    <xf numFmtId="37" fontId="4" fillId="0" borderId="36" xfId="0" applyNumberFormat="1" applyFont="1" applyBorder="1"/>
    <xf numFmtId="39" fontId="4" fillId="0" borderId="37" xfId="0" applyNumberFormat="1" applyFont="1" applyBorder="1"/>
    <xf numFmtId="0" fontId="4" fillId="0" borderId="34" xfId="0" applyFont="1" applyBorder="1"/>
    <xf numFmtId="0" fontId="1" fillId="0" borderId="0" xfId="4"/>
    <xf numFmtId="0" fontId="1" fillId="10" borderId="0" xfId="4" applyFill="1"/>
    <xf numFmtId="164" fontId="13" fillId="8" borderId="47" xfId="5" applyNumberFormat="1" applyFont="1" applyFill="1" applyBorder="1" applyAlignment="1" applyProtection="1">
      <alignment horizontal="center" vertical="center" wrapText="1"/>
    </xf>
    <xf numFmtId="164" fontId="13" fillId="7" borderId="61" xfId="5" applyNumberFormat="1" applyFont="1" applyFill="1" applyBorder="1" applyAlignment="1" applyProtection="1">
      <alignment horizontal="center" vertical="center" wrapText="1"/>
    </xf>
    <xf numFmtId="164" fontId="13" fillId="8" borderId="52" xfId="5" applyNumberFormat="1" applyFont="1" applyFill="1" applyBorder="1" applyAlignment="1" applyProtection="1">
      <alignment horizontal="center" vertical="center" wrapText="1"/>
    </xf>
    <xf numFmtId="164" fontId="14" fillId="8" borderId="51" xfId="5" applyNumberFormat="1" applyFont="1" applyFill="1" applyBorder="1" applyAlignment="1" applyProtection="1">
      <alignment horizontal="center" vertical="center" wrapText="1"/>
    </xf>
    <xf numFmtId="164" fontId="13" fillId="8" borderId="59" xfId="5" applyNumberFormat="1" applyFont="1" applyFill="1" applyBorder="1" applyAlignment="1" applyProtection="1">
      <alignment horizontal="center" vertical="center" wrapText="1"/>
    </xf>
    <xf numFmtId="164" fontId="17" fillId="10" borderId="51" xfId="4" applyNumberFormat="1" applyFont="1" applyFill="1" applyBorder="1" applyAlignment="1">
      <alignment horizontal="left" vertical="center" wrapText="1"/>
    </xf>
    <xf numFmtId="164" fontId="16" fillId="9" borderId="52" xfId="5" applyNumberFormat="1" applyFont="1" applyFill="1" applyBorder="1" applyAlignment="1" applyProtection="1">
      <alignment horizontal="center" vertical="center" wrapText="1"/>
      <protection locked="0"/>
    </xf>
    <xf numFmtId="164" fontId="16" fillId="10" borderId="52" xfId="5" applyNumberFormat="1" applyFont="1" applyFill="1" applyBorder="1" applyAlignment="1" applyProtection="1">
      <alignment horizontal="center" vertical="center" wrapText="1"/>
      <protection locked="0"/>
    </xf>
    <xf numFmtId="164" fontId="16" fillId="10" borderId="60" xfId="5" applyNumberFormat="1" applyFont="1" applyFill="1" applyBorder="1" applyAlignment="1" applyProtection="1">
      <alignment horizontal="center" vertical="center" wrapText="1"/>
      <protection locked="0"/>
    </xf>
    <xf numFmtId="164" fontId="16" fillId="9" borderId="58" xfId="5" applyNumberFormat="1" applyFont="1" applyFill="1" applyBorder="1" applyAlignment="1" applyProtection="1">
      <alignment vertical="center"/>
    </xf>
    <xf numFmtId="164" fontId="17" fillId="0" borderId="51" xfId="4" applyNumberFormat="1" applyFont="1" applyFill="1" applyBorder="1" applyAlignment="1">
      <alignment horizontal="left" vertical="center" wrapText="1"/>
    </xf>
    <xf numFmtId="14" fontId="13" fillId="8" borderId="52" xfId="5" applyNumberFormat="1" applyFont="1" applyFill="1" applyBorder="1" applyAlignment="1" applyProtection="1">
      <alignment horizontal="center" vertical="center" wrapText="1"/>
    </xf>
    <xf numFmtId="14" fontId="14" fillId="8" borderId="52" xfId="5" applyNumberFormat="1" applyFont="1" applyFill="1" applyBorder="1" applyAlignment="1" applyProtection="1">
      <alignment horizontal="center" vertical="center" wrapText="1"/>
    </xf>
    <xf numFmtId="14" fontId="1" fillId="0" borderId="0" xfId="4" applyNumberFormat="1"/>
    <xf numFmtId="14" fontId="1" fillId="10" borderId="0" xfId="4" applyNumberFormat="1" applyFill="1"/>
    <xf numFmtId="165" fontId="16" fillId="10" borderId="52" xfId="5" applyNumberFormat="1" applyFont="1" applyFill="1" applyBorder="1" applyAlignment="1" applyProtection="1">
      <alignment horizontal="center" vertical="center" wrapText="1"/>
      <protection locked="0"/>
    </xf>
    <xf numFmtId="165" fontId="16" fillId="10" borderId="52" xfId="6" applyNumberFormat="1" applyFont="1" applyFill="1" applyBorder="1" applyAlignment="1" applyProtection="1">
      <alignment horizontal="center" vertical="center" wrapText="1"/>
      <protection locked="0"/>
    </xf>
    <xf numFmtId="3" fontId="16" fillId="10" borderId="51" xfId="4" applyNumberFormat="1" applyFont="1" applyFill="1" applyBorder="1" applyAlignment="1" applyProtection="1">
      <alignment horizontal="center" vertical="center" wrapText="1"/>
      <protection locked="0"/>
    </xf>
    <xf numFmtId="3" fontId="16" fillId="9" borderId="57" xfId="5" applyNumberFormat="1" applyFont="1" applyFill="1" applyBorder="1" applyAlignment="1" applyProtection="1">
      <alignment horizontal="center" vertical="center"/>
    </xf>
    <xf numFmtId="3" fontId="16" fillId="10" borderId="52" xfId="5" applyNumberFormat="1" applyFont="1" applyFill="1" applyBorder="1" applyAlignment="1" applyProtection="1">
      <alignment horizontal="center" vertical="center"/>
    </xf>
    <xf numFmtId="9" fontId="16" fillId="10" borderId="51" xfId="1" applyFont="1" applyFill="1" applyBorder="1" applyAlignment="1" applyProtection="1">
      <alignment horizontal="center" vertical="center" wrapText="1"/>
      <protection locked="0"/>
    </xf>
    <xf numFmtId="164" fontId="17" fillId="11" borderId="51" xfId="4" applyNumberFormat="1" applyFont="1" applyFill="1" applyBorder="1" applyAlignment="1">
      <alignment horizontal="left" vertical="center" wrapText="1"/>
    </xf>
    <xf numFmtId="3" fontId="17" fillId="11" borderId="57" xfId="5" applyNumberFormat="1" applyFont="1" applyFill="1" applyBorder="1" applyAlignment="1" applyProtection="1">
      <alignment horizontal="left" vertical="center"/>
    </xf>
    <xf numFmtId="3" fontId="17" fillId="11" borderId="52" xfId="5" applyNumberFormat="1" applyFont="1" applyFill="1" applyBorder="1" applyAlignment="1" applyProtection="1">
      <alignment horizontal="left" vertical="center"/>
    </xf>
    <xf numFmtId="3" fontId="17" fillId="11" borderId="51" xfId="4" applyNumberFormat="1" applyFont="1" applyFill="1" applyBorder="1" applyAlignment="1" applyProtection="1">
      <alignment horizontal="left" vertical="center" wrapText="1"/>
      <protection locked="0"/>
    </xf>
    <xf numFmtId="9" fontId="17" fillId="11" borderId="51" xfId="1" applyFont="1" applyFill="1" applyBorder="1" applyAlignment="1" applyProtection="1">
      <alignment horizontal="left" vertical="center" wrapText="1"/>
      <protection locked="0"/>
    </xf>
    <xf numFmtId="164" fontId="17" fillId="11" borderId="52" xfId="5" applyNumberFormat="1" applyFont="1" applyFill="1" applyBorder="1" applyAlignment="1" applyProtection="1">
      <alignment horizontal="left" vertical="center" wrapText="1"/>
      <protection locked="0"/>
    </xf>
    <xf numFmtId="165" fontId="17" fillId="11" borderId="52" xfId="5" applyNumberFormat="1" applyFont="1" applyFill="1" applyBorder="1" applyAlignment="1" applyProtection="1">
      <alignment horizontal="left" vertical="center" wrapText="1"/>
      <protection locked="0"/>
    </xf>
    <xf numFmtId="165" fontId="17" fillId="11" borderId="52" xfId="6" applyNumberFormat="1" applyFont="1" applyFill="1" applyBorder="1" applyAlignment="1" applyProtection="1">
      <alignment horizontal="left" vertical="center" wrapText="1"/>
      <protection locked="0"/>
    </xf>
    <xf numFmtId="164" fontId="17" fillId="11" borderId="60" xfId="5" applyNumberFormat="1" applyFont="1" applyFill="1" applyBorder="1" applyAlignment="1" applyProtection="1">
      <alignment horizontal="left" vertical="center" wrapText="1"/>
      <protection locked="0"/>
    </xf>
    <xf numFmtId="164" fontId="17" fillId="11" borderId="58" xfId="5" applyNumberFormat="1" applyFont="1" applyFill="1" applyBorder="1" applyAlignment="1" applyProtection="1">
      <alignment horizontal="left" vertical="center"/>
    </xf>
    <xf numFmtId="164" fontId="16" fillId="10" borderId="51" xfId="4" applyNumberFormat="1" applyFont="1" applyFill="1" applyBorder="1" applyAlignment="1">
      <alignment horizontal="left" vertical="center" wrapText="1"/>
    </xf>
    <xf numFmtId="164" fontId="17" fillId="0" borderId="58" xfId="5" applyNumberFormat="1" applyFont="1" applyFill="1" applyBorder="1" applyAlignment="1" applyProtection="1">
      <alignment horizontal="left" vertical="center"/>
    </xf>
    <xf numFmtId="164" fontId="16" fillId="0" borderId="58" xfId="5" applyNumberFormat="1" applyFont="1" applyFill="1" applyBorder="1" applyAlignment="1" applyProtection="1">
      <alignment vertical="center"/>
    </xf>
    <xf numFmtId="0" fontId="22" fillId="0" borderId="0" xfId="4" applyFont="1"/>
    <xf numFmtId="3" fontId="23" fillId="0" borderId="57" xfId="5" applyNumberFormat="1" applyFont="1" applyFill="1" applyBorder="1" applyAlignment="1" applyProtection="1">
      <alignment vertical="center"/>
    </xf>
    <xf numFmtId="3" fontId="5" fillId="0" borderId="57" xfId="5" applyNumberFormat="1" applyFont="1" applyFill="1" applyBorder="1" applyAlignment="1" applyProtection="1">
      <alignment vertical="center"/>
    </xf>
    <xf numFmtId="0" fontId="22" fillId="10" borderId="0" xfId="4" applyFont="1" applyFill="1"/>
    <xf numFmtId="14" fontId="22" fillId="0" borderId="0" xfId="4" applyNumberFormat="1" applyFont="1"/>
    <xf numFmtId="14" fontId="22" fillId="10" borderId="0" xfId="4" applyNumberFormat="1" applyFont="1" applyFill="1"/>
    <xf numFmtId="0" fontId="22" fillId="0" borderId="0" xfId="4" applyFont="1" applyAlignment="1"/>
    <xf numFmtId="164" fontId="5" fillId="9" borderId="58" xfId="5" applyNumberFormat="1" applyFont="1" applyFill="1" applyBorder="1" applyAlignment="1" applyProtection="1">
      <alignment vertical="center" wrapText="1"/>
    </xf>
    <xf numFmtId="0" fontId="19" fillId="0" borderId="0" xfId="4" applyFont="1"/>
    <xf numFmtId="0" fontId="4" fillId="0" borderId="62" xfId="0" applyFont="1" applyBorder="1" applyAlignment="1">
      <alignment wrapText="1"/>
    </xf>
    <xf numFmtId="3" fontId="16" fillId="0" borderId="51" xfId="4" applyNumberFormat="1" applyFont="1" applyFill="1" applyBorder="1" applyAlignment="1" applyProtection="1">
      <alignment horizontal="center" vertical="center" wrapText="1"/>
      <protection locked="0"/>
    </xf>
    <xf numFmtId="0" fontId="16" fillId="0" borderId="0" xfId="0" applyFont="1"/>
    <xf numFmtId="3" fontId="16" fillId="0" borderId="57" xfId="5" applyNumberFormat="1" applyFont="1" applyFill="1" applyBorder="1" applyAlignment="1" applyProtection="1">
      <alignment horizontal="center" vertical="center"/>
    </xf>
    <xf numFmtId="3" fontId="16" fillId="0" borderId="52" xfId="5" applyNumberFormat="1" applyFont="1" applyFill="1" applyBorder="1" applyAlignment="1" applyProtection="1">
      <alignment horizontal="center" vertical="center"/>
    </xf>
    <xf numFmtId="9" fontId="16" fillId="0" borderId="51" xfId="1" applyFont="1" applyFill="1" applyBorder="1" applyAlignment="1" applyProtection="1">
      <alignment horizontal="center" vertical="center" wrapText="1"/>
      <protection locked="0"/>
    </xf>
    <xf numFmtId="164" fontId="16" fillId="0" borderId="52" xfId="5" applyNumberFormat="1" applyFont="1" applyFill="1" applyBorder="1" applyAlignment="1" applyProtection="1">
      <alignment horizontal="center" vertical="center" wrapText="1"/>
      <protection locked="0"/>
    </xf>
    <xf numFmtId="165" fontId="16" fillId="0" borderId="52" xfId="5" applyNumberFormat="1" applyFont="1" applyFill="1" applyBorder="1" applyAlignment="1" applyProtection="1">
      <alignment horizontal="center" vertical="center" wrapText="1"/>
      <protection locked="0"/>
    </xf>
    <xf numFmtId="165" fontId="16" fillId="0" borderId="52" xfId="6" applyNumberFormat="1" applyFont="1" applyFill="1" applyBorder="1" applyAlignment="1" applyProtection="1">
      <alignment horizontal="center" vertical="center" wrapText="1"/>
      <protection locked="0"/>
    </xf>
    <xf numFmtId="164" fontId="16" fillId="0" borderId="60" xfId="5" applyNumberFormat="1" applyFont="1" applyFill="1" applyBorder="1" applyAlignment="1" applyProtection="1">
      <alignment horizontal="center" vertical="center" wrapText="1"/>
      <protection locked="0"/>
    </xf>
    <xf numFmtId="0" fontId="26" fillId="0" borderId="0" xfId="0" applyFont="1" applyAlignment="1">
      <alignment horizontal="justify" vertical="center"/>
    </xf>
    <xf numFmtId="0" fontId="16" fillId="0" borderId="0" xfId="0" applyFont="1" applyAlignment="1">
      <alignment wrapText="1"/>
    </xf>
    <xf numFmtId="10" fontId="0" fillId="0" borderId="0" xfId="1" applyNumberFormat="1" applyFont="1"/>
    <xf numFmtId="10" fontId="3" fillId="3" borderId="9" xfId="1" applyNumberFormat="1" applyFont="1" applyFill="1" applyBorder="1"/>
    <xf numFmtId="10" fontId="3" fillId="6" borderId="6" xfId="1" applyNumberFormat="1" applyFont="1" applyFill="1" applyBorder="1"/>
    <xf numFmtId="10" fontId="0" fillId="0" borderId="0" xfId="1" applyNumberFormat="1" applyFont="1" applyBorder="1"/>
    <xf numFmtId="39" fontId="3" fillId="2" borderId="28" xfId="0" applyNumberFormat="1" applyFont="1" applyFill="1" applyBorder="1"/>
    <xf numFmtId="43" fontId="0" fillId="0" borderId="0" xfId="2" applyFont="1"/>
    <xf numFmtId="166" fontId="0" fillId="0" borderId="0" xfId="2" applyNumberFormat="1" applyFont="1"/>
    <xf numFmtId="166" fontId="3" fillId="3" borderId="9" xfId="2" applyNumberFormat="1" applyFont="1" applyFill="1" applyBorder="1"/>
    <xf numFmtId="166" fontId="3" fillId="6" borderId="6" xfId="2" applyNumberFormat="1" applyFont="1" applyFill="1" applyBorder="1"/>
    <xf numFmtId="166" fontId="0" fillId="0" borderId="0" xfId="2" applyNumberFormat="1" applyFont="1" applyBorder="1"/>
    <xf numFmtId="166" fontId="7" fillId="0" borderId="0" xfId="2" applyNumberFormat="1" applyFont="1" applyBorder="1" applyAlignment="1">
      <alignment horizontal="right" vertical="center" wrapText="1"/>
    </xf>
    <xf numFmtId="0" fontId="4" fillId="0" borderId="8" xfId="0" applyFont="1" applyFill="1" applyBorder="1"/>
    <xf numFmtId="166" fontId="4" fillId="0" borderId="12" xfId="2" applyNumberFormat="1" applyFont="1" applyFill="1" applyBorder="1"/>
    <xf numFmtId="166" fontId="4" fillId="0" borderId="11" xfId="2" applyNumberFormat="1" applyFont="1" applyFill="1" applyBorder="1"/>
    <xf numFmtId="10" fontId="4" fillId="0" borderId="11" xfId="1" applyNumberFormat="1" applyFont="1" applyFill="1" applyBorder="1"/>
    <xf numFmtId="0" fontId="4" fillId="0" borderId="21" xfId="0" applyFont="1" applyFill="1" applyBorder="1" applyAlignment="1">
      <alignment vertical="top" wrapText="1"/>
    </xf>
    <xf numFmtId="166" fontId="4" fillId="0" borderId="22" xfId="2" applyNumberFormat="1" applyFont="1" applyFill="1" applyBorder="1"/>
    <xf numFmtId="10" fontId="4" fillId="0" borderId="22" xfId="1" applyNumberFormat="1" applyFont="1" applyFill="1" applyBorder="1"/>
    <xf numFmtId="0" fontId="3" fillId="0" borderId="16" xfId="0" applyFont="1" applyBorder="1" applyAlignment="1">
      <alignment wrapText="1"/>
    </xf>
    <xf numFmtId="37" fontId="3" fillId="0" borderId="14" xfId="0" applyNumberFormat="1" applyFont="1" applyBorder="1"/>
    <xf numFmtId="37" fontId="3" fillId="0" borderId="18" xfId="0" applyNumberFormat="1" applyFont="1" applyBorder="1"/>
    <xf numFmtId="0" fontId="4" fillId="0" borderId="16" xfId="0" applyFont="1" applyBorder="1" applyAlignment="1">
      <alignment horizontal="left" wrapText="1"/>
    </xf>
    <xf numFmtId="0" fontId="3" fillId="0" borderId="16" xfId="0" applyFont="1" applyBorder="1" applyAlignment="1">
      <alignment horizontal="left" wrapText="1"/>
    </xf>
    <xf numFmtId="0" fontId="2" fillId="0" borderId="0" xfId="0" applyFont="1"/>
    <xf numFmtId="0" fontId="3" fillId="0" borderId="17" xfId="0" applyFont="1" applyBorder="1" applyAlignment="1">
      <alignment wrapText="1"/>
    </xf>
    <xf numFmtId="39" fontId="4" fillId="0" borderId="0" xfId="0" applyNumberFormat="1" applyFont="1"/>
    <xf numFmtId="9" fontId="16" fillId="9" borderId="57" xfId="1" applyFont="1" applyFill="1" applyBorder="1" applyAlignment="1" applyProtection="1">
      <alignment horizontal="center" vertical="center"/>
    </xf>
    <xf numFmtId="9" fontId="4" fillId="0" borderId="62" xfId="1" applyFont="1" applyBorder="1" applyAlignment="1">
      <alignment wrapText="1"/>
    </xf>
    <xf numFmtId="9" fontId="16" fillId="9" borderId="52" xfId="1" applyFont="1" applyFill="1" applyBorder="1" applyAlignment="1" applyProtection="1">
      <alignment horizontal="center" vertical="center" wrapText="1"/>
      <protection locked="0"/>
    </xf>
    <xf numFmtId="9" fontId="16" fillId="10" borderId="52" xfId="1" applyFont="1" applyFill="1" applyBorder="1" applyAlignment="1" applyProtection="1">
      <alignment horizontal="center" vertical="center" wrapText="1"/>
      <protection locked="0"/>
    </xf>
    <xf numFmtId="9" fontId="16" fillId="10" borderId="60" xfId="1" applyFont="1" applyFill="1" applyBorder="1" applyAlignment="1" applyProtection="1">
      <alignment horizontal="center" vertical="center" wrapText="1"/>
      <protection locked="0"/>
    </xf>
    <xf numFmtId="9" fontId="5" fillId="9" borderId="58" xfId="1" applyFont="1" applyFill="1" applyBorder="1" applyAlignment="1" applyProtection="1">
      <alignment vertical="center" wrapText="1"/>
    </xf>
    <xf numFmtId="9" fontId="0" fillId="0" borderId="0" xfId="1" applyFont="1"/>
    <xf numFmtId="3" fontId="17" fillId="11" borderId="63" xfId="5" applyNumberFormat="1" applyFont="1" applyFill="1" applyBorder="1" applyAlignment="1" applyProtection="1">
      <alignment horizontal="left" vertical="center"/>
    </xf>
    <xf numFmtId="3" fontId="17" fillId="11" borderId="0" xfId="5" applyNumberFormat="1" applyFont="1" applyFill="1" applyBorder="1" applyAlignment="1" applyProtection="1">
      <alignment horizontal="left" vertical="center"/>
    </xf>
    <xf numFmtId="164" fontId="17" fillId="11" borderId="0" xfId="4" applyNumberFormat="1" applyFont="1" applyFill="1" applyBorder="1" applyAlignment="1">
      <alignment horizontal="left" vertical="center" wrapText="1"/>
    </xf>
    <xf numFmtId="3" fontId="17" fillId="11" borderId="0" xfId="4" applyNumberFormat="1" applyFont="1" applyFill="1" applyBorder="1" applyAlignment="1" applyProtection="1">
      <alignment horizontal="left" vertical="center" wrapText="1"/>
      <protection locked="0"/>
    </xf>
    <xf numFmtId="9" fontId="17" fillId="11" borderId="0" xfId="1" applyFont="1" applyFill="1" applyBorder="1" applyAlignment="1" applyProtection="1">
      <alignment horizontal="left" vertical="center" wrapText="1"/>
      <protection locked="0"/>
    </xf>
    <xf numFmtId="164" fontId="17" fillId="11" borderId="0" xfId="5" applyNumberFormat="1" applyFont="1" applyFill="1" applyBorder="1" applyAlignment="1" applyProtection="1">
      <alignment horizontal="left" vertical="center" wrapText="1"/>
      <protection locked="0"/>
    </xf>
    <xf numFmtId="165" fontId="17" fillId="11" borderId="0" xfId="5" applyNumberFormat="1" applyFont="1" applyFill="1" applyBorder="1" applyAlignment="1" applyProtection="1">
      <alignment horizontal="left" vertical="center" wrapText="1"/>
      <protection locked="0"/>
    </xf>
    <xf numFmtId="165" fontId="17" fillId="11" borderId="0" xfId="6" applyNumberFormat="1" applyFont="1" applyFill="1" applyBorder="1" applyAlignment="1" applyProtection="1">
      <alignment horizontal="left" vertical="center" wrapText="1"/>
      <protection locked="0"/>
    </xf>
    <xf numFmtId="164" fontId="17" fillId="11" borderId="64" xfId="5" applyNumberFormat="1" applyFont="1" applyFill="1" applyBorder="1" applyAlignment="1" applyProtection="1">
      <alignment horizontal="left" vertical="center"/>
    </xf>
    <xf numFmtId="0" fontId="17" fillId="0" borderId="0" xfId="0" applyFont="1" applyAlignment="1">
      <alignment horizontal="center" vertical="center"/>
    </xf>
    <xf numFmtId="0" fontId="28" fillId="0" borderId="0" xfId="0" applyFont="1" applyAlignment="1">
      <alignment horizontal="center" vertical="center"/>
    </xf>
    <xf numFmtId="0" fontId="0" fillId="0" borderId="0" xfId="0" applyAlignment="1">
      <alignment horizontal="center"/>
    </xf>
    <xf numFmtId="3" fontId="1" fillId="0" borderId="0" xfId="4" applyNumberFormat="1"/>
    <xf numFmtId="37" fontId="0" fillId="0" borderId="0" xfId="0" applyNumberFormat="1"/>
    <xf numFmtId="0" fontId="30" fillId="12" borderId="22" xfId="0" applyFont="1" applyFill="1" applyBorder="1" applyAlignment="1">
      <alignment vertical="center" wrapText="1"/>
    </xf>
    <xf numFmtId="0" fontId="30" fillId="12" borderId="56" xfId="0" applyFont="1" applyFill="1" applyBorder="1" applyAlignment="1">
      <alignment vertical="center" wrapText="1"/>
    </xf>
    <xf numFmtId="0" fontId="26" fillId="0" borderId="65" xfId="0" applyFont="1" applyBorder="1" applyAlignment="1">
      <alignment vertical="center" wrapText="1"/>
    </xf>
    <xf numFmtId="0" fontId="26" fillId="0" borderId="66" xfId="0" applyFont="1" applyBorder="1" applyAlignment="1">
      <alignment vertical="center" wrapText="1"/>
    </xf>
    <xf numFmtId="0" fontId="26" fillId="0" borderId="66" xfId="0" applyFont="1" applyBorder="1" applyAlignment="1">
      <alignment horizontal="justify" vertical="center" wrapText="1"/>
    </xf>
    <xf numFmtId="0" fontId="26" fillId="0" borderId="66" xfId="0" applyFont="1" applyBorder="1" applyAlignment="1">
      <alignment horizontal="center" vertical="center" wrapText="1"/>
    </xf>
    <xf numFmtId="0" fontId="26" fillId="0" borderId="64" xfId="0" applyFont="1" applyBorder="1" applyAlignment="1">
      <alignment vertical="center" wrapText="1"/>
    </xf>
    <xf numFmtId="0" fontId="31" fillId="0" borderId="64" xfId="0" applyFont="1" applyBorder="1" applyAlignment="1">
      <alignment horizontal="justify" vertical="center" wrapText="1"/>
    </xf>
    <xf numFmtId="0" fontId="2" fillId="0" borderId="64" xfId="0" applyFont="1" applyBorder="1" applyAlignment="1">
      <alignment horizontal="justify" vertical="center" wrapText="1"/>
    </xf>
    <xf numFmtId="0" fontId="30" fillId="0" borderId="66" xfId="0" applyFont="1" applyBorder="1" applyAlignment="1">
      <alignment horizontal="justify" vertical="center" wrapText="1"/>
    </xf>
    <xf numFmtId="0" fontId="26" fillId="0" borderId="64" xfId="0" applyFont="1" applyBorder="1" applyAlignment="1">
      <alignment horizontal="right" vertical="center" wrapText="1"/>
    </xf>
    <xf numFmtId="0" fontId="0" fillId="0" borderId="64" xfId="0" applyBorder="1" applyAlignment="1">
      <alignment vertical="top" wrapText="1"/>
    </xf>
    <xf numFmtId="0" fontId="0" fillId="0" borderId="66" xfId="0" applyBorder="1" applyAlignment="1">
      <alignment vertical="top" wrapText="1"/>
    </xf>
    <xf numFmtId="0" fontId="26" fillId="0" borderId="64" xfId="0" applyFont="1" applyBorder="1" applyAlignment="1">
      <alignment horizontal="justify" vertical="center" wrapText="1"/>
    </xf>
    <xf numFmtId="0" fontId="33" fillId="0" borderId="64" xfId="0" applyFont="1" applyBorder="1" applyAlignment="1">
      <alignment horizontal="justify" vertical="center" wrapText="1"/>
    </xf>
    <xf numFmtId="0" fontId="35" fillId="0" borderId="66" xfId="0" applyFont="1" applyBorder="1" applyAlignment="1">
      <alignment vertical="center" wrapText="1"/>
    </xf>
    <xf numFmtId="0" fontId="35" fillId="0" borderId="66" xfId="0" applyFont="1" applyBorder="1" applyAlignment="1">
      <alignment horizontal="justify" vertical="center" wrapText="1"/>
    </xf>
    <xf numFmtId="0" fontId="39" fillId="0" borderId="0" xfId="0" applyFont="1" applyAlignment="1">
      <alignment vertical="center"/>
    </xf>
    <xf numFmtId="0" fontId="26" fillId="0" borderId="67" xfId="0" applyFont="1" applyBorder="1" applyAlignment="1">
      <alignment vertical="center" wrapText="1"/>
    </xf>
    <xf numFmtId="0" fontId="31" fillId="0" borderId="67" xfId="0" applyFont="1" applyBorder="1" applyAlignment="1">
      <alignment horizontal="justify" vertical="center" wrapText="1"/>
    </xf>
    <xf numFmtId="0" fontId="30" fillId="0" borderId="64" xfId="0" applyFont="1" applyBorder="1" applyAlignment="1">
      <alignment horizontal="justify" vertical="center" wrapText="1"/>
    </xf>
    <xf numFmtId="0" fontId="30" fillId="0" borderId="64" xfId="0" applyFont="1" applyBorder="1" applyAlignment="1">
      <alignment vertical="center" wrapText="1"/>
    </xf>
    <xf numFmtId="0" fontId="30" fillId="0" borderId="66" xfId="0" applyFont="1" applyBorder="1" applyAlignment="1">
      <alignment vertical="center" wrapText="1"/>
    </xf>
    <xf numFmtId="0" fontId="40" fillId="0" borderId="0" xfId="0" applyFont="1" applyAlignment="1">
      <alignment vertical="center"/>
    </xf>
    <xf numFmtId="0" fontId="26" fillId="0" borderId="67" xfId="0" applyFont="1" applyBorder="1" applyAlignment="1">
      <alignment horizontal="justify" vertical="center" wrapText="1"/>
    </xf>
    <xf numFmtId="167" fontId="16" fillId="0" borderId="0" xfId="2" applyNumberFormat="1" applyFont="1"/>
    <xf numFmtId="167" fontId="30" fillId="12" borderId="56" xfId="2" applyNumberFormat="1" applyFont="1" applyFill="1" applyBorder="1" applyAlignment="1">
      <alignment vertical="center" wrapText="1"/>
    </xf>
    <xf numFmtId="167" fontId="26" fillId="0" borderId="66" xfId="2" applyNumberFormat="1" applyFont="1" applyBorder="1" applyAlignment="1">
      <alignment horizontal="right" vertical="center" wrapText="1"/>
    </xf>
    <xf numFmtId="167" fontId="0" fillId="0" borderId="0" xfId="2" applyNumberFormat="1" applyFont="1"/>
    <xf numFmtId="0" fontId="3" fillId="0" borderId="0" xfId="0" applyFont="1" applyAlignment="1">
      <alignment horizontal="center"/>
    </xf>
    <xf numFmtId="0" fontId="4" fillId="0" borderId="0" xfId="0" applyFont="1" applyAlignment="1">
      <alignment horizontal="center"/>
    </xf>
    <xf numFmtId="43" fontId="3" fillId="3" borderId="8" xfId="2" applyFont="1" applyFill="1" applyBorder="1"/>
    <xf numFmtId="43" fontId="4" fillId="4" borderId="8" xfId="2" applyFont="1" applyFill="1" applyBorder="1"/>
    <xf numFmtId="43" fontId="3" fillId="0" borderId="16" xfId="2" applyFont="1" applyBorder="1" applyAlignment="1">
      <alignment wrapText="1"/>
    </xf>
    <xf numFmtId="43" fontId="4" fillId="0" borderId="16" xfId="2" applyFont="1" applyBorder="1" applyAlignment="1">
      <alignment wrapText="1"/>
    </xf>
    <xf numFmtId="43" fontId="4" fillId="0" borderId="16" xfId="2" applyFont="1" applyBorder="1" applyAlignment="1">
      <alignment horizontal="left" wrapText="1"/>
    </xf>
    <xf numFmtId="43" fontId="3" fillId="0" borderId="16" xfId="2" applyFont="1" applyBorder="1" applyAlignment="1">
      <alignment horizontal="left" wrapText="1"/>
    </xf>
    <xf numFmtId="43" fontId="3" fillId="0" borderId="17" xfId="2" applyFont="1" applyBorder="1" applyAlignment="1">
      <alignment wrapText="1"/>
    </xf>
    <xf numFmtId="43" fontId="4" fillId="0" borderId="17" xfId="2" applyFont="1" applyBorder="1" applyAlignment="1">
      <alignment wrapText="1"/>
    </xf>
    <xf numFmtId="43" fontId="3" fillId="5" borderId="20" xfId="2" applyFont="1" applyFill="1" applyBorder="1"/>
    <xf numFmtId="43" fontId="4" fillId="0" borderId="13" xfId="2" applyFont="1" applyFill="1" applyBorder="1" applyAlignment="1">
      <alignment vertical="top" wrapText="1"/>
    </xf>
    <xf numFmtId="43" fontId="4" fillId="0" borderId="17" xfId="2" applyFont="1" applyFill="1" applyBorder="1" applyAlignment="1">
      <alignment vertical="top" wrapText="1"/>
    </xf>
    <xf numFmtId="43" fontId="4" fillId="4" borderId="21" xfId="2" applyFont="1" applyFill="1" applyBorder="1" applyAlignment="1">
      <alignment vertical="top" wrapText="1"/>
    </xf>
    <xf numFmtId="43" fontId="4" fillId="4" borderId="2" xfId="2" applyFont="1" applyFill="1" applyBorder="1"/>
    <xf numFmtId="43" fontId="4" fillId="4" borderId="24" xfId="2" applyFont="1" applyFill="1" applyBorder="1"/>
    <xf numFmtId="43" fontId="4" fillId="4" borderId="5" xfId="2" applyFont="1" applyFill="1" applyBorder="1"/>
    <xf numFmtId="43" fontId="3" fillId="6" borderId="27" xfId="2" applyFont="1" applyFill="1" applyBorder="1" applyAlignment="1">
      <alignment horizontal="center"/>
    </xf>
    <xf numFmtId="166" fontId="0" fillId="0" borderId="0" xfId="0" applyNumberFormat="1"/>
    <xf numFmtId="10" fontId="0" fillId="0" borderId="0" xfId="1" applyNumberFormat="1" applyFont="1" applyFill="1"/>
    <xf numFmtId="168" fontId="3" fillId="6" borderId="27" xfId="1" applyNumberFormat="1" applyFont="1" applyFill="1" applyBorder="1" applyAlignment="1">
      <alignment horizontal="center"/>
    </xf>
    <xf numFmtId="168" fontId="3" fillId="6" borderId="6" xfId="1" applyNumberFormat="1" applyFont="1" applyFill="1" applyBorder="1"/>
    <xf numFmtId="37" fontId="4" fillId="6" borderId="6" xfId="0" applyNumberFormat="1" applyFont="1" applyFill="1" applyBorder="1"/>
    <xf numFmtId="0" fontId="4" fillId="0" borderId="16" xfId="0" applyFont="1" applyFill="1" applyBorder="1" applyAlignment="1">
      <alignment wrapText="1"/>
    </xf>
    <xf numFmtId="37" fontId="4" fillId="0" borderId="18" xfId="0" applyNumberFormat="1" applyFont="1" applyFill="1" applyBorder="1"/>
    <xf numFmtId="37" fontId="0" fillId="0" borderId="0" xfId="0" applyNumberFormat="1" applyFill="1"/>
    <xf numFmtId="43" fontId="3" fillId="2" borderId="2" xfId="2" applyFont="1" applyFill="1" applyBorder="1" applyAlignment="1">
      <alignment horizontal="center" vertical="center"/>
    </xf>
    <xf numFmtId="43" fontId="3" fillId="2" borderId="5" xfId="2"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10" fontId="3" fillId="2" borderId="6" xfId="1" applyNumberFormat="1"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166" fontId="3" fillId="2" borderId="3" xfId="2" applyNumberFormat="1" applyFont="1" applyFill="1" applyBorder="1" applyAlignment="1">
      <alignment horizontal="center" vertical="center" wrapText="1"/>
    </xf>
    <xf numFmtId="166" fontId="3" fillId="2" borderId="6" xfId="2" applyNumberFormat="1"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5" xfId="0" applyFont="1" applyFill="1" applyBorder="1" applyAlignment="1">
      <alignment horizontal="center" vertical="center"/>
    </xf>
    <xf numFmtId="9" fontId="3" fillId="6" borderId="3" xfId="1" applyFont="1" applyFill="1" applyBorder="1" applyAlignment="1">
      <alignment horizontal="center" vertical="center"/>
    </xf>
    <xf numFmtId="9" fontId="3" fillId="6" borderId="6" xfId="1" applyFont="1" applyFill="1" applyBorder="1" applyAlignment="1">
      <alignment horizontal="center" vertical="center"/>
    </xf>
    <xf numFmtId="0" fontId="3" fillId="6" borderId="4" xfId="0" applyFont="1" applyFill="1" applyBorder="1" applyAlignment="1">
      <alignment horizontal="center" vertical="center"/>
    </xf>
    <xf numFmtId="0" fontId="3" fillId="6" borderId="7" xfId="0" applyFont="1" applyFill="1" applyBorder="1" applyAlignment="1">
      <alignment horizontal="center" vertical="center"/>
    </xf>
    <xf numFmtId="0" fontId="26" fillId="0" borderId="23" xfId="0" applyFont="1" applyBorder="1" applyAlignment="1">
      <alignment vertical="center" wrapText="1"/>
    </xf>
    <xf numFmtId="0" fontId="26" fillId="0" borderId="14" xfId="0" applyFont="1" applyBorder="1" applyAlignment="1">
      <alignment vertical="center" wrapText="1"/>
    </xf>
    <xf numFmtId="0" fontId="26" fillId="0" borderId="65" xfId="0" applyFont="1" applyBorder="1" applyAlignment="1">
      <alignment vertical="center" wrapText="1"/>
    </xf>
    <xf numFmtId="0" fontId="26" fillId="0" borderId="2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65" xfId="0" applyFont="1" applyBorder="1" applyAlignment="1">
      <alignment horizontal="center" vertical="center" wrapText="1"/>
    </xf>
    <xf numFmtId="167" fontId="26" fillId="0" borderId="23" xfId="2" applyNumberFormat="1" applyFont="1" applyBorder="1" applyAlignment="1">
      <alignment horizontal="right" vertical="center" wrapText="1"/>
    </xf>
    <xf numFmtId="167" fontId="26" fillId="0" borderId="14" xfId="2" applyNumberFormat="1" applyFont="1" applyBorder="1" applyAlignment="1">
      <alignment horizontal="right" vertical="center" wrapText="1"/>
    </xf>
    <xf numFmtId="167" fontId="26" fillId="0" borderId="65" xfId="2" applyNumberFormat="1" applyFont="1" applyBorder="1" applyAlignment="1">
      <alignment horizontal="right" vertical="center" wrapText="1"/>
    </xf>
    <xf numFmtId="0" fontId="26" fillId="0" borderId="23" xfId="0" applyFont="1" applyBorder="1" applyAlignment="1">
      <alignment horizontal="right" vertical="center" wrapText="1"/>
    </xf>
    <xf numFmtId="0" fontId="26" fillId="0" borderId="14" xfId="0" applyFont="1" applyBorder="1" applyAlignment="1">
      <alignment horizontal="right" vertical="center" wrapText="1"/>
    </xf>
    <xf numFmtId="0" fontId="26" fillId="0" borderId="65" xfId="0" applyFont="1" applyBorder="1" applyAlignment="1">
      <alignment horizontal="right" vertical="center" wrapText="1"/>
    </xf>
    <xf numFmtId="0" fontId="26" fillId="0" borderId="23"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65" xfId="0" applyFont="1" applyBorder="1" applyAlignment="1">
      <alignment horizontal="justify" vertical="center" wrapText="1"/>
    </xf>
    <xf numFmtId="0" fontId="26" fillId="0" borderId="23" xfId="0" applyFont="1" applyBorder="1" applyAlignment="1">
      <alignment horizontal="left" vertical="center" wrapText="1" indent="4"/>
    </xf>
    <xf numFmtId="0" fontId="26" fillId="0" borderId="14" xfId="0" applyFont="1" applyBorder="1" applyAlignment="1">
      <alignment horizontal="left" vertical="center" wrapText="1" indent="4"/>
    </xf>
    <xf numFmtId="0" fontId="26" fillId="0" borderId="65" xfId="0" applyFont="1" applyBorder="1" applyAlignment="1">
      <alignment horizontal="left" vertical="center" wrapText="1" indent="4"/>
    </xf>
    <xf numFmtId="0" fontId="29" fillId="0" borderId="23" xfId="0" applyFont="1" applyBorder="1" applyAlignment="1">
      <alignment vertical="center" wrapText="1"/>
    </xf>
    <xf numFmtId="0" fontId="29" fillId="0" borderId="14" xfId="0" applyFont="1" applyBorder="1" applyAlignment="1">
      <alignment vertical="center" wrapText="1"/>
    </xf>
    <xf numFmtId="0" fontId="29" fillId="0" borderId="65" xfId="0" applyFont="1" applyBorder="1" applyAlignment="1">
      <alignment vertical="center" wrapText="1"/>
    </xf>
    <xf numFmtId="164" fontId="15" fillId="7" borderId="54" xfId="3" applyNumberFormat="1" applyFont="1" applyFill="1" applyBorder="1" applyAlignment="1" applyProtection="1">
      <alignment horizontal="center" vertical="center" wrapText="1"/>
    </xf>
    <xf numFmtId="164" fontId="15" fillId="7" borderId="55" xfId="3" applyNumberFormat="1" applyFont="1" applyFill="1" applyBorder="1" applyAlignment="1" applyProtection="1">
      <alignment horizontal="center" vertical="center" wrapText="1"/>
    </xf>
    <xf numFmtId="164" fontId="15" fillId="7" borderId="56" xfId="3" applyNumberFormat="1" applyFont="1" applyFill="1" applyBorder="1" applyAlignment="1" applyProtection="1">
      <alignment horizontal="center" vertical="center" wrapText="1"/>
    </xf>
    <xf numFmtId="0" fontId="18" fillId="0" borderId="0" xfId="0" applyFont="1" applyAlignment="1">
      <alignment horizontal="left" vertical="center" wrapText="1"/>
    </xf>
    <xf numFmtId="0" fontId="24" fillId="0" borderId="0" xfId="0" applyFont="1" applyAlignment="1">
      <alignment horizontal="left" wrapText="1"/>
    </xf>
    <xf numFmtId="0" fontId="24" fillId="0" borderId="0" xfId="0" applyFont="1" applyAlignment="1">
      <alignment wrapText="1"/>
    </xf>
    <xf numFmtId="0" fontId="9" fillId="0" borderId="38"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9"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39" xfId="3" applyFont="1" applyBorder="1" applyAlignment="1">
      <alignment horizontal="center" vertical="center" wrapText="1"/>
    </xf>
    <xf numFmtId="0" fontId="11" fillId="0" borderId="38"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39" xfId="3" applyFont="1" applyBorder="1" applyAlignment="1">
      <alignment horizontal="center" vertical="center" wrapText="1"/>
    </xf>
    <xf numFmtId="17" fontId="12" fillId="0" borderId="38" xfId="3" applyNumberFormat="1" applyFont="1" applyBorder="1" applyAlignment="1">
      <alignment horizontal="left" vertical="center" wrapText="1"/>
    </xf>
    <xf numFmtId="0" fontId="12" fillId="0" borderId="0" xfId="3" applyFont="1" applyBorder="1" applyAlignment="1">
      <alignment horizontal="left" vertical="center" wrapText="1"/>
    </xf>
    <xf numFmtId="0" fontId="12" fillId="0" borderId="39" xfId="3" applyFont="1" applyBorder="1" applyAlignment="1">
      <alignment horizontal="left" vertical="center" wrapText="1"/>
    </xf>
    <xf numFmtId="0" fontId="1" fillId="0" borderId="40" xfId="4" applyBorder="1" applyAlignment="1">
      <alignment vertical="center" wrapText="1"/>
    </xf>
    <xf numFmtId="0" fontId="1" fillId="0" borderId="41" xfId="4" applyBorder="1" applyAlignment="1">
      <alignment vertical="center" wrapText="1"/>
    </xf>
    <xf numFmtId="0" fontId="1" fillId="0" borderId="42" xfId="4" applyBorder="1" applyAlignment="1">
      <alignment vertical="center" wrapText="1"/>
    </xf>
    <xf numFmtId="164" fontId="13" fillId="7" borderId="43" xfId="5" applyNumberFormat="1" applyFont="1" applyFill="1" applyBorder="1" applyAlignment="1" applyProtection="1">
      <alignment horizontal="center" vertical="center" wrapText="1"/>
    </xf>
    <xf numFmtId="164" fontId="13" fillId="7" borderId="50" xfId="5" applyNumberFormat="1" applyFont="1" applyFill="1" applyBorder="1" applyAlignment="1" applyProtection="1">
      <alignment horizontal="center" vertical="center" wrapText="1"/>
    </xf>
    <xf numFmtId="164" fontId="13" fillId="7" borderId="44" xfId="5" applyNumberFormat="1" applyFont="1" applyFill="1" applyBorder="1" applyAlignment="1" applyProtection="1">
      <alignment horizontal="center" vertical="center" textRotation="90" wrapText="1"/>
    </xf>
    <xf numFmtId="164" fontId="13" fillId="7" borderId="51" xfId="5" applyNumberFormat="1" applyFont="1" applyFill="1" applyBorder="1" applyAlignment="1" applyProtection="1">
      <alignment horizontal="center" vertical="center" textRotation="90" wrapText="1"/>
    </xf>
    <xf numFmtId="164" fontId="13" fillId="7" borderId="44" xfId="5" applyNumberFormat="1" applyFont="1" applyFill="1" applyBorder="1" applyAlignment="1" applyProtection="1">
      <alignment horizontal="center" vertical="center" wrapText="1"/>
    </xf>
    <xf numFmtId="164" fontId="13" fillId="7" borderId="51" xfId="5" applyNumberFormat="1" applyFont="1" applyFill="1" applyBorder="1" applyAlignment="1" applyProtection="1">
      <alignment horizontal="center" vertical="center" wrapText="1"/>
    </xf>
    <xf numFmtId="164" fontId="13" fillId="7" borderId="45" xfId="5" applyNumberFormat="1" applyFont="1" applyFill="1" applyBorder="1" applyAlignment="1" applyProtection="1">
      <alignment horizontal="center" vertical="center" wrapText="1"/>
    </xf>
    <xf numFmtId="164" fontId="13" fillId="7" borderId="46" xfId="5" applyNumberFormat="1" applyFont="1" applyFill="1" applyBorder="1" applyAlignment="1" applyProtection="1">
      <alignment horizontal="center" vertical="center" wrapText="1"/>
    </xf>
    <xf numFmtId="14" fontId="13" fillId="7" borderId="45" xfId="5" applyNumberFormat="1" applyFont="1" applyFill="1" applyBorder="1" applyAlignment="1" applyProtection="1">
      <alignment horizontal="center" vertical="center" wrapText="1"/>
    </xf>
    <xf numFmtId="14" fontId="13" fillId="7" borderId="48" xfId="5" applyNumberFormat="1" applyFont="1" applyFill="1" applyBorder="1" applyAlignment="1" applyProtection="1">
      <alignment horizontal="center" vertical="center" wrapText="1"/>
    </xf>
    <xf numFmtId="14" fontId="13" fillId="7" borderId="46" xfId="5" applyNumberFormat="1" applyFont="1" applyFill="1" applyBorder="1" applyAlignment="1" applyProtection="1">
      <alignment horizontal="center" vertical="center" wrapText="1"/>
    </xf>
    <xf numFmtId="164" fontId="13" fillId="7" borderId="49" xfId="5" applyNumberFormat="1" applyFont="1" applyFill="1" applyBorder="1" applyAlignment="1" applyProtection="1">
      <alignment horizontal="center" vertical="center" wrapText="1"/>
    </xf>
    <xf numFmtId="164" fontId="13" fillId="7" borderId="53" xfId="5" applyNumberFormat="1" applyFont="1" applyFill="1" applyBorder="1" applyAlignment="1" applyProtection="1">
      <alignment horizontal="center" vertical="center" wrapText="1"/>
    </xf>
  </cellXfs>
  <cellStyles count="7">
    <cellStyle name="Comma" xfId="2" builtinId="3"/>
    <cellStyle name="Normal" xfId="0" builtinId="0"/>
    <cellStyle name="Normal 2" xfId="3"/>
    <cellStyle name="Normal 2 2" xfId="5"/>
    <cellStyle name="Normal 3" xfId="4"/>
    <cellStyle name="Percent" xfId="1" builtinId="5"/>
    <cellStyle name="Separador de milhares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192405</xdr:colOff>
      <xdr:row>25</xdr:row>
      <xdr:rowOff>167640</xdr:rowOff>
    </xdr:from>
    <xdr:to>
      <xdr:col>6</xdr:col>
      <xdr:colOff>603885</xdr:colOff>
      <xdr:row>25</xdr:row>
      <xdr:rowOff>167640</xdr:rowOff>
    </xdr:to>
    <xdr:sp macro="" textlink="">
      <xdr:nvSpPr>
        <xdr:cNvPr id="2" name="Line 18"/>
        <xdr:cNvSpPr>
          <a:spLocks noChangeShapeType="1"/>
        </xdr:cNvSpPr>
      </xdr:nvSpPr>
      <xdr:spPr bwMode="auto">
        <a:xfrm>
          <a:off x="6334125" y="449580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13</xdr:row>
      <xdr:rowOff>76200</xdr:rowOff>
    </xdr:from>
    <xdr:to>
      <xdr:col>6</xdr:col>
      <xdr:colOff>695325</xdr:colOff>
      <xdr:row>13</xdr:row>
      <xdr:rowOff>76200</xdr:rowOff>
    </xdr:to>
    <xdr:sp macro="" textlink="">
      <xdr:nvSpPr>
        <xdr:cNvPr id="3" name="Line 26"/>
        <xdr:cNvSpPr>
          <a:spLocks noChangeShapeType="1"/>
        </xdr:cNvSpPr>
      </xdr:nvSpPr>
      <xdr:spPr bwMode="auto">
        <a:xfrm>
          <a:off x="6341745" y="231648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14</xdr:row>
      <xdr:rowOff>76200</xdr:rowOff>
    </xdr:from>
    <xdr:to>
      <xdr:col>6</xdr:col>
      <xdr:colOff>695325</xdr:colOff>
      <xdr:row>14</xdr:row>
      <xdr:rowOff>76200</xdr:rowOff>
    </xdr:to>
    <xdr:sp macro="" textlink="">
      <xdr:nvSpPr>
        <xdr:cNvPr id="4" name="Line 27"/>
        <xdr:cNvSpPr>
          <a:spLocks noChangeShapeType="1"/>
        </xdr:cNvSpPr>
      </xdr:nvSpPr>
      <xdr:spPr bwMode="auto">
        <a:xfrm>
          <a:off x="6341745" y="248412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43</xdr:row>
      <xdr:rowOff>76200</xdr:rowOff>
    </xdr:from>
    <xdr:to>
      <xdr:col>6</xdr:col>
      <xdr:colOff>695325</xdr:colOff>
      <xdr:row>43</xdr:row>
      <xdr:rowOff>76200</xdr:rowOff>
    </xdr:to>
    <xdr:sp macro="" textlink="">
      <xdr:nvSpPr>
        <xdr:cNvPr id="5" name="Line 31"/>
        <xdr:cNvSpPr>
          <a:spLocks noChangeShapeType="1"/>
        </xdr:cNvSpPr>
      </xdr:nvSpPr>
      <xdr:spPr bwMode="auto">
        <a:xfrm>
          <a:off x="6341745" y="598932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15</xdr:row>
      <xdr:rowOff>76200</xdr:rowOff>
    </xdr:from>
    <xdr:to>
      <xdr:col>6</xdr:col>
      <xdr:colOff>695325</xdr:colOff>
      <xdr:row>15</xdr:row>
      <xdr:rowOff>76200</xdr:rowOff>
    </xdr:to>
    <xdr:sp macro="" textlink="">
      <xdr:nvSpPr>
        <xdr:cNvPr id="6" name="Line 33"/>
        <xdr:cNvSpPr>
          <a:spLocks noChangeShapeType="1"/>
        </xdr:cNvSpPr>
      </xdr:nvSpPr>
      <xdr:spPr bwMode="auto">
        <a:xfrm>
          <a:off x="6341745" y="265176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16</xdr:row>
      <xdr:rowOff>76200</xdr:rowOff>
    </xdr:from>
    <xdr:to>
      <xdr:col>6</xdr:col>
      <xdr:colOff>695325</xdr:colOff>
      <xdr:row>16</xdr:row>
      <xdr:rowOff>76200</xdr:rowOff>
    </xdr:to>
    <xdr:sp macro="" textlink="">
      <xdr:nvSpPr>
        <xdr:cNvPr id="7" name="Line 34"/>
        <xdr:cNvSpPr>
          <a:spLocks noChangeShapeType="1"/>
        </xdr:cNvSpPr>
      </xdr:nvSpPr>
      <xdr:spPr bwMode="auto">
        <a:xfrm>
          <a:off x="6341745" y="281940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21</xdr:row>
      <xdr:rowOff>76200</xdr:rowOff>
    </xdr:from>
    <xdr:to>
      <xdr:col>6</xdr:col>
      <xdr:colOff>695325</xdr:colOff>
      <xdr:row>21</xdr:row>
      <xdr:rowOff>76200</xdr:rowOff>
    </xdr:to>
    <xdr:sp macro="" textlink="">
      <xdr:nvSpPr>
        <xdr:cNvPr id="8" name="Line 35"/>
        <xdr:cNvSpPr>
          <a:spLocks noChangeShapeType="1"/>
        </xdr:cNvSpPr>
      </xdr:nvSpPr>
      <xdr:spPr bwMode="auto">
        <a:xfrm>
          <a:off x="6341745" y="370332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22</xdr:row>
      <xdr:rowOff>76200</xdr:rowOff>
    </xdr:from>
    <xdr:to>
      <xdr:col>6</xdr:col>
      <xdr:colOff>695325</xdr:colOff>
      <xdr:row>22</xdr:row>
      <xdr:rowOff>76200</xdr:rowOff>
    </xdr:to>
    <xdr:sp macro="" textlink="">
      <xdr:nvSpPr>
        <xdr:cNvPr id="9" name="Line 36"/>
        <xdr:cNvSpPr>
          <a:spLocks noChangeShapeType="1"/>
        </xdr:cNvSpPr>
      </xdr:nvSpPr>
      <xdr:spPr bwMode="auto">
        <a:xfrm>
          <a:off x="6341745" y="387096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18</xdr:row>
      <xdr:rowOff>76200</xdr:rowOff>
    </xdr:from>
    <xdr:to>
      <xdr:col>6</xdr:col>
      <xdr:colOff>695325</xdr:colOff>
      <xdr:row>18</xdr:row>
      <xdr:rowOff>76200</xdr:rowOff>
    </xdr:to>
    <xdr:sp macro="" textlink="">
      <xdr:nvSpPr>
        <xdr:cNvPr id="10" name="Line 34"/>
        <xdr:cNvSpPr>
          <a:spLocks noChangeShapeType="1"/>
        </xdr:cNvSpPr>
      </xdr:nvSpPr>
      <xdr:spPr bwMode="auto">
        <a:xfrm>
          <a:off x="6341745" y="3177540"/>
          <a:ext cx="4114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2</xdr:col>
      <xdr:colOff>488156</xdr:colOff>
      <xdr:row>2</xdr:row>
      <xdr:rowOff>219075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38125" y="142875"/>
          <a:ext cx="752951" cy="3200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6"/>
  <sheetViews>
    <sheetView showGridLines="0" workbookViewId="0">
      <selection activeCell="B69" sqref="B69"/>
    </sheetView>
  </sheetViews>
  <sheetFormatPr defaultRowHeight="12.75" x14ac:dyDescent="0.2"/>
  <cols>
    <col min="2" max="2" width="48.140625" customWidth="1"/>
    <col min="3" max="3" width="18" customWidth="1"/>
  </cols>
  <sheetData>
    <row r="2" spans="2:3" ht="15" customHeight="1" x14ac:dyDescent="0.2">
      <c r="B2" s="204" t="s">
        <v>564</v>
      </c>
    </row>
    <row r="3" spans="2:3" ht="18" customHeight="1" x14ac:dyDescent="0.2">
      <c r="B3" s="204" t="s">
        <v>565</v>
      </c>
    </row>
    <row r="4" spans="2:3" x14ac:dyDescent="0.2">
      <c r="B4" s="204" t="s">
        <v>566</v>
      </c>
    </row>
    <row r="5" spans="2:3" ht="16.899999999999999" customHeight="1" x14ac:dyDescent="0.2">
      <c r="B5" s="204" t="s">
        <v>9</v>
      </c>
    </row>
    <row r="6" spans="2:3" ht="13.5" thickBot="1" x14ac:dyDescent="0.25">
      <c r="B6" s="205" t="s">
        <v>10</v>
      </c>
    </row>
    <row r="7" spans="2:3" ht="13.5" thickTop="1" x14ac:dyDescent="0.2">
      <c r="B7" s="232" t="s">
        <v>4</v>
      </c>
      <c r="C7" s="230" t="s">
        <v>8</v>
      </c>
    </row>
    <row r="8" spans="2:3" ht="13.9" customHeight="1" thickBot="1" x14ac:dyDescent="0.25">
      <c r="B8" s="233"/>
      <c r="C8" s="231"/>
    </row>
    <row r="9" spans="2:3" ht="14.25" thickTop="1" thickBot="1" x14ac:dyDescent="0.25">
      <c r="B9" s="1" t="s">
        <v>11</v>
      </c>
      <c r="C9" s="206">
        <f>+'AOP (2)'!H3</f>
        <v>7569500</v>
      </c>
    </row>
    <row r="10" spans="2:3" ht="14.25" thickTop="1" thickBot="1" x14ac:dyDescent="0.25">
      <c r="B10" s="3" t="s">
        <v>555</v>
      </c>
      <c r="C10" s="207">
        <f>+'AOP (2)'!H4</f>
        <v>615000</v>
      </c>
    </row>
    <row r="11" spans="2:3" s="46" customFormat="1" x14ac:dyDescent="0.2">
      <c r="B11" s="146" t="s">
        <v>120</v>
      </c>
      <c r="C11" s="208">
        <f>+'AOP (2)'!H5</f>
        <v>200000</v>
      </c>
    </row>
    <row r="12" spans="2:3" s="46" customFormat="1" x14ac:dyDescent="0.2">
      <c r="B12" s="6" t="s">
        <v>550</v>
      </c>
      <c r="C12" s="209">
        <f>+'AOP (2)'!H6</f>
        <v>200000</v>
      </c>
    </row>
    <row r="13" spans="2:3" s="46" customFormat="1" x14ac:dyDescent="0.2">
      <c r="B13" s="146" t="s">
        <v>126</v>
      </c>
      <c r="C13" s="208">
        <f>+'AOP (2)'!H7</f>
        <v>105000</v>
      </c>
    </row>
    <row r="14" spans="2:3" x14ac:dyDescent="0.2">
      <c r="B14" s="6" t="s">
        <v>165</v>
      </c>
      <c r="C14" s="209">
        <f>+'AOP (2)'!H8</f>
        <v>30000</v>
      </c>
    </row>
    <row r="15" spans="2:3" s="46" customFormat="1" x14ac:dyDescent="0.2">
      <c r="B15" s="6" t="s">
        <v>557</v>
      </c>
      <c r="C15" s="209">
        <f>+'AOP (2)'!H9</f>
        <v>75000</v>
      </c>
    </row>
    <row r="16" spans="2:3" s="46" customFormat="1" x14ac:dyDescent="0.2">
      <c r="B16" s="146" t="s">
        <v>121</v>
      </c>
      <c r="C16" s="208">
        <f>+'AOP (2)'!H10</f>
        <v>135000</v>
      </c>
    </row>
    <row r="17" spans="2:3" s="46" customFormat="1" x14ac:dyDescent="0.2">
      <c r="B17" s="6" t="s">
        <v>122</v>
      </c>
      <c r="C17" s="209">
        <f>+'AOP (2)'!H11</f>
        <v>20000</v>
      </c>
    </row>
    <row r="18" spans="2:3" x14ac:dyDescent="0.2">
      <c r="B18" s="6" t="s">
        <v>123</v>
      </c>
      <c r="C18" s="209">
        <f>+'AOP (2)'!H12</f>
        <v>50000</v>
      </c>
    </row>
    <row r="19" spans="2:3" s="46" customFormat="1" x14ac:dyDescent="0.2">
      <c r="B19" s="6" t="s">
        <v>124</v>
      </c>
      <c r="C19" s="209">
        <f>+'AOP (2)'!H13</f>
        <v>25000</v>
      </c>
    </row>
    <row r="20" spans="2:3" x14ac:dyDescent="0.2">
      <c r="B20" s="6" t="s">
        <v>125</v>
      </c>
      <c r="C20" s="209">
        <f>+'AOP (2)'!H14</f>
        <v>40000</v>
      </c>
    </row>
    <row r="21" spans="2:3" x14ac:dyDescent="0.2">
      <c r="B21" s="146" t="s">
        <v>127</v>
      </c>
      <c r="C21" s="208">
        <f>+'AOP (2)'!H15</f>
        <v>75000</v>
      </c>
    </row>
    <row r="22" spans="2:3" x14ac:dyDescent="0.2">
      <c r="B22" s="149" t="s">
        <v>128</v>
      </c>
      <c r="C22" s="210">
        <f>+'AOP (2)'!H16</f>
        <v>50000</v>
      </c>
    </row>
    <row r="23" spans="2:3" x14ac:dyDescent="0.2">
      <c r="B23" s="149" t="s">
        <v>129</v>
      </c>
      <c r="C23" s="210">
        <f>+'AOP (2)'!H17</f>
        <v>25000</v>
      </c>
    </row>
    <row r="24" spans="2:3" x14ac:dyDescent="0.2">
      <c r="B24" s="150" t="s">
        <v>130</v>
      </c>
      <c r="C24" s="211">
        <f>+'AOP (2)'!H18</f>
        <v>100000</v>
      </c>
    </row>
    <row r="25" spans="2:3" x14ac:dyDescent="0.2">
      <c r="B25" s="6" t="s">
        <v>131</v>
      </c>
      <c r="C25" s="209">
        <f>+'AOP (2)'!H19</f>
        <v>50000</v>
      </c>
    </row>
    <row r="26" spans="2:3" ht="13.5" thickBot="1" x14ac:dyDescent="0.25">
      <c r="B26" s="6" t="s">
        <v>132</v>
      </c>
      <c r="C26" s="209">
        <f>+'AOP (2)'!H20</f>
        <v>50000</v>
      </c>
    </row>
    <row r="27" spans="2:3" ht="14.25" thickTop="1" thickBot="1" x14ac:dyDescent="0.25">
      <c r="B27" s="3" t="s">
        <v>556</v>
      </c>
      <c r="C27" s="207">
        <f>+'AOP (2)'!H21</f>
        <v>5794500</v>
      </c>
    </row>
    <row r="28" spans="2:3" x14ac:dyDescent="0.2">
      <c r="B28" s="146" t="s">
        <v>133</v>
      </c>
      <c r="C28" s="208">
        <f>+'AOP (2)'!H22</f>
        <v>150000</v>
      </c>
    </row>
    <row r="29" spans="2:3" ht="22.5" x14ac:dyDescent="0.2">
      <c r="B29" s="6" t="s">
        <v>134</v>
      </c>
      <c r="C29" s="209">
        <f>+'AOP (2)'!H23</f>
        <v>150000</v>
      </c>
    </row>
    <row r="30" spans="2:3" x14ac:dyDescent="0.2">
      <c r="B30" s="146" t="s">
        <v>135</v>
      </c>
      <c r="C30" s="208">
        <f>+'AOP (2)'!H24</f>
        <v>4050000</v>
      </c>
    </row>
    <row r="31" spans="2:3" x14ac:dyDescent="0.2">
      <c r="B31" s="6" t="s">
        <v>136</v>
      </c>
      <c r="C31" s="209">
        <f>+'AOP (2)'!H25</f>
        <v>3400000</v>
      </c>
    </row>
    <row r="32" spans="2:3" x14ac:dyDescent="0.2">
      <c r="B32" s="6" t="s">
        <v>137</v>
      </c>
      <c r="C32" s="209">
        <f>+'AOP (2)'!H26</f>
        <v>200000</v>
      </c>
    </row>
    <row r="33" spans="2:3" x14ac:dyDescent="0.2">
      <c r="B33" s="6" t="s">
        <v>559</v>
      </c>
      <c r="C33" s="209">
        <f>+'AOP (2)'!H27</f>
        <v>150000</v>
      </c>
    </row>
    <row r="34" spans="2:3" x14ac:dyDescent="0.2">
      <c r="B34" s="6" t="s">
        <v>560</v>
      </c>
      <c r="C34" s="209">
        <f>+'AOP (2)'!H28</f>
        <v>200000</v>
      </c>
    </row>
    <row r="35" spans="2:3" x14ac:dyDescent="0.2">
      <c r="B35" s="6" t="s">
        <v>561</v>
      </c>
      <c r="C35" s="209">
        <f>+'AOP (2)'!H29</f>
        <v>100000</v>
      </c>
    </row>
    <row r="36" spans="2:3" x14ac:dyDescent="0.2">
      <c r="B36" s="146" t="s">
        <v>138</v>
      </c>
      <c r="C36" s="208">
        <f>+'AOP (2)'!H30</f>
        <v>1504500</v>
      </c>
    </row>
    <row r="37" spans="2:3" x14ac:dyDescent="0.2">
      <c r="B37" s="6" t="s">
        <v>139</v>
      </c>
      <c r="C37" s="209">
        <f>+'AOP (2)'!H31</f>
        <v>300000</v>
      </c>
    </row>
    <row r="38" spans="2:3" x14ac:dyDescent="0.2">
      <c r="B38" s="6" t="s">
        <v>157</v>
      </c>
      <c r="C38" s="209">
        <f>+'AOP (2)'!H32</f>
        <v>60000</v>
      </c>
    </row>
    <row r="39" spans="2:3" x14ac:dyDescent="0.2">
      <c r="B39" s="6" t="s">
        <v>141</v>
      </c>
      <c r="C39" s="209">
        <f>+'AOP (2)'!H33</f>
        <v>594500</v>
      </c>
    </row>
    <row r="40" spans="2:3" x14ac:dyDescent="0.2">
      <c r="B40" s="6" t="s">
        <v>562</v>
      </c>
      <c r="C40" s="209">
        <f>+'AOP (2)'!H34</f>
        <v>400000</v>
      </c>
    </row>
    <row r="41" spans="2:3" x14ac:dyDescent="0.2">
      <c r="B41" s="6" t="s">
        <v>158</v>
      </c>
      <c r="C41" s="209">
        <f>+'AOP (2)'!H35</f>
        <v>100000</v>
      </c>
    </row>
    <row r="42" spans="2:3" x14ac:dyDescent="0.2">
      <c r="B42" s="6" t="s">
        <v>142</v>
      </c>
      <c r="C42" s="209">
        <f>+'AOP (2)'!H36</f>
        <v>50000</v>
      </c>
    </row>
    <row r="43" spans="2:3" x14ac:dyDescent="0.2">
      <c r="B43" s="146" t="s">
        <v>143</v>
      </c>
      <c r="C43" s="208">
        <f>+'AOP (2)'!H37</f>
        <v>90000</v>
      </c>
    </row>
    <row r="44" spans="2:3" ht="13.5" thickBot="1" x14ac:dyDescent="0.25">
      <c r="B44" s="6" t="s">
        <v>144</v>
      </c>
      <c r="C44" s="209">
        <f>+'AOP (2)'!H38</f>
        <v>90000</v>
      </c>
    </row>
    <row r="45" spans="2:3" ht="14.25" thickTop="1" thickBot="1" x14ac:dyDescent="0.25">
      <c r="B45" s="3" t="s">
        <v>552</v>
      </c>
      <c r="C45" s="207">
        <f>+'AOP (2)'!H39</f>
        <v>1160000</v>
      </c>
    </row>
    <row r="46" spans="2:3" ht="22.5" x14ac:dyDescent="0.2">
      <c r="B46" s="152" t="s">
        <v>593</v>
      </c>
      <c r="C46" s="212">
        <f>+'AOP (2)'!H40</f>
        <v>760000</v>
      </c>
    </row>
    <row r="47" spans="2:3" x14ac:dyDescent="0.2">
      <c r="B47" s="7" t="s">
        <v>166</v>
      </c>
      <c r="C47" s="213">
        <f>+'AOP (2)'!H41</f>
        <v>50000</v>
      </c>
    </row>
    <row r="48" spans="2:3" ht="22.5" x14ac:dyDescent="0.2">
      <c r="B48" s="7" t="s">
        <v>598</v>
      </c>
      <c r="C48" s="213">
        <f>+'AOP (2)'!H42</f>
        <v>510000</v>
      </c>
    </row>
    <row r="49" spans="2:3" x14ac:dyDescent="0.2">
      <c r="B49" s="7" t="s">
        <v>595</v>
      </c>
      <c r="C49" s="213">
        <f>+'AOP (2)'!H43</f>
        <v>40000</v>
      </c>
    </row>
    <row r="50" spans="2:3" x14ac:dyDescent="0.2">
      <c r="B50" s="7" t="s">
        <v>596</v>
      </c>
      <c r="C50" s="213">
        <f>+'AOP (2)'!H44</f>
        <v>70000</v>
      </c>
    </row>
    <row r="51" spans="2:3" x14ac:dyDescent="0.2">
      <c r="B51" s="7" t="s">
        <v>597</v>
      </c>
      <c r="C51" s="213">
        <f>+'AOP (2)'!H45</f>
        <v>90000</v>
      </c>
    </row>
    <row r="52" spans="2:3" ht="13.5" thickBot="1" x14ac:dyDescent="0.25">
      <c r="B52" s="152" t="s">
        <v>145</v>
      </c>
      <c r="C52" s="212">
        <f>+'AOP (2)'!H46</f>
        <v>400000</v>
      </c>
    </row>
    <row r="53" spans="2:3" ht="14.25" thickTop="1" thickBot="1" x14ac:dyDescent="0.25">
      <c r="B53" s="9" t="s">
        <v>12</v>
      </c>
      <c r="C53" s="214">
        <f>+'AOP (2)'!H47</f>
        <v>1280000</v>
      </c>
    </row>
    <row r="54" spans="2:3" ht="14.25" thickTop="1" thickBot="1" x14ac:dyDescent="0.25">
      <c r="B54" s="3" t="s">
        <v>13</v>
      </c>
      <c r="C54" s="207">
        <f>+'AOP (2)'!H48</f>
        <v>1230000</v>
      </c>
    </row>
    <row r="55" spans="2:3" x14ac:dyDescent="0.2">
      <c r="B55" s="10" t="s">
        <v>17</v>
      </c>
      <c r="C55" s="215">
        <f>+'AOP (2)'!H49</f>
        <v>708000</v>
      </c>
    </row>
    <row r="56" spans="2:3" x14ac:dyDescent="0.2">
      <c r="B56" s="11" t="s">
        <v>18</v>
      </c>
      <c r="C56" s="216">
        <f>+'AOP (2)'!H50</f>
        <v>312000</v>
      </c>
    </row>
    <row r="57" spans="2:3" ht="13.5" thickBot="1" x14ac:dyDescent="0.25">
      <c r="B57" s="11" t="s">
        <v>35</v>
      </c>
      <c r="C57" s="216">
        <f>+'AOP (2)'!H51</f>
        <v>210000</v>
      </c>
    </row>
    <row r="58" spans="2:3" ht="13.5" thickBot="1" x14ac:dyDescent="0.25">
      <c r="B58" s="12" t="s">
        <v>19</v>
      </c>
      <c r="C58" s="217">
        <f>+'AOP (2)'!H52</f>
        <v>50000</v>
      </c>
    </row>
    <row r="59" spans="2:3" ht="13.5" thickBot="1" x14ac:dyDescent="0.25">
      <c r="B59" s="11" t="s">
        <v>151</v>
      </c>
      <c r="C59" s="216">
        <f>+'AOP (2)'!H53</f>
        <v>50000</v>
      </c>
    </row>
    <row r="60" spans="2:3" ht="14.25" thickTop="1" thickBot="1" x14ac:dyDescent="0.25">
      <c r="B60" s="9" t="s">
        <v>14</v>
      </c>
      <c r="C60" s="214">
        <f>+'AOP (2)'!H54</f>
        <v>50000</v>
      </c>
    </row>
    <row r="61" spans="2:3" ht="14.25" thickTop="1" thickBot="1" x14ac:dyDescent="0.25">
      <c r="B61" s="14" t="s">
        <v>548</v>
      </c>
      <c r="C61" s="218">
        <f>+'AOP (2)'!H55</f>
        <v>20000</v>
      </c>
    </row>
    <row r="62" spans="2:3" ht="13.5" thickBot="1" x14ac:dyDescent="0.25">
      <c r="B62" s="16" t="s">
        <v>549</v>
      </c>
      <c r="C62" s="219">
        <f>+'AOP (2)'!H56</f>
        <v>15000</v>
      </c>
    </row>
    <row r="63" spans="2:3" ht="14.25" thickTop="1" thickBot="1" x14ac:dyDescent="0.25">
      <c r="B63" s="45" t="s">
        <v>15</v>
      </c>
      <c r="C63" s="220">
        <f>+'AOP (2)'!H57</f>
        <v>15000</v>
      </c>
    </row>
    <row r="64" spans="2:3" ht="14.25" thickTop="1" thickBot="1" x14ac:dyDescent="0.25">
      <c r="B64" s="9" t="s">
        <v>16</v>
      </c>
      <c r="C64" s="214">
        <f>+'AOP (2)'!H58</f>
        <v>100500</v>
      </c>
    </row>
    <row r="65" spans="2:3" ht="14.25" thickTop="1" thickBot="1" x14ac:dyDescent="0.25">
      <c r="B65" s="20" t="s">
        <v>1</v>
      </c>
      <c r="C65" s="221">
        <f>+'AOP (2)'!H59</f>
        <v>9000000</v>
      </c>
    </row>
    <row r="66" spans="2:3" ht="13.5" thickTop="1" x14ac:dyDescent="0.2"/>
  </sheetData>
  <mergeCells count="2">
    <mergeCell ref="C7:C8"/>
    <mergeCell ref="B7:B8"/>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A13" workbookViewId="0">
      <selection activeCell="A23" sqref="A23"/>
    </sheetView>
  </sheetViews>
  <sheetFormatPr defaultRowHeight="12.75" x14ac:dyDescent="0.2"/>
  <cols>
    <col min="1" max="1" width="36.7109375" customWidth="1"/>
    <col min="2" max="10" width="9.140625" customWidth="1"/>
    <col min="11" max="11" width="12.140625" customWidth="1"/>
  </cols>
  <sheetData>
    <row r="1" spans="1:11" ht="14.45" customHeight="1" thickTop="1" x14ac:dyDescent="0.2">
      <c r="A1" s="232" t="s">
        <v>4</v>
      </c>
      <c r="B1" s="234" t="s">
        <v>5</v>
      </c>
      <c r="C1" s="234" t="s">
        <v>6</v>
      </c>
      <c r="D1" s="234" t="s">
        <v>7</v>
      </c>
      <c r="E1" s="234" t="s">
        <v>118</v>
      </c>
      <c r="F1" s="234" t="s">
        <v>119</v>
      </c>
      <c r="G1" s="234" t="s">
        <v>608</v>
      </c>
      <c r="H1" s="234" t="s">
        <v>8</v>
      </c>
      <c r="I1" s="234" t="s">
        <v>159</v>
      </c>
      <c r="J1" s="234" t="s">
        <v>160</v>
      </c>
    </row>
    <row r="2" spans="1:11" ht="13.9" customHeight="1" thickBot="1" x14ac:dyDescent="0.25">
      <c r="A2" s="233"/>
      <c r="B2" s="235"/>
      <c r="C2" s="235"/>
      <c r="D2" s="235"/>
      <c r="E2" s="235"/>
      <c r="F2" s="235"/>
      <c r="G2" s="235" t="s">
        <v>608</v>
      </c>
      <c r="H2" s="235"/>
      <c r="I2" s="235"/>
      <c r="J2" s="235"/>
    </row>
    <row r="3" spans="1:11" ht="14.25" thickTop="1" thickBot="1" x14ac:dyDescent="0.25">
      <c r="A3" s="1" t="s">
        <v>11</v>
      </c>
      <c r="B3" s="2">
        <f t="shared" ref="B3:F3" si="0">+B4+B21+B39</f>
        <v>774000</v>
      </c>
      <c r="C3" s="2">
        <f t="shared" si="0"/>
        <v>2261000</v>
      </c>
      <c r="D3" s="2">
        <f t="shared" si="0"/>
        <v>3173900</v>
      </c>
      <c r="E3" s="2">
        <f t="shared" si="0"/>
        <v>846700</v>
      </c>
      <c r="F3" s="2">
        <f t="shared" si="0"/>
        <v>493900</v>
      </c>
      <c r="G3" s="2">
        <f t="shared" ref="G3" si="1">+G4+G21+G39</f>
        <v>20000</v>
      </c>
      <c r="H3" s="2">
        <f>+H4+H21+H39</f>
        <v>7569500</v>
      </c>
      <c r="I3" s="2">
        <f>+I4+I21+I39</f>
        <v>38</v>
      </c>
      <c r="J3" s="2">
        <f>+J4+J21+J39</f>
        <v>7094500</v>
      </c>
      <c r="K3" s="2">
        <f>SUM(B3:G3)</f>
        <v>7569500</v>
      </c>
    </row>
    <row r="4" spans="1:11" ht="14.25" thickTop="1" thickBot="1" x14ac:dyDescent="0.25">
      <c r="A4" s="3" t="s">
        <v>555</v>
      </c>
      <c r="B4" s="4">
        <f t="shared" ref="B4:F4" si="2">+B5+B7+B10+B15+B18</f>
        <v>210000</v>
      </c>
      <c r="C4" s="4">
        <f t="shared" si="2"/>
        <v>155000</v>
      </c>
      <c r="D4" s="4">
        <f t="shared" si="2"/>
        <v>155000</v>
      </c>
      <c r="E4" s="4">
        <f t="shared" si="2"/>
        <v>60000</v>
      </c>
      <c r="F4" s="4">
        <f t="shared" si="2"/>
        <v>30000</v>
      </c>
      <c r="G4" s="4">
        <f t="shared" ref="G4" si="3">+G5+G7+G10+G15+G18</f>
        <v>5000</v>
      </c>
      <c r="H4" s="4">
        <f>+H5+H7+H10+H15+H18</f>
        <v>615000</v>
      </c>
      <c r="I4" s="4">
        <f>+I5+I7+I10+I15+I18</f>
        <v>21</v>
      </c>
      <c r="J4" s="4">
        <f>+J5+J7+J10+J15+J18</f>
        <v>335000</v>
      </c>
      <c r="K4" s="174">
        <f t="shared" ref="K4:K59" si="4">SUM(B4:G4)</f>
        <v>615000</v>
      </c>
    </row>
    <row r="5" spans="1:11" x14ac:dyDescent="0.2">
      <c r="A5" s="146" t="s">
        <v>120</v>
      </c>
      <c r="B5" s="148">
        <f>+B6</f>
        <v>50000</v>
      </c>
      <c r="C5" s="148">
        <f t="shared" ref="C5:G5" si="5">+C6</f>
        <v>50000</v>
      </c>
      <c r="D5" s="148">
        <f t="shared" si="5"/>
        <v>50000</v>
      </c>
      <c r="E5" s="148">
        <f t="shared" si="5"/>
        <v>25000</v>
      </c>
      <c r="F5" s="148">
        <f t="shared" si="5"/>
        <v>25000</v>
      </c>
      <c r="G5" s="148">
        <f t="shared" si="5"/>
        <v>0</v>
      </c>
      <c r="H5" s="148">
        <f>+H6</f>
        <v>200000</v>
      </c>
      <c r="I5" s="148">
        <f>+I6</f>
        <v>4</v>
      </c>
      <c r="J5" s="148">
        <f>+J6</f>
        <v>50000</v>
      </c>
      <c r="K5" s="174">
        <f t="shared" si="4"/>
        <v>200000</v>
      </c>
    </row>
    <row r="6" spans="1:11" ht="22.5" x14ac:dyDescent="0.2">
      <c r="A6" s="6" t="s">
        <v>550</v>
      </c>
      <c r="B6" s="8">
        <v>50000</v>
      </c>
      <c r="C6" s="8">
        <v>50000</v>
      </c>
      <c r="D6" s="8">
        <v>50000</v>
      </c>
      <c r="E6" s="8">
        <v>25000</v>
      </c>
      <c r="F6" s="8">
        <v>25000</v>
      </c>
      <c r="G6" s="8">
        <v>0</v>
      </c>
      <c r="H6" s="5">
        <f>+I6*J6</f>
        <v>200000</v>
      </c>
      <c r="I6" s="5">
        <v>4</v>
      </c>
      <c r="J6" s="5">
        <v>50000</v>
      </c>
      <c r="K6" s="174">
        <f t="shared" si="4"/>
        <v>200000</v>
      </c>
    </row>
    <row r="7" spans="1:11" ht="22.5" x14ac:dyDescent="0.2">
      <c r="A7" s="146" t="s">
        <v>126</v>
      </c>
      <c r="B7" s="148">
        <f t="shared" ref="B7:F7" si="6">+B8+B9</f>
        <v>10000</v>
      </c>
      <c r="C7" s="148">
        <f t="shared" si="6"/>
        <v>35000</v>
      </c>
      <c r="D7" s="148">
        <f t="shared" si="6"/>
        <v>35000</v>
      </c>
      <c r="E7" s="148">
        <f t="shared" si="6"/>
        <v>25000</v>
      </c>
      <c r="F7" s="148">
        <f t="shared" si="6"/>
        <v>0</v>
      </c>
      <c r="G7" s="148">
        <f t="shared" ref="G7" si="7">+G8+G9</f>
        <v>0</v>
      </c>
      <c r="H7" s="148">
        <f>+H8+H9</f>
        <v>105000</v>
      </c>
      <c r="I7" s="148">
        <f>+I8+I9</f>
        <v>6</v>
      </c>
      <c r="J7" s="148">
        <f>+J8+J9</f>
        <v>35000</v>
      </c>
      <c r="K7" s="174">
        <f t="shared" si="4"/>
        <v>105000</v>
      </c>
    </row>
    <row r="8" spans="1:11" x14ac:dyDescent="0.2">
      <c r="A8" s="6" t="s">
        <v>165</v>
      </c>
      <c r="B8" s="148">
        <v>10000</v>
      </c>
      <c r="C8" s="148">
        <v>10000</v>
      </c>
      <c r="D8" s="148">
        <v>10000</v>
      </c>
      <c r="E8" s="148"/>
      <c r="F8" s="148"/>
      <c r="G8" s="148"/>
      <c r="H8" s="5">
        <f>+I8*J8</f>
        <v>30000</v>
      </c>
      <c r="I8" s="5">
        <v>3</v>
      </c>
      <c r="J8" s="5">
        <v>10000</v>
      </c>
      <c r="K8" s="174">
        <f t="shared" si="4"/>
        <v>30000</v>
      </c>
    </row>
    <row r="9" spans="1:11" x14ac:dyDescent="0.2">
      <c r="A9" s="6" t="s">
        <v>557</v>
      </c>
      <c r="B9" s="8"/>
      <c r="C9" s="8">
        <v>25000</v>
      </c>
      <c r="D9" s="8">
        <v>25000</v>
      </c>
      <c r="E9" s="8">
        <v>25000</v>
      </c>
      <c r="F9" s="8"/>
      <c r="G9" s="8"/>
      <c r="H9" s="5">
        <f>+I9*J9</f>
        <v>75000</v>
      </c>
      <c r="I9" s="5">
        <v>3</v>
      </c>
      <c r="J9" s="5">
        <v>25000</v>
      </c>
      <c r="K9" s="174">
        <f t="shared" si="4"/>
        <v>75000</v>
      </c>
    </row>
    <row r="10" spans="1:11" ht="22.5" x14ac:dyDescent="0.2">
      <c r="A10" s="146" t="s">
        <v>121</v>
      </c>
      <c r="B10" s="148">
        <f t="shared" ref="B10:F10" si="8">+SUM(B11:B14)</f>
        <v>75000</v>
      </c>
      <c r="C10" s="148">
        <f t="shared" si="8"/>
        <v>20000</v>
      </c>
      <c r="D10" s="148">
        <f t="shared" si="8"/>
        <v>20000</v>
      </c>
      <c r="E10" s="148">
        <f t="shared" si="8"/>
        <v>10000</v>
      </c>
      <c r="F10" s="148">
        <f t="shared" si="8"/>
        <v>5000</v>
      </c>
      <c r="G10" s="148">
        <f t="shared" ref="G10" si="9">+SUM(G11:G14)</f>
        <v>5000</v>
      </c>
      <c r="H10" s="148">
        <f>+SUM(H11:H14)</f>
        <v>135000</v>
      </c>
      <c r="I10" s="148">
        <f>+SUM(I11:I14)</f>
        <v>5</v>
      </c>
      <c r="J10" s="148">
        <f>+SUM(J11:J14)</f>
        <v>125000</v>
      </c>
      <c r="K10" s="174">
        <f t="shared" si="4"/>
        <v>135000</v>
      </c>
    </row>
    <row r="11" spans="1:11" ht="22.5" x14ac:dyDescent="0.2">
      <c r="A11" s="6" t="s">
        <v>122</v>
      </c>
      <c r="B11" s="148"/>
      <c r="C11" s="148">
        <v>10000</v>
      </c>
      <c r="D11" s="148">
        <v>10000</v>
      </c>
      <c r="E11" s="148"/>
      <c r="F11" s="148"/>
      <c r="G11" s="148"/>
      <c r="H11" s="8">
        <f t="shared" ref="H11:H20" si="10">+I11*J11</f>
        <v>20000</v>
      </c>
      <c r="I11" s="8">
        <v>2</v>
      </c>
      <c r="J11" s="8">
        <v>10000</v>
      </c>
      <c r="K11" s="174">
        <f t="shared" si="4"/>
        <v>20000</v>
      </c>
    </row>
    <row r="12" spans="1:11" ht="22.5" x14ac:dyDescent="0.2">
      <c r="A12" s="6" t="s">
        <v>123</v>
      </c>
      <c r="B12" s="8">
        <v>50000</v>
      </c>
      <c r="C12" s="8"/>
      <c r="D12" s="8"/>
      <c r="E12" s="8"/>
      <c r="F12" s="8"/>
      <c r="G12" s="8"/>
      <c r="H12" s="8">
        <f t="shared" si="10"/>
        <v>50000</v>
      </c>
      <c r="I12" s="8">
        <v>1</v>
      </c>
      <c r="J12" s="8">
        <v>50000</v>
      </c>
      <c r="K12" s="174">
        <f t="shared" si="4"/>
        <v>50000</v>
      </c>
    </row>
    <row r="13" spans="1:11" x14ac:dyDescent="0.2">
      <c r="A13" s="6" t="s">
        <v>617</v>
      </c>
      <c r="B13" s="8">
        <v>25000</v>
      </c>
      <c r="C13" s="8"/>
      <c r="D13" s="8"/>
      <c r="E13" s="8"/>
      <c r="F13" s="8"/>
      <c r="G13" s="8"/>
      <c r="H13" s="8">
        <f t="shared" si="10"/>
        <v>25000</v>
      </c>
      <c r="I13" s="8">
        <v>1</v>
      </c>
      <c r="J13" s="8">
        <v>25000</v>
      </c>
      <c r="K13" s="174">
        <f t="shared" si="4"/>
        <v>25000</v>
      </c>
    </row>
    <row r="14" spans="1:11" x14ac:dyDescent="0.2">
      <c r="A14" s="6" t="s">
        <v>618</v>
      </c>
      <c r="B14" s="148"/>
      <c r="C14" s="148">
        <v>10000</v>
      </c>
      <c r="D14" s="148">
        <v>10000</v>
      </c>
      <c r="E14" s="148">
        <v>10000</v>
      </c>
      <c r="F14" s="148">
        <v>5000</v>
      </c>
      <c r="G14" s="148">
        <v>5000</v>
      </c>
      <c r="H14" s="8">
        <f t="shared" si="10"/>
        <v>40000</v>
      </c>
      <c r="I14" s="8">
        <v>1</v>
      </c>
      <c r="J14" s="8">
        <v>40000</v>
      </c>
      <c r="K14" s="174">
        <f t="shared" si="4"/>
        <v>40000</v>
      </c>
    </row>
    <row r="15" spans="1:11" ht="13.9" customHeight="1" x14ac:dyDescent="0.2">
      <c r="A15" s="146" t="s">
        <v>127</v>
      </c>
      <c r="B15" s="148">
        <f t="shared" ref="B15:F15" si="11">+B16+B17</f>
        <v>25000</v>
      </c>
      <c r="C15" s="148">
        <f t="shared" si="11"/>
        <v>25000</v>
      </c>
      <c r="D15" s="148">
        <f t="shared" si="11"/>
        <v>25000</v>
      </c>
      <c r="E15" s="148">
        <f t="shared" si="11"/>
        <v>0</v>
      </c>
      <c r="F15" s="148">
        <f t="shared" si="11"/>
        <v>0</v>
      </c>
      <c r="G15" s="148">
        <f t="shared" ref="G15" si="12">+G16+G17</f>
        <v>0</v>
      </c>
      <c r="H15" s="148">
        <f>+H16+H17</f>
        <v>75000</v>
      </c>
      <c r="I15" s="148">
        <f>+I16+I17</f>
        <v>3</v>
      </c>
      <c r="J15" s="148">
        <f>+J16+J17</f>
        <v>50000</v>
      </c>
      <c r="K15" s="174">
        <f t="shared" si="4"/>
        <v>75000</v>
      </c>
    </row>
    <row r="16" spans="1:11" x14ac:dyDescent="0.2">
      <c r="A16" s="149" t="s">
        <v>624</v>
      </c>
      <c r="B16" s="8">
        <v>25000</v>
      </c>
      <c r="C16" s="8">
        <v>25000</v>
      </c>
      <c r="D16" s="8"/>
      <c r="E16" s="8"/>
      <c r="F16" s="8"/>
      <c r="G16" s="8"/>
      <c r="H16" s="8">
        <f t="shared" si="10"/>
        <v>50000</v>
      </c>
      <c r="I16" s="8">
        <v>2</v>
      </c>
      <c r="J16" s="8">
        <v>25000</v>
      </c>
      <c r="K16" s="174">
        <f t="shared" si="4"/>
        <v>50000</v>
      </c>
    </row>
    <row r="17" spans="1:11" x14ac:dyDescent="0.2">
      <c r="A17" s="149" t="s">
        <v>625</v>
      </c>
      <c r="B17" s="8"/>
      <c r="C17" s="8"/>
      <c r="D17" s="8">
        <v>25000</v>
      </c>
      <c r="E17" s="8"/>
      <c r="F17" s="8"/>
      <c r="G17" s="8"/>
      <c r="H17" s="8">
        <f t="shared" si="10"/>
        <v>25000</v>
      </c>
      <c r="I17" s="8">
        <v>1</v>
      </c>
      <c r="J17" s="8">
        <v>25000</v>
      </c>
      <c r="K17" s="174">
        <f t="shared" si="4"/>
        <v>25000</v>
      </c>
    </row>
    <row r="18" spans="1:11" x14ac:dyDescent="0.2">
      <c r="A18" s="150" t="s">
        <v>130</v>
      </c>
      <c r="B18" s="148">
        <f t="shared" ref="B18:F18" si="13">+B19+B20</f>
        <v>50000</v>
      </c>
      <c r="C18" s="148">
        <f t="shared" si="13"/>
        <v>25000</v>
      </c>
      <c r="D18" s="148">
        <f t="shared" si="13"/>
        <v>25000</v>
      </c>
      <c r="E18" s="148">
        <f t="shared" si="13"/>
        <v>0</v>
      </c>
      <c r="F18" s="148">
        <f t="shared" si="13"/>
        <v>0</v>
      </c>
      <c r="G18" s="148">
        <f t="shared" ref="G18" si="14">+G19+G20</f>
        <v>0</v>
      </c>
      <c r="H18" s="148">
        <f>+H19+H20</f>
        <v>100000</v>
      </c>
      <c r="I18" s="148">
        <f>+I19+I20</f>
        <v>3</v>
      </c>
      <c r="J18" s="148">
        <f>+J19+J20</f>
        <v>75000</v>
      </c>
      <c r="K18" s="174">
        <f t="shared" si="4"/>
        <v>100000</v>
      </c>
    </row>
    <row r="19" spans="1:11" ht="22.5" x14ac:dyDescent="0.2">
      <c r="A19" s="6" t="s">
        <v>619</v>
      </c>
      <c r="B19" s="8">
        <v>50000</v>
      </c>
      <c r="C19" s="8"/>
      <c r="D19" s="8"/>
      <c r="E19" s="8"/>
      <c r="F19" s="8"/>
      <c r="G19" s="8"/>
      <c r="H19" s="8">
        <f t="shared" si="10"/>
        <v>50000</v>
      </c>
      <c r="I19" s="8">
        <v>1</v>
      </c>
      <c r="J19" s="8">
        <v>50000</v>
      </c>
      <c r="K19" s="174">
        <f t="shared" si="4"/>
        <v>50000</v>
      </c>
    </row>
    <row r="20" spans="1:11" ht="13.5" thickBot="1" x14ac:dyDescent="0.25">
      <c r="A20" s="6" t="s">
        <v>626</v>
      </c>
      <c r="B20" s="8"/>
      <c r="C20" s="8">
        <v>25000</v>
      </c>
      <c r="D20" s="8">
        <v>25000</v>
      </c>
      <c r="E20" s="8"/>
      <c r="F20" s="8"/>
      <c r="G20" s="8"/>
      <c r="H20" s="8">
        <f t="shared" si="10"/>
        <v>50000</v>
      </c>
      <c r="I20" s="8">
        <v>2</v>
      </c>
      <c r="J20" s="8">
        <v>25000</v>
      </c>
      <c r="K20" s="174">
        <f t="shared" si="4"/>
        <v>50000</v>
      </c>
    </row>
    <row r="21" spans="1:11" ht="14.25" thickTop="1" thickBot="1" x14ac:dyDescent="0.25">
      <c r="A21" s="3" t="s">
        <v>556</v>
      </c>
      <c r="B21" s="4">
        <f t="shared" ref="B21:F21" si="15">+B22+B24+B30+B37</f>
        <v>150000</v>
      </c>
      <c r="C21" s="4">
        <f t="shared" si="15"/>
        <v>1470000</v>
      </c>
      <c r="D21" s="4">
        <f t="shared" si="15"/>
        <v>2908900</v>
      </c>
      <c r="E21" s="4">
        <f t="shared" si="15"/>
        <v>786700</v>
      </c>
      <c r="F21" s="4">
        <f t="shared" si="15"/>
        <v>463900</v>
      </c>
      <c r="G21" s="4">
        <f t="shared" ref="G21" si="16">+G22+G24+G30+G37</f>
        <v>15000</v>
      </c>
      <c r="H21" s="4">
        <f>+H22+H24+H30+H37</f>
        <v>5794500</v>
      </c>
      <c r="I21" s="4">
        <f>+I22+I24+I30+I37</f>
        <v>13</v>
      </c>
      <c r="J21" s="4">
        <f>+J22+J24+J30+J37</f>
        <v>5599500</v>
      </c>
      <c r="K21" s="4">
        <f t="shared" si="4"/>
        <v>5794500</v>
      </c>
    </row>
    <row r="22" spans="1:11" ht="22.5" x14ac:dyDescent="0.2">
      <c r="A22" s="146" t="s">
        <v>133</v>
      </c>
      <c r="B22" s="148">
        <f t="shared" ref="B22:G22" si="17">+B23</f>
        <v>150000</v>
      </c>
      <c r="C22" s="148">
        <f t="shared" si="17"/>
        <v>0</v>
      </c>
      <c r="D22" s="148">
        <f t="shared" si="17"/>
        <v>0</v>
      </c>
      <c r="E22" s="148">
        <f t="shared" si="17"/>
        <v>0</v>
      </c>
      <c r="F22" s="148">
        <f t="shared" si="17"/>
        <v>0</v>
      </c>
      <c r="G22" s="148">
        <f t="shared" si="17"/>
        <v>0</v>
      </c>
      <c r="H22" s="148">
        <f>+H23</f>
        <v>150000</v>
      </c>
      <c r="I22" s="148">
        <f>+I23</f>
        <v>1</v>
      </c>
      <c r="J22" s="148">
        <f>+J23</f>
        <v>150000</v>
      </c>
      <c r="K22" s="174">
        <f t="shared" si="4"/>
        <v>150000</v>
      </c>
    </row>
    <row r="23" spans="1:11" ht="22.5" x14ac:dyDescent="0.2">
      <c r="A23" s="6" t="s">
        <v>134</v>
      </c>
      <c r="B23" s="8">
        <v>150000</v>
      </c>
      <c r="C23" s="8"/>
      <c r="D23" s="8"/>
      <c r="E23" s="8"/>
      <c r="F23" s="8"/>
      <c r="G23" s="8"/>
      <c r="H23" s="8">
        <f t="shared" ref="H23" si="18">+I23*J23</f>
        <v>150000</v>
      </c>
      <c r="I23" s="8">
        <v>1</v>
      </c>
      <c r="J23" s="8">
        <v>150000</v>
      </c>
      <c r="K23" s="174">
        <f t="shared" si="4"/>
        <v>150000</v>
      </c>
    </row>
    <row r="24" spans="1:11" x14ac:dyDescent="0.2">
      <c r="A24" s="146" t="s">
        <v>135</v>
      </c>
      <c r="B24" s="148">
        <f t="shared" ref="B24" si="19">+B25+B26+B28+B29</f>
        <v>0</v>
      </c>
      <c r="C24" s="148">
        <f t="shared" ref="C24:H24" si="20">+C25+C26+C28+C29+C27</f>
        <v>1470000</v>
      </c>
      <c r="D24" s="148">
        <f t="shared" si="20"/>
        <v>2310000</v>
      </c>
      <c r="E24" s="148">
        <f t="shared" si="20"/>
        <v>150000</v>
      </c>
      <c r="F24" s="148">
        <f t="shared" si="20"/>
        <v>105000</v>
      </c>
      <c r="G24" s="148">
        <f t="shared" si="20"/>
        <v>15000</v>
      </c>
      <c r="H24" s="148">
        <f t="shared" si="20"/>
        <v>4050000</v>
      </c>
      <c r="I24" s="148">
        <f>+I25+I26+I28+I29</f>
        <v>4</v>
      </c>
      <c r="J24" s="148">
        <f>+J25+J26+J28+J29</f>
        <v>3900000</v>
      </c>
      <c r="K24" s="174">
        <f t="shared" si="4"/>
        <v>4050000</v>
      </c>
    </row>
    <row r="25" spans="1:11" x14ac:dyDescent="0.2">
      <c r="A25" s="6" t="s">
        <v>136</v>
      </c>
      <c r="B25" s="8"/>
      <c r="C25" s="8">
        <f>+H25*0.4</f>
        <v>1360000</v>
      </c>
      <c r="D25" s="8">
        <f>+H25*0.6</f>
        <v>2040000</v>
      </c>
      <c r="E25" s="8"/>
      <c r="F25" s="8"/>
      <c r="G25" s="8"/>
      <c r="H25" s="8">
        <f>+I25*J25</f>
        <v>3400000</v>
      </c>
      <c r="I25" s="8">
        <v>1</v>
      </c>
      <c r="J25" s="8">
        <v>3400000</v>
      </c>
      <c r="K25" s="174">
        <f t="shared" si="4"/>
        <v>3400000</v>
      </c>
    </row>
    <row r="26" spans="1:11" s="46" customFormat="1" x14ac:dyDescent="0.2">
      <c r="A26" s="227" t="s">
        <v>137</v>
      </c>
      <c r="B26" s="228"/>
      <c r="C26" s="228">
        <f>+H26*0.4</f>
        <v>80000</v>
      </c>
      <c r="D26" s="228">
        <f>+H26*0.6</f>
        <v>120000</v>
      </c>
      <c r="E26" s="228"/>
      <c r="F26" s="228"/>
      <c r="G26" s="228"/>
      <c r="H26" s="228">
        <f t="shared" ref="H26:H38" si="21">+I26*J26</f>
        <v>200000</v>
      </c>
      <c r="I26" s="228">
        <v>1</v>
      </c>
      <c r="J26" s="228">
        <v>200000</v>
      </c>
      <c r="K26" s="229">
        <f t="shared" si="4"/>
        <v>200000</v>
      </c>
    </row>
    <row r="27" spans="1:11" s="46" customFormat="1" x14ac:dyDescent="0.2">
      <c r="A27" s="227" t="s">
        <v>559</v>
      </c>
      <c r="B27" s="228"/>
      <c r="C27" s="228">
        <v>30000</v>
      </c>
      <c r="D27" s="228">
        <v>50000</v>
      </c>
      <c r="E27" s="228">
        <v>40000</v>
      </c>
      <c r="F27" s="228">
        <v>15000</v>
      </c>
      <c r="G27" s="228">
        <v>15000</v>
      </c>
      <c r="H27" s="228">
        <f t="shared" si="21"/>
        <v>150000</v>
      </c>
      <c r="I27" s="228">
        <v>1</v>
      </c>
      <c r="J27" s="228">
        <v>150000</v>
      </c>
      <c r="K27" s="229">
        <f t="shared" si="4"/>
        <v>150000</v>
      </c>
    </row>
    <row r="28" spans="1:11" x14ac:dyDescent="0.2">
      <c r="A28" s="6" t="s">
        <v>560</v>
      </c>
      <c r="B28" s="8"/>
      <c r="C28" s="8"/>
      <c r="D28" s="8">
        <v>50000</v>
      </c>
      <c r="E28" s="8">
        <v>60000</v>
      </c>
      <c r="F28" s="8">
        <v>90000</v>
      </c>
      <c r="G28" s="8">
        <v>0</v>
      </c>
      <c r="H28" s="8">
        <f t="shared" si="21"/>
        <v>200000</v>
      </c>
      <c r="I28" s="8">
        <v>1</v>
      </c>
      <c r="J28" s="8">
        <v>200000</v>
      </c>
      <c r="K28" s="174">
        <f t="shared" si="4"/>
        <v>200000</v>
      </c>
    </row>
    <row r="29" spans="1:11" x14ac:dyDescent="0.2">
      <c r="A29" s="6" t="s">
        <v>561</v>
      </c>
      <c r="B29" s="8"/>
      <c r="C29" s="8"/>
      <c r="D29" s="8">
        <v>50000</v>
      </c>
      <c r="E29" s="8">
        <v>50000</v>
      </c>
      <c r="F29" s="8"/>
      <c r="G29" s="8"/>
      <c r="H29" s="8">
        <f t="shared" si="21"/>
        <v>100000</v>
      </c>
      <c r="I29" s="8">
        <v>1</v>
      </c>
      <c r="J29" s="8">
        <v>100000</v>
      </c>
      <c r="K29" s="174">
        <f t="shared" si="4"/>
        <v>100000</v>
      </c>
    </row>
    <row r="30" spans="1:11" x14ac:dyDescent="0.2">
      <c r="A30" s="146" t="s">
        <v>138</v>
      </c>
      <c r="B30" s="148">
        <f t="shared" ref="B30:F30" si="22">+SUM(B31:B36)</f>
        <v>0</v>
      </c>
      <c r="C30" s="148">
        <f t="shared" si="22"/>
        <v>0</v>
      </c>
      <c r="D30" s="148">
        <f t="shared" si="22"/>
        <v>598900</v>
      </c>
      <c r="E30" s="148">
        <f t="shared" si="22"/>
        <v>636700</v>
      </c>
      <c r="F30" s="148">
        <f t="shared" si="22"/>
        <v>268900</v>
      </c>
      <c r="G30" s="148">
        <f t="shared" ref="G30" si="23">+SUM(G31:G36)</f>
        <v>0</v>
      </c>
      <c r="H30" s="148">
        <f>+SUM(H31:H36)</f>
        <v>1504500</v>
      </c>
      <c r="I30" s="148">
        <f>+SUM(I31:I36)</f>
        <v>6</v>
      </c>
      <c r="J30" s="148">
        <f>+SUM(J31:J36)</f>
        <v>1504500</v>
      </c>
      <c r="K30" s="174">
        <f t="shared" si="4"/>
        <v>1504500</v>
      </c>
    </row>
    <row r="31" spans="1:11" x14ac:dyDescent="0.2">
      <c r="A31" s="6" t="s">
        <v>139</v>
      </c>
      <c r="B31" s="8"/>
      <c r="C31" s="8"/>
      <c r="D31" s="8">
        <f>+H31</f>
        <v>300000</v>
      </c>
      <c r="E31" s="8"/>
      <c r="F31" s="8"/>
      <c r="G31" s="8"/>
      <c r="H31" s="8">
        <f t="shared" si="21"/>
        <v>300000</v>
      </c>
      <c r="I31" s="8">
        <v>1</v>
      </c>
      <c r="J31" s="8">
        <v>300000</v>
      </c>
      <c r="K31" s="174">
        <f t="shared" si="4"/>
        <v>300000</v>
      </c>
    </row>
    <row r="32" spans="1:11" x14ac:dyDescent="0.2">
      <c r="A32" s="6" t="s">
        <v>157</v>
      </c>
      <c r="B32" s="8"/>
      <c r="C32" s="8"/>
      <c r="D32" s="8">
        <f>+H32/2</f>
        <v>30000</v>
      </c>
      <c r="E32" s="8">
        <f>+H32/2</f>
        <v>30000</v>
      </c>
      <c r="F32" s="8"/>
      <c r="G32" s="8"/>
      <c r="H32" s="8">
        <f t="shared" si="21"/>
        <v>60000</v>
      </c>
      <c r="I32" s="8">
        <v>1</v>
      </c>
      <c r="J32" s="8">
        <v>60000</v>
      </c>
      <c r="K32" s="174">
        <f t="shared" si="4"/>
        <v>60000</v>
      </c>
    </row>
    <row r="33" spans="1:11" x14ac:dyDescent="0.2">
      <c r="A33" s="6" t="s">
        <v>141</v>
      </c>
      <c r="B33" s="8"/>
      <c r="C33" s="8"/>
      <c r="D33" s="8">
        <f>+H33*0.2</f>
        <v>118900</v>
      </c>
      <c r="E33" s="8">
        <f>+H33*0.6</f>
        <v>356700</v>
      </c>
      <c r="F33" s="8">
        <f>+H33*0.2</f>
        <v>118900</v>
      </c>
      <c r="G33" s="8">
        <v>0</v>
      </c>
      <c r="H33" s="8">
        <f t="shared" si="21"/>
        <v>594500</v>
      </c>
      <c r="I33" s="8">
        <v>1</v>
      </c>
      <c r="J33" s="8">
        <v>594500</v>
      </c>
      <c r="K33" s="174">
        <f t="shared" si="4"/>
        <v>594500</v>
      </c>
    </row>
    <row r="34" spans="1:11" x14ac:dyDescent="0.2">
      <c r="A34" s="6" t="s">
        <v>562</v>
      </c>
      <c r="B34" s="8"/>
      <c r="C34" s="8"/>
      <c r="D34" s="8">
        <v>100000</v>
      </c>
      <c r="E34" s="8">
        <v>200000</v>
      </c>
      <c r="F34" s="8">
        <v>100000</v>
      </c>
      <c r="G34" s="8">
        <v>0</v>
      </c>
      <c r="H34" s="8">
        <f t="shared" si="21"/>
        <v>400000</v>
      </c>
      <c r="I34" s="8">
        <v>1</v>
      </c>
      <c r="J34" s="8">
        <v>400000</v>
      </c>
      <c r="K34" s="174">
        <f t="shared" si="4"/>
        <v>400000</v>
      </c>
    </row>
    <row r="35" spans="1:11" x14ac:dyDescent="0.2">
      <c r="A35" s="6" t="s">
        <v>158</v>
      </c>
      <c r="B35" s="8"/>
      <c r="C35" s="8"/>
      <c r="D35" s="8">
        <v>50000</v>
      </c>
      <c r="E35" s="8">
        <v>50000</v>
      </c>
      <c r="F35" s="8"/>
      <c r="G35" s="8"/>
      <c r="H35" s="8">
        <f t="shared" si="21"/>
        <v>100000</v>
      </c>
      <c r="I35" s="8">
        <v>1</v>
      </c>
      <c r="J35" s="8">
        <v>100000</v>
      </c>
      <c r="K35" s="174">
        <f t="shared" si="4"/>
        <v>100000</v>
      </c>
    </row>
    <row r="36" spans="1:11" x14ac:dyDescent="0.2">
      <c r="A36" s="6" t="s">
        <v>620</v>
      </c>
      <c r="B36" s="8"/>
      <c r="C36" s="8"/>
      <c r="D36" s="8"/>
      <c r="E36" s="8"/>
      <c r="F36" s="8">
        <f>+H36</f>
        <v>50000</v>
      </c>
      <c r="G36" s="8">
        <v>0</v>
      </c>
      <c r="H36" s="8">
        <f t="shared" si="21"/>
        <v>50000</v>
      </c>
      <c r="I36" s="8">
        <v>1</v>
      </c>
      <c r="J36" s="8">
        <v>50000</v>
      </c>
      <c r="K36" s="174">
        <f t="shared" si="4"/>
        <v>50000</v>
      </c>
    </row>
    <row r="37" spans="1:11" x14ac:dyDescent="0.2">
      <c r="A37" s="146" t="s">
        <v>143</v>
      </c>
      <c r="B37" s="148"/>
      <c r="C37" s="148"/>
      <c r="D37" s="148"/>
      <c r="E37" s="148"/>
      <c r="F37" s="148">
        <f>+F38</f>
        <v>90000</v>
      </c>
      <c r="G37" s="148">
        <f>+G38</f>
        <v>0</v>
      </c>
      <c r="H37" s="148">
        <f>+H38</f>
        <v>90000</v>
      </c>
      <c r="I37" s="148">
        <f>+I38</f>
        <v>2</v>
      </c>
      <c r="J37" s="148">
        <f>+J38</f>
        <v>45000</v>
      </c>
      <c r="K37" s="174">
        <f t="shared" si="4"/>
        <v>90000</v>
      </c>
    </row>
    <row r="38" spans="1:11" ht="13.5" thickBot="1" x14ac:dyDescent="0.25">
      <c r="A38" s="6" t="s">
        <v>144</v>
      </c>
      <c r="B38" s="8"/>
      <c r="C38" s="8"/>
      <c r="D38" s="8"/>
      <c r="E38" s="8"/>
      <c r="F38" s="8">
        <f>+H38</f>
        <v>90000</v>
      </c>
      <c r="G38" s="8">
        <v>0</v>
      </c>
      <c r="H38" s="8">
        <f t="shared" si="21"/>
        <v>90000</v>
      </c>
      <c r="I38" s="8">
        <v>2</v>
      </c>
      <c r="J38" s="8">
        <v>45000</v>
      </c>
      <c r="K38" s="174">
        <f t="shared" si="4"/>
        <v>90000</v>
      </c>
    </row>
    <row r="39" spans="1:11" ht="14.25" thickTop="1" thickBot="1" x14ac:dyDescent="0.25">
      <c r="A39" s="3" t="s">
        <v>552</v>
      </c>
      <c r="B39" s="4">
        <f t="shared" ref="B39:J39" si="24">+B40+B46</f>
        <v>414000</v>
      </c>
      <c r="C39" s="4">
        <f t="shared" si="24"/>
        <v>636000</v>
      </c>
      <c r="D39" s="4">
        <f t="shared" si="24"/>
        <v>110000</v>
      </c>
      <c r="E39" s="4">
        <f t="shared" si="24"/>
        <v>0</v>
      </c>
      <c r="F39" s="4">
        <f t="shared" si="24"/>
        <v>0</v>
      </c>
      <c r="G39" s="4">
        <f t="shared" ref="G39" si="25">+G40+G46</f>
        <v>0</v>
      </c>
      <c r="H39" s="4">
        <f t="shared" si="24"/>
        <v>1160000</v>
      </c>
      <c r="I39" s="4">
        <f t="shared" si="24"/>
        <v>4</v>
      </c>
      <c r="J39" s="4">
        <f t="shared" si="24"/>
        <v>1160000</v>
      </c>
      <c r="K39" s="174">
        <f t="shared" si="4"/>
        <v>1160000</v>
      </c>
    </row>
    <row r="40" spans="1:11" ht="22.5" x14ac:dyDescent="0.2">
      <c r="A40" s="152" t="s">
        <v>593</v>
      </c>
      <c r="B40" s="147">
        <f t="shared" ref="B40:H40" si="26">SUM(B41:B45)</f>
        <v>254000</v>
      </c>
      <c r="C40" s="147">
        <f t="shared" si="26"/>
        <v>396000</v>
      </c>
      <c r="D40" s="147">
        <f t="shared" si="26"/>
        <v>110000</v>
      </c>
      <c r="E40" s="147">
        <f t="shared" si="26"/>
        <v>0</v>
      </c>
      <c r="F40" s="147">
        <f t="shared" si="26"/>
        <v>0</v>
      </c>
      <c r="G40" s="147">
        <f t="shared" ref="G40" si="27">SUM(G41:G45)</f>
        <v>0</v>
      </c>
      <c r="H40" s="147">
        <f t="shared" si="26"/>
        <v>760000</v>
      </c>
      <c r="I40" s="147">
        <f>+SUM(I43:I45)</f>
        <v>3</v>
      </c>
      <c r="J40" s="147">
        <f>SUM(J41:J45)</f>
        <v>760000</v>
      </c>
      <c r="K40" s="174">
        <f t="shared" si="4"/>
        <v>760000</v>
      </c>
    </row>
    <row r="41" spans="1:11" ht="22.15" customHeight="1" x14ac:dyDescent="0.2">
      <c r="A41" s="7" t="s">
        <v>166</v>
      </c>
      <c r="B41" s="148">
        <f>+H41</f>
        <v>50000</v>
      </c>
      <c r="C41" s="148"/>
      <c r="D41" s="148"/>
      <c r="E41" s="148"/>
      <c r="F41" s="148"/>
      <c r="G41" s="148"/>
      <c r="H41" s="8">
        <f t="shared" ref="H41:H45" si="28">+I41*J41</f>
        <v>50000</v>
      </c>
      <c r="I41" s="8">
        <v>1</v>
      </c>
      <c r="J41" s="8">
        <v>50000</v>
      </c>
      <c r="K41" s="174">
        <f t="shared" si="4"/>
        <v>50000</v>
      </c>
    </row>
    <row r="42" spans="1:11" ht="24.6" customHeight="1" x14ac:dyDescent="0.2">
      <c r="A42" s="7" t="s">
        <v>598</v>
      </c>
      <c r="B42" s="8">
        <f>+H42*0.4</f>
        <v>204000</v>
      </c>
      <c r="C42" s="8">
        <f>+H42*0.6</f>
        <v>306000</v>
      </c>
      <c r="D42" s="8"/>
      <c r="E42" s="8"/>
      <c r="F42" s="8"/>
      <c r="G42" s="8"/>
      <c r="H42" s="8">
        <f t="shared" si="28"/>
        <v>510000</v>
      </c>
      <c r="I42" s="8">
        <v>1</v>
      </c>
      <c r="J42" s="8">
        <v>510000</v>
      </c>
      <c r="K42" s="174">
        <f t="shared" si="4"/>
        <v>510000</v>
      </c>
    </row>
    <row r="43" spans="1:11" ht="22.5" x14ac:dyDescent="0.2">
      <c r="A43" s="7" t="s">
        <v>595</v>
      </c>
      <c r="B43" s="8"/>
      <c r="C43" s="8">
        <v>20000</v>
      </c>
      <c r="D43" s="8">
        <v>20000</v>
      </c>
      <c r="E43" s="8"/>
      <c r="F43" s="8"/>
      <c r="G43" s="8"/>
      <c r="H43" s="8">
        <f t="shared" si="28"/>
        <v>40000</v>
      </c>
      <c r="I43" s="8">
        <v>1</v>
      </c>
      <c r="J43" s="8">
        <v>40000</v>
      </c>
      <c r="K43" s="174">
        <f t="shared" si="4"/>
        <v>40000</v>
      </c>
    </row>
    <row r="44" spans="1:11" x14ac:dyDescent="0.2">
      <c r="A44" s="7" t="s">
        <v>596</v>
      </c>
      <c r="B44" s="148"/>
      <c r="C44" s="148">
        <f>+H44</f>
        <v>70000</v>
      </c>
      <c r="D44" s="148"/>
      <c r="E44" s="148"/>
      <c r="F44" s="148"/>
      <c r="G44" s="148"/>
      <c r="H44" s="8">
        <f t="shared" si="28"/>
        <v>70000</v>
      </c>
      <c r="I44" s="8">
        <v>1</v>
      </c>
      <c r="J44" s="8">
        <v>70000</v>
      </c>
      <c r="K44" s="174">
        <f t="shared" si="4"/>
        <v>70000</v>
      </c>
    </row>
    <row r="45" spans="1:11" x14ac:dyDescent="0.2">
      <c r="A45" s="7" t="s">
        <v>597</v>
      </c>
      <c r="B45" s="148"/>
      <c r="C45" s="148"/>
      <c r="D45" s="148">
        <f>+H45</f>
        <v>90000</v>
      </c>
      <c r="E45" s="148"/>
      <c r="F45" s="148"/>
      <c r="G45" s="148"/>
      <c r="H45" s="8">
        <f t="shared" si="28"/>
        <v>90000</v>
      </c>
      <c r="I45" s="8">
        <v>1</v>
      </c>
      <c r="J45" s="8">
        <v>90000</v>
      </c>
      <c r="K45" s="174">
        <f t="shared" si="4"/>
        <v>90000</v>
      </c>
    </row>
    <row r="46" spans="1:11" ht="13.5" thickBot="1" x14ac:dyDescent="0.25">
      <c r="A46" s="152" t="s">
        <v>145</v>
      </c>
      <c r="B46" s="8">
        <f>+H46*0.4</f>
        <v>160000</v>
      </c>
      <c r="C46" s="8">
        <f>+H46*0.6</f>
        <v>240000</v>
      </c>
      <c r="D46" s="148">
        <v>0</v>
      </c>
      <c r="E46" s="148">
        <v>0</v>
      </c>
      <c r="F46" s="148">
        <v>0</v>
      </c>
      <c r="G46" s="148">
        <v>0</v>
      </c>
      <c r="H46" s="148">
        <f>+J46</f>
        <v>400000</v>
      </c>
      <c r="I46" s="148">
        <v>1</v>
      </c>
      <c r="J46" s="148">
        <v>400000</v>
      </c>
      <c r="K46" s="174">
        <f t="shared" si="4"/>
        <v>400000</v>
      </c>
    </row>
    <row r="47" spans="1:11" ht="14.25" thickTop="1" thickBot="1" x14ac:dyDescent="0.25">
      <c r="A47" s="9" t="s">
        <v>12</v>
      </c>
      <c r="B47" s="2">
        <f t="shared" ref="B47:H47" si="29">+B48+B52</f>
        <v>173000</v>
      </c>
      <c r="C47" s="2">
        <f t="shared" si="29"/>
        <v>246000</v>
      </c>
      <c r="D47" s="2">
        <f t="shared" si="29"/>
        <v>246000</v>
      </c>
      <c r="E47" s="2">
        <f t="shared" si="29"/>
        <v>246000</v>
      </c>
      <c r="F47" s="2">
        <f t="shared" si="29"/>
        <v>246000</v>
      </c>
      <c r="G47" s="2">
        <f t="shared" ref="G47" si="30">+G48+G52</f>
        <v>123000</v>
      </c>
      <c r="H47" s="2">
        <f t="shared" si="29"/>
        <v>1280000</v>
      </c>
      <c r="I47" s="2">
        <f>+I48+I52</f>
        <v>3</v>
      </c>
      <c r="J47" s="2">
        <f>+J48+J52</f>
        <v>1280000</v>
      </c>
      <c r="K47" s="2">
        <f t="shared" si="4"/>
        <v>1280000</v>
      </c>
    </row>
    <row r="48" spans="1:11" ht="14.25" thickTop="1" thickBot="1" x14ac:dyDescent="0.25">
      <c r="A48" s="3" t="s">
        <v>13</v>
      </c>
      <c r="B48" s="4">
        <f t="shared" ref="B48:F48" si="31">+SUM(B49:B51)</f>
        <v>123000</v>
      </c>
      <c r="C48" s="4">
        <f t="shared" si="31"/>
        <v>246000</v>
      </c>
      <c r="D48" s="4">
        <f t="shared" si="31"/>
        <v>246000</v>
      </c>
      <c r="E48" s="4">
        <f t="shared" si="31"/>
        <v>246000</v>
      </c>
      <c r="F48" s="4">
        <f t="shared" si="31"/>
        <v>246000</v>
      </c>
      <c r="G48" s="4">
        <f t="shared" ref="G48" si="32">+SUM(G49:G51)</f>
        <v>123000</v>
      </c>
      <c r="H48" s="4">
        <f>+SUM(H49:H51)</f>
        <v>1230000</v>
      </c>
      <c r="I48" s="4">
        <f>+SUM(I49:I51)</f>
        <v>2</v>
      </c>
      <c r="J48" s="4">
        <f>+SUM(J49:J51)</f>
        <v>1230000</v>
      </c>
      <c r="K48" s="4">
        <f t="shared" si="4"/>
        <v>1230000</v>
      </c>
    </row>
    <row r="49" spans="1:11" x14ac:dyDescent="0.2">
      <c r="A49" s="10" t="s">
        <v>17</v>
      </c>
      <c r="B49" s="5">
        <f>+H49/5/2</f>
        <v>70800</v>
      </c>
      <c r="C49" s="5">
        <f>+B49*2</f>
        <v>141600</v>
      </c>
      <c r="D49" s="5">
        <f t="shared" ref="D49:E51" si="33">+C49</f>
        <v>141600</v>
      </c>
      <c r="E49" s="5">
        <f t="shared" si="33"/>
        <v>141600</v>
      </c>
      <c r="F49" s="5">
        <f>+E49</f>
        <v>141600</v>
      </c>
      <c r="G49" s="5">
        <f>+F49/2</f>
        <v>70800</v>
      </c>
      <c r="H49" s="5">
        <f>+'AdMin Costs'!G11</f>
        <v>708000</v>
      </c>
      <c r="I49" s="5">
        <f>+'AdMin Costs'!H11</f>
        <v>0</v>
      </c>
      <c r="J49" s="5">
        <f>H49</f>
        <v>708000</v>
      </c>
      <c r="K49" s="174">
        <f t="shared" si="4"/>
        <v>708000</v>
      </c>
    </row>
    <row r="50" spans="1:11" x14ac:dyDescent="0.2">
      <c r="A50" s="11" t="s">
        <v>18</v>
      </c>
      <c r="B50" s="5">
        <f>+H50/5/2</f>
        <v>31200</v>
      </c>
      <c r="C50" s="5">
        <f>+B50*2</f>
        <v>62400</v>
      </c>
      <c r="D50" s="5">
        <f t="shared" si="33"/>
        <v>62400</v>
      </c>
      <c r="E50" s="5">
        <f t="shared" si="33"/>
        <v>62400</v>
      </c>
      <c r="F50" s="5">
        <f>+E50</f>
        <v>62400</v>
      </c>
      <c r="G50" s="5">
        <f>+F50/2</f>
        <v>31200</v>
      </c>
      <c r="H50" s="8">
        <f>+'AdMin Costs'!G15</f>
        <v>312000</v>
      </c>
      <c r="I50" s="8">
        <v>1</v>
      </c>
      <c r="J50" s="5">
        <f>H50</f>
        <v>312000</v>
      </c>
      <c r="K50" s="174">
        <f t="shared" si="4"/>
        <v>312000</v>
      </c>
    </row>
    <row r="51" spans="1:11" ht="13.5" thickBot="1" x14ac:dyDescent="0.25">
      <c r="A51" s="11" t="s">
        <v>35</v>
      </c>
      <c r="B51" s="5">
        <f>+H51/5/2</f>
        <v>21000</v>
      </c>
      <c r="C51" s="5">
        <f>+B51*2</f>
        <v>42000</v>
      </c>
      <c r="D51" s="5">
        <f t="shared" si="33"/>
        <v>42000</v>
      </c>
      <c r="E51" s="5">
        <f t="shared" si="33"/>
        <v>42000</v>
      </c>
      <c r="F51" s="5">
        <f>+E51</f>
        <v>42000</v>
      </c>
      <c r="G51" s="5">
        <f>+F51/2</f>
        <v>21000</v>
      </c>
      <c r="H51" s="8">
        <f>+'AdMin Costs'!G19</f>
        <v>210000</v>
      </c>
      <c r="I51" s="8">
        <v>1</v>
      </c>
      <c r="J51" s="5">
        <f>H51</f>
        <v>210000</v>
      </c>
      <c r="K51" s="174">
        <f t="shared" si="4"/>
        <v>210000</v>
      </c>
    </row>
    <row r="52" spans="1:11" ht="13.5" thickBot="1" x14ac:dyDescent="0.25">
      <c r="A52" s="12" t="s">
        <v>19</v>
      </c>
      <c r="B52" s="13">
        <f t="shared" ref="B52:G52" si="34">+B53</f>
        <v>50000</v>
      </c>
      <c r="C52" s="13">
        <f t="shared" si="34"/>
        <v>0</v>
      </c>
      <c r="D52" s="13">
        <f t="shared" si="34"/>
        <v>0</v>
      </c>
      <c r="E52" s="13">
        <f t="shared" si="34"/>
        <v>0</v>
      </c>
      <c r="F52" s="13">
        <f t="shared" si="34"/>
        <v>0</v>
      </c>
      <c r="G52" s="13">
        <f t="shared" si="34"/>
        <v>0</v>
      </c>
      <c r="H52" s="13">
        <f>+H53</f>
        <v>50000</v>
      </c>
      <c r="I52" s="13">
        <f>+I53</f>
        <v>1</v>
      </c>
      <c r="J52" s="13">
        <f>+J53</f>
        <v>50000</v>
      </c>
      <c r="K52" s="174">
        <f t="shared" si="4"/>
        <v>50000</v>
      </c>
    </row>
    <row r="53" spans="1:11" ht="13.5" thickBot="1" x14ac:dyDescent="0.25">
      <c r="A53" s="11" t="s">
        <v>151</v>
      </c>
      <c r="B53" s="8">
        <f>+H53</f>
        <v>50000</v>
      </c>
      <c r="C53" s="8"/>
      <c r="D53" s="8"/>
      <c r="E53" s="8"/>
      <c r="F53" s="8"/>
      <c r="G53" s="8"/>
      <c r="H53" s="8">
        <f t="shared" ref="H53" si="35">+I53*J53</f>
        <v>50000</v>
      </c>
      <c r="I53" s="8">
        <v>1</v>
      </c>
      <c r="J53" s="5">
        <f>+'Equipment (2)'!E22</f>
        <v>50000</v>
      </c>
      <c r="K53" s="174">
        <f t="shared" si="4"/>
        <v>50000</v>
      </c>
    </row>
    <row r="54" spans="1:11" ht="14.25" thickTop="1" thickBot="1" x14ac:dyDescent="0.25">
      <c r="A54" s="9" t="s">
        <v>621</v>
      </c>
      <c r="B54" s="2">
        <f t="shared" ref="B54:F54" si="36">+SUM(B55:B57)</f>
        <v>15000</v>
      </c>
      <c r="C54" s="2">
        <f t="shared" si="36"/>
        <v>0</v>
      </c>
      <c r="D54" s="2">
        <f t="shared" si="36"/>
        <v>10000</v>
      </c>
      <c r="E54" s="2">
        <f t="shared" si="36"/>
        <v>0</v>
      </c>
      <c r="F54" s="2">
        <f t="shared" si="36"/>
        <v>0</v>
      </c>
      <c r="G54" s="2">
        <f t="shared" ref="G54" si="37">+SUM(G55:G57)</f>
        <v>25000</v>
      </c>
      <c r="H54" s="2">
        <f>+SUM(H55:H57)</f>
        <v>50000</v>
      </c>
      <c r="I54" s="2">
        <f>+SUM(I55:I57)</f>
        <v>4</v>
      </c>
      <c r="J54" s="2">
        <f>+SUM(J55:J57)</f>
        <v>40000</v>
      </c>
      <c r="K54" s="174">
        <f t="shared" si="4"/>
        <v>50000</v>
      </c>
    </row>
    <row r="55" spans="1:11" ht="14.25" thickTop="1" thickBot="1" x14ac:dyDescent="0.25">
      <c r="A55" s="14" t="s">
        <v>548</v>
      </c>
      <c r="B55" s="15"/>
      <c r="C55" s="15"/>
      <c r="D55" s="15">
        <v>10000</v>
      </c>
      <c r="E55" s="15"/>
      <c r="F55" s="15">
        <v>0</v>
      </c>
      <c r="G55" s="15">
        <v>10000</v>
      </c>
      <c r="H55" s="15">
        <f>+I55*J55</f>
        <v>20000</v>
      </c>
      <c r="I55" s="15">
        <v>2</v>
      </c>
      <c r="J55" s="15">
        <v>10000</v>
      </c>
      <c r="K55" s="174">
        <f t="shared" si="4"/>
        <v>20000</v>
      </c>
    </row>
    <row r="56" spans="1:11" ht="14.25" thickTop="1" thickBot="1" x14ac:dyDescent="0.25">
      <c r="A56" s="16" t="s">
        <v>549</v>
      </c>
      <c r="B56" s="15">
        <v>15000</v>
      </c>
      <c r="C56" s="15"/>
      <c r="D56" s="15"/>
      <c r="E56" s="15"/>
      <c r="F56" s="15"/>
      <c r="G56" s="15"/>
      <c r="H56" s="15">
        <f>+I56*J56</f>
        <v>15000</v>
      </c>
      <c r="I56" s="15">
        <v>1</v>
      </c>
      <c r="J56" s="15">
        <v>15000</v>
      </c>
      <c r="K56" s="174">
        <f t="shared" si="4"/>
        <v>15000</v>
      </c>
    </row>
    <row r="57" spans="1:11" ht="14.25" thickTop="1" thickBot="1" x14ac:dyDescent="0.25">
      <c r="A57" s="45" t="s">
        <v>15</v>
      </c>
      <c r="B57" s="15"/>
      <c r="C57" s="15"/>
      <c r="D57" s="15"/>
      <c r="E57" s="15"/>
      <c r="F57" s="15">
        <v>0</v>
      </c>
      <c r="G57" s="15">
        <v>15000</v>
      </c>
      <c r="H57" s="15">
        <f>+I57*J57</f>
        <v>15000</v>
      </c>
      <c r="I57" s="15">
        <v>1</v>
      </c>
      <c r="J57" s="15">
        <v>15000</v>
      </c>
      <c r="K57" s="174">
        <f t="shared" si="4"/>
        <v>15000</v>
      </c>
    </row>
    <row r="58" spans="1:11" ht="14.25" thickTop="1" thickBot="1" x14ac:dyDescent="0.25">
      <c r="A58" s="9" t="s">
        <v>622</v>
      </c>
      <c r="B58" s="2"/>
      <c r="C58" s="2"/>
      <c r="D58" s="2"/>
      <c r="E58" s="2">
        <f>+H58/2</f>
        <v>50250</v>
      </c>
      <c r="F58" s="2">
        <f>+H58/2</f>
        <v>50250</v>
      </c>
      <c r="G58" s="2">
        <v>0</v>
      </c>
      <c r="H58" s="2">
        <f>+I58*J58</f>
        <v>100500</v>
      </c>
      <c r="I58" s="2">
        <v>1</v>
      </c>
      <c r="J58" s="2">
        <v>100500</v>
      </c>
      <c r="K58" s="174">
        <f t="shared" si="4"/>
        <v>100500</v>
      </c>
    </row>
    <row r="59" spans="1:11" ht="14.25" thickTop="1" thickBot="1" x14ac:dyDescent="0.25">
      <c r="A59" s="20" t="s">
        <v>1</v>
      </c>
      <c r="B59" s="18">
        <f>+B3+B47+B54+B58</f>
        <v>962000</v>
      </c>
      <c r="C59" s="226">
        <f t="shared" ref="C59:J59" si="38">+C3+C47+C54+C58</f>
        <v>2507000</v>
      </c>
      <c r="D59" s="226">
        <f t="shared" si="38"/>
        <v>3429900</v>
      </c>
      <c r="E59" s="226">
        <f t="shared" si="38"/>
        <v>1142950</v>
      </c>
      <c r="F59" s="226">
        <f t="shared" si="38"/>
        <v>790150</v>
      </c>
      <c r="G59" s="226">
        <f t="shared" si="38"/>
        <v>168000</v>
      </c>
      <c r="H59" s="226">
        <f t="shared" si="38"/>
        <v>9000000</v>
      </c>
      <c r="I59" s="226">
        <f t="shared" si="38"/>
        <v>46</v>
      </c>
      <c r="J59" s="226">
        <f t="shared" si="38"/>
        <v>8515000</v>
      </c>
      <c r="K59" s="18">
        <f t="shared" si="4"/>
        <v>9000000</v>
      </c>
    </row>
    <row r="60" spans="1:11" ht="13.5" thickTop="1" x14ac:dyDescent="0.2"/>
    <row r="61" spans="1:11" x14ac:dyDescent="0.2">
      <c r="A61" s="151" t="s">
        <v>616</v>
      </c>
    </row>
    <row r="63" spans="1:11" x14ac:dyDescent="0.2">
      <c r="A63" t="s">
        <v>614</v>
      </c>
    </row>
    <row r="64" spans="1:11" ht="13.5" thickBot="1" x14ac:dyDescent="0.25"/>
    <row r="65" spans="1:8" ht="13.5" thickTop="1" x14ac:dyDescent="0.2">
      <c r="A65" s="232" t="s">
        <v>4</v>
      </c>
      <c r="B65" s="234" t="s">
        <v>5</v>
      </c>
      <c r="C65" s="234" t="s">
        <v>6</v>
      </c>
      <c r="D65" s="234" t="s">
        <v>7</v>
      </c>
      <c r="E65" s="234" t="s">
        <v>118</v>
      </c>
      <c r="F65" s="234" t="s">
        <v>119</v>
      </c>
      <c r="G65" s="234" t="s">
        <v>608</v>
      </c>
      <c r="H65" s="234" t="s">
        <v>0</v>
      </c>
    </row>
    <row r="66" spans="1:8" ht="13.5" thickBot="1" x14ac:dyDescent="0.25">
      <c r="A66" s="233"/>
      <c r="B66" s="235"/>
      <c r="C66" s="235"/>
      <c r="D66" s="235"/>
      <c r="E66" s="235"/>
      <c r="F66" s="235"/>
      <c r="G66" s="235" t="s">
        <v>608</v>
      </c>
      <c r="H66" s="235"/>
    </row>
    <row r="67" spans="1:8" ht="14.25" thickTop="1" thickBot="1" x14ac:dyDescent="0.25">
      <c r="A67" s="20" t="s">
        <v>8</v>
      </c>
      <c r="B67" s="18">
        <f>+B59</f>
        <v>962000</v>
      </c>
      <c r="C67" s="18">
        <f>+C59</f>
        <v>2507000</v>
      </c>
      <c r="D67" s="18">
        <f t="shared" ref="D67:G67" si="39">+D59</f>
        <v>3429900</v>
      </c>
      <c r="E67" s="18">
        <f t="shared" si="39"/>
        <v>1142950</v>
      </c>
      <c r="F67" s="18">
        <f t="shared" si="39"/>
        <v>790150</v>
      </c>
      <c r="G67" s="18">
        <f t="shared" si="39"/>
        <v>168000</v>
      </c>
      <c r="H67" s="18">
        <f>SUM(B67:G67)</f>
        <v>9000000</v>
      </c>
    </row>
    <row r="68" spans="1:8" ht="14.25" thickTop="1" thickBot="1" x14ac:dyDescent="0.25">
      <c r="A68" s="224" t="s">
        <v>615</v>
      </c>
      <c r="B68" s="225">
        <f>+B67/$H$67</f>
        <v>0.10688888888888889</v>
      </c>
      <c r="C68" s="225">
        <f t="shared" ref="C68:H68" si="40">+C67/$H$67</f>
        <v>0.27855555555555556</v>
      </c>
      <c r="D68" s="225">
        <f t="shared" si="40"/>
        <v>0.38109999999999999</v>
      </c>
      <c r="E68" s="225">
        <f t="shared" si="40"/>
        <v>0.12699444444444444</v>
      </c>
      <c r="F68" s="225">
        <f t="shared" si="40"/>
        <v>8.7794444444444439E-2</v>
      </c>
      <c r="G68" s="225">
        <f t="shared" si="40"/>
        <v>1.8666666666666668E-2</v>
      </c>
      <c r="H68" s="225">
        <f t="shared" si="40"/>
        <v>1</v>
      </c>
    </row>
    <row r="69" spans="1:8" ht="14.25" thickTop="1" thickBot="1" x14ac:dyDescent="0.25">
      <c r="A69" s="224" t="s">
        <v>0</v>
      </c>
      <c r="B69" s="18">
        <f>+B67</f>
        <v>962000</v>
      </c>
      <c r="C69" s="18">
        <f t="shared" ref="C69:H69" si="41">+C67</f>
        <v>2507000</v>
      </c>
      <c r="D69" s="18">
        <f t="shared" si="41"/>
        <v>3429900</v>
      </c>
      <c r="E69" s="18">
        <f t="shared" si="41"/>
        <v>1142950</v>
      </c>
      <c r="F69" s="18">
        <f t="shared" si="41"/>
        <v>790150</v>
      </c>
      <c r="G69" s="18">
        <f t="shared" si="41"/>
        <v>168000</v>
      </c>
      <c r="H69" s="18">
        <f t="shared" si="41"/>
        <v>9000000</v>
      </c>
    </row>
    <row r="70" spans="1:8" ht="13.5" thickTop="1" x14ac:dyDescent="0.2"/>
  </sheetData>
  <mergeCells count="18">
    <mergeCell ref="F65:F66"/>
    <mergeCell ref="G65:G66"/>
    <mergeCell ref="H65:H66"/>
    <mergeCell ref="A65:A66"/>
    <mergeCell ref="B65:B66"/>
    <mergeCell ref="C65:C66"/>
    <mergeCell ref="D65:D66"/>
    <mergeCell ref="E65:E66"/>
    <mergeCell ref="H1:H2"/>
    <mergeCell ref="I1:I2"/>
    <mergeCell ref="J1:J2"/>
    <mergeCell ref="A1:A2"/>
    <mergeCell ref="B1:B2"/>
    <mergeCell ref="C1:C2"/>
    <mergeCell ref="D1:D2"/>
    <mergeCell ref="E1:E2"/>
    <mergeCell ref="F1:F2"/>
    <mergeCell ref="G1:G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topLeftCell="A25" workbookViewId="0">
      <selection activeCell="A27" sqref="A27"/>
    </sheetView>
  </sheetViews>
  <sheetFormatPr defaultRowHeight="12.75" x14ac:dyDescent="0.2"/>
  <cols>
    <col min="1" max="1" width="58.7109375" customWidth="1"/>
    <col min="2" max="8" width="9.140625" customWidth="1"/>
    <col min="9" max="9" width="9.140625" hidden="1" customWidth="1"/>
    <col min="10" max="10" width="7.28515625" customWidth="1"/>
  </cols>
  <sheetData>
    <row r="1" spans="1:10" ht="14.45" customHeight="1" thickTop="1" x14ac:dyDescent="0.2">
      <c r="A1" s="232" t="s">
        <v>4</v>
      </c>
      <c r="B1" s="234" t="s">
        <v>5</v>
      </c>
      <c r="C1" s="234" t="s">
        <v>6</v>
      </c>
      <c r="D1" s="234" t="s">
        <v>7</v>
      </c>
      <c r="E1" s="234" t="s">
        <v>118</v>
      </c>
      <c r="F1" s="234" t="s">
        <v>119</v>
      </c>
      <c r="G1" s="234" t="s">
        <v>608</v>
      </c>
      <c r="H1" s="234" t="s">
        <v>159</v>
      </c>
      <c r="I1" s="234" t="s">
        <v>160</v>
      </c>
    </row>
    <row r="2" spans="1:10" ht="13.9" customHeight="1" thickBot="1" x14ac:dyDescent="0.25">
      <c r="A2" s="233"/>
      <c r="B2" s="235"/>
      <c r="C2" s="235"/>
      <c r="D2" s="235"/>
      <c r="E2" s="235"/>
      <c r="F2" s="235"/>
      <c r="G2" s="235"/>
      <c r="H2" s="235"/>
      <c r="I2" s="235"/>
    </row>
    <row r="3" spans="1:10" ht="14.25" thickTop="1" thickBot="1" x14ac:dyDescent="0.25">
      <c r="A3" s="1" t="s">
        <v>11</v>
      </c>
      <c r="B3" s="2">
        <f t="shared" ref="B3:F3" si="0">+B4+B21+B39</f>
        <v>8</v>
      </c>
      <c r="C3" s="2">
        <f t="shared" si="0"/>
        <v>11</v>
      </c>
      <c r="D3" s="2">
        <f t="shared" si="0"/>
        <v>13</v>
      </c>
      <c r="E3" s="2">
        <f t="shared" si="0"/>
        <v>5</v>
      </c>
      <c r="F3" s="2">
        <f t="shared" si="0"/>
        <v>8</v>
      </c>
      <c r="G3" s="2">
        <f t="shared" ref="G3" si="1">+G4+G21+G39</f>
        <v>1</v>
      </c>
      <c r="H3" s="2">
        <f>+H4+H21+H39</f>
        <v>46</v>
      </c>
      <c r="I3" s="2" t="e">
        <f>+I4+I21+I39</f>
        <v>#REF!</v>
      </c>
      <c r="J3" s="174">
        <f>SUM(B3:G3)</f>
        <v>46</v>
      </c>
    </row>
    <row r="4" spans="1:10" ht="14.25" thickTop="1" thickBot="1" x14ac:dyDescent="0.25">
      <c r="A4" s="3" t="s">
        <v>555</v>
      </c>
      <c r="B4" s="4">
        <f t="shared" ref="B4:F4" si="2">+B5+B7+B10+B15+B18</f>
        <v>5</v>
      </c>
      <c r="C4" s="4">
        <f t="shared" si="2"/>
        <v>5</v>
      </c>
      <c r="D4" s="4">
        <f t="shared" si="2"/>
        <v>6</v>
      </c>
      <c r="E4" s="4">
        <f t="shared" si="2"/>
        <v>2</v>
      </c>
      <c r="F4" s="4">
        <f t="shared" si="2"/>
        <v>3</v>
      </c>
      <c r="G4" s="4">
        <f t="shared" ref="G4" si="3">+G5+G7+G10+G15+G18</f>
        <v>0</v>
      </c>
      <c r="H4" s="4">
        <f>+H5+H7+H10+H15+H18</f>
        <v>21</v>
      </c>
      <c r="I4" s="4">
        <f>+I5+I7+I10+I15+I18</f>
        <v>335000</v>
      </c>
      <c r="J4" s="174">
        <f t="shared" ref="J4:J46" si="4">SUM(B4:G4)</f>
        <v>21</v>
      </c>
    </row>
    <row r="5" spans="1:10" x14ac:dyDescent="0.2">
      <c r="A5" s="146" t="s">
        <v>120</v>
      </c>
      <c r="B5" s="148">
        <v>0</v>
      </c>
      <c r="C5" s="148">
        <v>1</v>
      </c>
      <c r="D5" s="148">
        <v>1</v>
      </c>
      <c r="E5" s="148">
        <v>1</v>
      </c>
      <c r="F5" s="148">
        <v>1</v>
      </c>
      <c r="G5" s="148">
        <v>0</v>
      </c>
      <c r="H5" s="148">
        <f>+H6</f>
        <v>4</v>
      </c>
      <c r="I5" s="148">
        <f>+I6</f>
        <v>50000</v>
      </c>
      <c r="J5" s="174">
        <f t="shared" si="4"/>
        <v>4</v>
      </c>
    </row>
    <row r="6" spans="1:10" x14ac:dyDescent="0.2">
      <c r="A6" s="6" t="s">
        <v>550</v>
      </c>
      <c r="B6" s="8">
        <v>0</v>
      </c>
      <c r="C6" s="8">
        <v>1</v>
      </c>
      <c r="D6" s="8">
        <v>1</v>
      </c>
      <c r="E6" s="8">
        <v>1</v>
      </c>
      <c r="F6" s="8">
        <v>1</v>
      </c>
      <c r="G6" s="8">
        <v>0</v>
      </c>
      <c r="H6" s="5">
        <v>4</v>
      </c>
      <c r="I6" s="5">
        <v>50000</v>
      </c>
      <c r="J6" s="174">
        <f t="shared" si="4"/>
        <v>4</v>
      </c>
    </row>
    <row r="7" spans="1:10" x14ac:dyDescent="0.2">
      <c r="A7" s="146" t="s">
        <v>126</v>
      </c>
      <c r="B7" s="148">
        <f t="shared" ref="B7:F7" si="5">+B8+B9</f>
        <v>1</v>
      </c>
      <c r="C7" s="148">
        <f t="shared" si="5"/>
        <v>1</v>
      </c>
      <c r="D7" s="148">
        <f t="shared" si="5"/>
        <v>2</v>
      </c>
      <c r="E7" s="148">
        <f t="shared" si="5"/>
        <v>1</v>
      </c>
      <c r="F7" s="148">
        <f t="shared" si="5"/>
        <v>1</v>
      </c>
      <c r="G7" s="148">
        <f t="shared" ref="G7" si="6">+G8+G9</f>
        <v>0</v>
      </c>
      <c r="H7" s="148">
        <f>+H8+H9</f>
        <v>6</v>
      </c>
      <c r="I7" s="148">
        <f>+I8+I9</f>
        <v>35000</v>
      </c>
      <c r="J7" s="174">
        <f t="shared" si="4"/>
        <v>6</v>
      </c>
    </row>
    <row r="8" spans="1:10" x14ac:dyDescent="0.2">
      <c r="A8" s="6" t="s">
        <v>165</v>
      </c>
      <c r="B8" s="148">
        <v>1</v>
      </c>
      <c r="C8" s="148">
        <v>1</v>
      </c>
      <c r="D8" s="148">
        <v>1</v>
      </c>
      <c r="E8" s="148">
        <v>0</v>
      </c>
      <c r="F8" s="148">
        <v>0</v>
      </c>
      <c r="G8" s="148">
        <v>0</v>
      </c>
      <c r="H8" s="5">
        <v>3</v>
      </c>
      <c r="I8" s="5">
        <v>10000</v>
      </c>
      <c r="J8" s="174">
        <f t="shared" si="4"/>
        <v>3</v>
      </c>
    </row>
    <row r="9" spans="1:10" x14ac:dyDescent="0.2">
      <c r="A9" s="6" t="s">
        <v>557</v>
      </c>
      <c r="B9" s="8">
        <v>0</v>
      </c>
      <c r="C9" s="8">
        <v>0</v>
      </c>
      <c r="D9" s="8">
        <v>1</v>
      </c>
      <c r="E9" s="8">
        <v>1</v>
      </c>
      <c r="F9" s="8">
        <v>1</v>
      </c>
      <c r="G9" s="8">
        <v>0</v>
      </c>
      <c r="H9" s="5">
        <v>3</v>
      </c>
      <c r="I9" s="5">
        <v>25000</v>
      </c>
      <c r="J9" s="174">
        <f t="shared" si="4"/>
        <v>3</v>
      </c>
    </row>
    <row r="10" spans="1:10" x14ac:dyDescent="0.2">
      <c r="A10" s="146" t="s">
        <v>121</v>
      </c>
      <c r="B10" s="148">
        <f t="shared" ref="B10:F10" si="7">+SUM(B11:B14)</f>
        <v>2</v>
      </c>
      <c r="C10" s="148">
        <f t="shared" si="7"/>
        <v>1</v>
      </c>
      <c r="D10" s="148">
        <f t="shared" si="7"/>
        <v>1</v>
      </c>
      <c r="E10" s="148">
        <f t="shared" si="7"/>
        <v>0</v>
      </c>
      <c r="F10" s="148">
        <f t="shared" si="7"/>
        <v>1</v>
      </c>
      <c r="G10" s="148">
        <v>0</v>
      </c>
      <c r="H10" s="148">
        <f>+SUM(H11:H14)</f>
        <v>5</v>
      </c>
      <c r="I10" s="148">
        <f>+SUM(I11:I14)</f>
        <v>125000</v>
      </c>
      <c r="J10" s="174">
        <f t="shared" si="4"/>
        <v>5</v>
      </c>
    </row>
    <row r="11" spans="1:10" x14ac:dyDescent="0.2">
      <c r="A11" s="6" t="s">
        <v>627</v>
      </c>
      <c r="B11" s="148">
        <v>0</v>
      </c>
      <c r="C11" s="148">
        <v>1</v>
      </c>
      <c r="D11" s="148">
        <v>1</v>
      </c>
      <c r="E11" s="148">
        <v>0</v>
      </c>
      <c r="F11" s="148">
        <v>0</v>
      </c>
      <c r="G11" s="148">
        <v>0</v>
      </c>
      <c r="H11" s="8">
        <v>2</v>
      </c>
      <c r="I11" s="8">
        <v>10000</v>
      </c>
      <c r="J11" s="174">
        <f t="shared" si="4"/>
        <v>2</v>
      </c>
    </row>
    <row r="12" spans="1:10" x14ac:dyDescent="0.2">
      <c r="A12" s="6" t="s">
        <v>123</v>
      </c>
      <c r="B12" s="8">
        <v>1</v>
      </c>
      <c r="C12" s="8">
        <v>0</v>
      </c>
      <c r="D12" s="8">
        <v>0</v>
      </c>
      <c r="E12" s="8">
        <v>0</v>
      </c>
      <c r="F12" s="8">
        <v>0</v>
      </c>
      <c r="G12" s="8">
        <v>0</v>
      </c>
      <c r="H12" s="8">
        <v>1</v>
      </c>
      <c r="I12" s="8">
        <v>50000</v>
      </c>
      <c r="J12" s="174">
        <f t="shared" si="4"/>
        <v>1</v>
      </c>
    </row>
    <row r="13" spans="1:10" x14ac:dyDescent="0.2">
      <c r="A13" s="6" t="s">
        <v>617</v>
      </c>
      <c r="B13" s="8">
        <v>1</v>
      </c>
      <c r="C13" s="8">
        <v>0</v>
      </c>
      <c r="D13" s="8">
        <v>0</v>
      </c>
      <c r="E13" s="8">
        <v>0</v>
      </c>
      <c r="F13" s="8">
        <v>0</v>
      </c>
      <c r="G13" s="8">
        <v>0</v>
      </c>
      <c r="H13" s="8">
        <v>1</v>
      </c>
      <c r="I13" s="8">
        <v>25000</v>
      </c>
      <c r="J13" s="174">
        <f t="shared" si="4"/>
        <v>1</v>
      </c>
    </row>
    <row r="14" spans="1:10" x14ac:dyDescent="0.2">
      <c r="A14" s="6" t="s">
        <v>618</v>
      </c>
      <c r="B14" s="148">
        <v>0</v>
      </c>
      <c r="C14" s="148">
        <v>0</v>
      </c>
      <c r="D14" s="148">
        <v>0</v>
      </c>
      <c r="E14" s="148">
        <v>0</v>
      </c>
      <c r="F14" s="148">
        <v>1</v>
      </c>
      <c r="G14" s="148">
        <v>0</v>
      </c>
      <c r="H14" s="8">
        <v>1</v>
      </c>
      <c r="I14" s="8">
        <v>40000</v>
      </c>
      <c r="J14" s="174">
        <f t="shared" si="4"/>
        <v>1</v>
      </c>
    </row>
    <row r="15" spans="1:10" ht="13.9" customHeight="1" x14ac:dyDescent="0.2">
      <c r="A15" s="146" t="s">
        <v>127</v>
      </c>
      <c r="B15" s="148">
        <f t="shared" ref="B15:F15" si="8">+B16+B17</f>
        <v>1</v>
      </c>
      <c r="C15" s="148">
        <f t="shared" si="8"/>
        <v>1</v>
      </c>
      <c r="D15" s="148">
        <f t="shared" si="8"/>
        <v>1</v>
      </c>
      <c r="E15" s="148">
        <f t="shared" si="8"/>
        <v>0</v>
      </c>
      <c r="F15" s="148">
        <f t="shared" si="8"/>
        <v>0</v>
      </c>
      <c r="G15" s="148">
        <f t="shared" ref="G15" si="9">+G16+G17</f>
        <v>0</v>
      </c>
      <c r="H15" s="148">
        <f>+H16+H17</f>
        <v>3</v>
      </c>
      <c r="I15" s="148">
        <f>+I16+I17</f>
        <v>50000</v>
      </c>
      <c r="J15" s="174">
        <f t="shared" si="4"/>
        <v>3</v>
      </c>
    </row>
    <row r="16" spans="1:10" x14ac:dyDescent="0.2">
      <c r="A16" s="149" t="s">
        <v>624</v>
      </c>
      <c r="B16" s="8">
        <v>1</v>
      </c>
      <c r="C16" s="8">
        <v>1</v>
      </c>
      <c r="D16" s="8">
        <v>0</v>
      </c>
      <c r="E16" s="8">
        <v>0</v>
      </c>
      <c r="F16" s="8">
        <v>0</v>
      </c>
      <c r="G16" s="8">
        <v>0</v>
      </c>
      <c r="H16" s="8">
        <v>2</v>
      </c>
      <c r="I16" s="8">
        <v>25000</v>
      </c>
      <c r="J16" s="174">
        <f t="shared" si="4"/>
        <v>2</v>
      </c>
    </row>
    <row r="17" spans="1:10" x14ac:dyDescent="0.2">
      <c r="A17" s="149" t="s">
        <v>625</v>
      </c>
      <c r="B17" s="8">
        <v>0</v>
      </c>
      <c r="C17" s="8">
        <v>0</v>
      </c>
      <c r="D17" s="8">
        <v>1</v>
      </c>
      <c r="E17" s="8">
        <v>0</v>
      </c>
      <c r="F17" s="8">
        <v>0</v>
      </c>
      <c r="G17" s="8">
        <v>0</v>
      </c>
      <c r="H17" s="8">
        <v>1</v>
      </c>
      <c r="I17" s="8">
        <v>25000</v>
      </c>
      <c r="J17" s="174">
        <f t="shared" si="4"/>
        <v>1</v>
      </c>
    </row>
    <row r="18" spans="1:10" x14ac:dyDescent="0.2">
      <c r="A18" s="150" t="s">
        <v>130</v>
      </c>
      <c r="B18" s="148">
        <f t="shared" ref="B18:F18" si="10">+B19+B20</f>
        <v>1</v>
      </c>
      <c r="C18" s="148">
        <f t="shared" si="10"/>
        <v>1</v>
      </c>
      <c r="D18" s="148">
        <f t="shared" si="10"/>
        <v>1</v>
      </c>
      <c r="E18" s="148">
        <f t="shared" si="10"/>
        <v>0</v>
      </c>
      <c r="F18" s="148">
        <f t="shared" si="10"/>
        <v>0</v>
      </c>
      <c r="G18" s="148">
        <f t="shared" ref="G18" si="11">+G19+G20</f>
        <v>0</v>
      </c>
      <c r="H18" s="148">
        <f>+H19+H20</f>
        <v>3</v>
      </c>
      <c r="I18" s="148">
        <f>+I19+I20</f>
        <v>75000</v>
      </c>
      <c r="J18" s="174">
        <f t="shared" si="4"/>
        <v>3</v>
      </c>
    </row>
    <row r="19" spans="1:10" x14ac:dyDescent="0.2">
      <c r="A19" s="6" t="s">
        <v>619</v>
      </c>
      <c r="B19" s="8">
        <v>1</v>
      </c>
      <c r="C19" s="8">
        <v>0</v>
      </c>
      <c r="D19" s="8">
        <v>0</v>
      </c>
      <c r="E19" s="8">
        <v>0</v>
      </c>
      <c r="F19" s="8">
        <v>0</v>
      </c>
      <c r="G19" s="8">
        <v>0</v>
      </c>
      <c r="H19" s="8">
        <v>1</v>
      </c>
      <c r="I19" s="8">
        <v>50000</v>
      </c>
      <c r="J19" s="174">
        <f t="shared" si="4"/>
        <v>1</v>
      </c>
    </row>
    <row r="20" spans="1:10" ht="13.5" thickBot="1" x14ac:dyDescent="0.25">
      <c r="A20" s="6" t="s">
        <v>626</v>
      </c>
      <c r="B20" s="8">
        <v>0</v>
      </c>
      <c r="C20" s="8">
        <v>1</v>
      </c>
      <c r="D20" s="8">
        <v>1</v>
      </c>
      <c r="E20" s="8">
        <v>0</v>
      </c>
      <c r="F20" s="8">
        <v>0</v>
      </c>
      <c r="G20" s="8">
        <v>0</v>
      </c>
      <c r="H20" s="8">
        <v>2</v>
      </c>
      <c r="I20" s="8">
        <v>25000</v>
      </c>
      <c r="J20" s="174">
        <f t="shared" si="4"/>
        <v>2</v>
      </c>
    </row>
    <row r="21" spans="1:10" ht="14.25" thickTop="1" thickBot="1" x14ac:dyDescent="0.25">
      <c r="A21" s="3" t="s">
        <v>556</v>
      </c>
      <c r="B21" s="4">
        <f t="shared" ref="B21:F21" si="12">+B22+B24+B30+B37</f>
        <v>1</v>
      </c>
      <c r="C21" s="4">
        <f t="shared" si="12"/>
        <v>0</v>
      </c>
      <c r="D21" s="4">
        <f t="shared" si="12"/>
        <v>3</v>
      </c>
      <c r="E21" s="4">
        <f t="shared" si="12"/>
        <v>3</v>
      </c>
      <c r="F21" s="4">
        <f t="shared" si="12"/>
        <v>5</v>
      </c>
      <c r="G21" s="4">
        <f t="shared" ref="G21" si="13">+G22+G24+G30+G37</f>
        <v>1</v>
      </c>
      <c r="H21" s="4">
        <f>+H22+H24+H30+H37</f>
        <v>13</v>
      </c>
      <c r="I21" s="4">
        <f>+I22+I24+I30+I37</f>
        <v>5749500</v>
      </c>
      <c r="J21" s="174">
        <f t="shared" si="4"/>
        <v>13</v>
      </c>
    </row>
    <row r="22" spans="1:10" x14ac:dyDescent="0.2">
      <c r="A22" s="146" t="s">
        <v>133</v>
      </c>
      <c r="B22" s="148">
        <f t="shared" ref="B22:G22" si="14">+B23</f>
        <v>1</v>
      </c>
      <c r="C22" s="148">
        <f t="shared" si="14"/>
        <v>0</v>
      </c>
      <c r="D22" s="148">
        <f t="shared" si="14"/>
        <v>0</v>
      </c>
      <c r="E22" s="148">
        <f t="shared" si="14"/>
        <v>0</v>
      </c>
      <c r="F22" s="148">
        <f t="shared" si="14"/>
        <v>0</v>
      </c>
      <c r="G22" s="148">
        <f t="shared" si="14"/>
        <v>0</v>
      </c>
      <c r="H22" s="148">
        <f>+H23</f>
        <v>1</v>
      </c>
      <c r="I22" s="148">
        <f>+I23</f>
        <v>200000</v>
      </c>
      <c r="J22" s="174">
        <f t="shared" si="4"/>
        <v>1</v>
      </c>
    </row>
    <row r="23" spans="1:10" x14ac:dyDescent="0.2">
      <c r="A23" s="6" t="s">
        <v>134</v>
      </c>
      <c r="B23" s="8">
        <v>1</v>
      </c>
      <c r="C23" s="8">
        <v>0</v>
      </c>
      <c r="D23" s="8">
        <v>0</v>
      </c>
      <c r="E23" s="8">
        <v>0</v>
      </c>
      <c r="F23" s="8">
        <v>0</v>
      </c>
      <c r="G23" s="8">
        <v>0</v>
      </c>
      <c r="H23" s="8">
        <v>1</v>
      </c>
      <c r="I23" s="8">
        <v>200000</v>
      </c>
      <c r="J23" s="174">
        <f t="shared" si="4"/>
        <v>1</v>
      </c>
    </row>
    <row r="24" spans="1:10" x14ac:dyDescent="0.2">
      <c r="A24" s="146" t="s">
        <v>135</v>
      </c>
      <c r="B24" s="148">
        <f t="shared" ref="B24:F24" si="15">+B25+B26+B28+B29</f>
        <v>0</v>
      </c>
      <c r="C24" s="148">
        <f t="shared" si="15"/>
        <v>0</v>
      </c>
      <c r="D24" s="148">
        <f t="shared" si="15"/>
        <v>2</v>
      </c>
      <c r="E24" s="148">
        <f t="shared" si="15"/>
        <v>1</v>
      </c>
      <c r="F24" s="148">
        <f t="shared" si="15"/>
        <v>1</v>
      </c>
      <c r="G24" s="148">
        <f t="shared" ref="G24" si="16">+G25+G26+G28+G29</f>
        <v>0</v>
      </c>
      <c r="H24" s="148">
        <f>+H25+H26+H28+H29</f>
        <v>4</v>
      </c>
      <c r="I24" s="148">
        <f>+I25+I26+I28+I29</f>
        <v>4000000</v>
      </c>
      <c r="J24" s="174">
        <f t="shared" si="4"/>
        <v>4</v>
      </c>
    </row>
    <row r="25" spans="1:10" x14ac:dyDescent="0.2">
      <c r="A25" s="6" t="s">
        <v>136</v>
      </c>
      <c r="B25" s="8">
        <v>0</v>
      </c>
      <c r="C25" s="8">
        <v>0</v>
      </c>
      <c r="D25" s="8">
        <v>1</v>
      </c>
      <c r="E25" s="8">
        <v>0</v>
      </c>
      <c r="F25" s="8">
        <v>0</v>
      </c>
      <c r="G25" s="8">
        <v>0</v>
      </c>
      <c r="H25" s="8">
        <v>1</v>
      </c>
      <c r="I25" s="8">
        <v>3500000</v>
      </c>
      <c r="J25" s="174">
        <f t="shared" si="4"/>
        <v>1</v>
      </c>
    </row>
    <row r="26" spans="1:10" x14ac:dyDescent="0.2">
      <c r="A26" s="6" t="s">
        <v>137</v>
      </c>
      <c r="B26" s="8">
        <v>0</v>
      </c>
      <c r="C26" s="8">
        <v>0</v>
      </c>
      <c r="D26" s="8">
        <v>1</v>
      </c>
      <c r="E26" s="8">
        <v>0</v>
      </c>
      <c r="F26" s="8">
        <v>0</v>
      </c>
      <c r="G26" s="8">
        <v>0</v>
      </c>
      <c r="H26" s="8">
        <v>1</v>
      </c>
      <c r="I26" s="8">
        <v>200000</v>
      </c>
      <c r="J26" s="174">
        <f t="shared" si="4"/>
        <v>1</v>
      </c>
    </row>
    <row r="27" spans="1:10" x14ac:dyDescent="0.2">
      <c r="A27" s="6" t="s">
        <v>559</v>
      </c>
      <c r="B27" s="8">
        <v>0</v>
      </c>
      <c r="C27" s="8">
        <v>0</v>
      </c>
      <c r="D27" s="8">
        <v>0</v>
      </c>
      <c r="E27" s="8">
        <v>0</v>
      </c>
      <c r="F27" s="8">
        <v>0</v>
      </c>
      <c r="G27" s="8">
        <v>1</v>
      </c>
      <c r="H27" s="8">
        <v>1</v>
      </c>
      <c r="I27" s="8">
        <v>150000</v>
      </c>
      <c r="J27" s="174">
        <f t="shared" si="4"/>
        <v>1</v>
      </c>
    </row>
    <row r="28" spans="1:10" x14ac:dyDescent="0.2">
      <c r="A28" s="6" t="s">
        <v>560</v>
      </c>
      <c r="B28" s="8">
        <v>0</v>
      </c>
      <c r="C28" s="8">
        <v>0</v>
      </c>
      <c r="D28" s="8">
        <v>0</v>
      </c>
      <c r="E28" s="8">
        <v>0</v>
      </c>
      <c r="F28" s="8">
        <v>1</v>
      </c>
      <c r="G28" s="8">
        <v>0</v>
      </c>
      <c r="H28" s="8">
        <v>1</v>
      </c>
      <c r="I28" s="8">
        <v>200000</v>
      </c>
      <c r="J28" s="174">
        <f t="shared" si="4"/>
        <v>1</v>
      </c>
    </row>
    <row r="29" spans="1:10" x14ac:dyDescent="0.2">
      <c r="A29" s="6" t="s">
        <v>561</v>
      </c>
      <c r="B29" s="8">
        <v>0</v>
      </c>
      <c r="C29" s="8">
        <v>0</v>
      </c>
      <c r="D29" s="8">
        <v>0</v>
      </c>
      <c r="E29" s="8">
        <v>1</v>
      </c>
      <c r="F29" s="8">
        <v>0</v>
      </c>
      <c r="G29" s="8">
        <v>0</v>
      </c>
      <c r="H29" s="8">
        <v>1</v>
      </c>
      <c r="I29" s="8">
        <v>100000</v>
      </c>
      <c r="J29" s="174">
        <f t="shared" si="4"/>
        <v>1</v>
      </c>
    </row>
    <row r="30" spans="1:10" x14ac:dyDescent="0.2">
      <c r="A30" s="146" t="s">
        <v>138</v>
      </c>
      <c r="B30" s="148">
        <f t="shared" ref="B30:F30" si="17">+SUM(B31:B36)</f>
        <v>0</v>
      </c>
      <c r="C30" s="148">
        <f t="shared" si="17"/>
        <v>0</v>
      </c>
      <c r="D30" s="148">
        <f t="shared" si="17"/>
        <v>1</v>
      </c>
      <c r="E30" s="148">
        <f t="shared" si="17"/>
        <v>2</v>
      </c>
      <c r="F30" s="148">
        <f t="shared" si="17"/>
        <v>2</v>
      </c>
      <c r="G30" s="148">
        <f t="shared" ref="G30" si="18">+SUM(G31:G36)</f>
        <v>1</v>
      </c>
      <c r="H30" s="148">
        <f>+SUM(H31:H36)</f>
        <v>6</v>
      </c>
      <c r="I30" s="148">
        <f>+SUM(I31:I36)</f>
        <v>1504500</v>
      </c>
      <c r="J30" s="174">
        <f t="shared" si="4"/>
        <v>6</v>
      </c>
    </row>
    <row r="31" spans="1:10" x14ac:dyDescent="0.2">
      <c r="A31" s="6" t="s">
        <v>139</v>
      </c>
      <c r="B31" s="8">
        <v>0</v>
      </c>
      <c r="C31" s="8">
        <v>0</v>
      </c>
      <c r="D31" s="8">
        <v>1</v>
      </c>
      <c r="E31" s="8">
        <v>0</v>
      </c>
      <c r="F31" s="8">
        <v>0</v>
      </c>
      <c r="G31" s="8">
        <v>0</v>
      </c>
      <c r="H31" s="8">
        <v>1</v>
      </c>
      <c r="I31" s="8">
        <v>300000</v>
      </c>
      <c r="J31" s="174">
        <f t="shared" si="4"/>
        <v>1</v>
      </c>
    </row>
    <row r="32" spans="1:10" x14ac:dyDescent="0.2">
      <c r="A32" s="6" t="s">
        <v>157</v>
      </c>
      <c r="B32" s="8">
        <v>0</v>
      </c>
      <c r="C32" s="8">
        <v>0</v>
      </c>
      <c r="D32" s="8">
        <v>0</v>
      </c>
      <c r="E32" s="8">
        <v>1</v>
      </c>
      <c r="F32" s="8">
        <v>0</v>
      </c>
      <c r="G32" s="8">
        <v>0</v>
      </c>
      <c r="H32" s="8">
        <v>1</v>
      </c>
      <c r="I32" s="8">
        <v>60000</v>
      </c>
      <c r="J32" s="174">
        <f t="shared" si="4"/>
        <v>1</v>
      </c>
    </row>
    <row r="33" spans="1:10" x14ac:dyDescent="0.2">
      <c r="A33" s="6" t="s">
        <v>141</v>
      </c>
      <c r="B33" s="8">
        <v>0</v>
      </c>
      <c r="C33" s="8">
        <v>0</v>
      </c>
      <c r="D33" s="8">
        <v>0</v>
      </c>
      <c r="E33" s="8">
        <v>0</v>
      </c>
      <c r="F33" s="8">
        <v>1</v>
      </c>
      <c r="G33" s="8">
        <v>0</v>
      </c>
      <c r="H33" s="8">
        <v>1</v>
      </c>
      <c r="I33" s="8">
        <v>594500</v>
      </c>
      <c r="J33" s="174">
        <f t="shared" si="4"/>
        <v>1</v>
      </c>
    </row>
    <row r="34" spans="1:10" x14ac:dyDescent="0.2">
      <c r="A34" s="6" t="s">
        <v>562</v>
      </c>
      <c r="B34" s="8">
        <v>0</v>
      </c>
      <c r="C34" s="8">
        <v>0</v>
      </c>
      <c r="D34" s="8">
        <v>0</v>
      </c>
      <c r="E34" s="8">
        <v>0</v>
      </c>
      <c r="F34" s="8">
        <v>1</v>
      </c>
      <c r="G34" s="8">
        <v>0</v>
      </c>
      <c r="H34" s="8">
        <v>1</v>
      </c>
      <c r="I34" s="8">
        <v>400000</v>
      </c>
      <c r="J34" s="174">
        <f t="shared" si="4"/>
        <v>1</v>
      </c>
    </row>
    <row r="35" spans="1:10" x14ac:dyDescent="0.2">
      <c r="A35" s="6" t="s">
        <v>623</v>
      </c>
      <c r="B35" s="8"/>
      <c r="C35" s="8"/>
      <c r="D35" s="8">
        <v>0</v>
      </c>
      <c r="E35" s="8">
        <v>1</v>
      </c>
      <c r="F35" s="8">
        <v>0</v>
      </c>
      <c r="G35" s="8">
        <v>0</v>
      </c>
      <c r="H35" s="8">
        <v>1</v>
      </c>
      <c r="I35" s="8">
        <v>100000</v>
      </c>
      <c r="J35" s="174">
        <f t="shared" si="4"/>
        <v>1</v>
      </c>
    </row>
    <row r="36" spans="1:10" x14ac:dyDescent="0.2">
      <c r="A36" s="6" t="s">
        <v>620</v>
      </c>
      <c r="B36" s="8"/>
      <c r="C36" s="8"/>
      <c r="D36" s="8"/>
      <c r="E36" s="8"/>
      <c r="F36" s="8">
        <v>0</v>
      </c>
      <c r="G36" s="8">
        <v>1</v>
      </c>
      <c r="H36" s="8">
        <v>1</v>
      </c>
      <c r="I36" s="8">
        <v>50000</v>
      </c>
      <c r="J36" s="174">
        <f t="shared" si="4"/>
        <v>1</v>
      </c>
    </row>
    <row r="37" spans="1:10" x14ac:dyDescent="0.2">
      <c r="A37" s="146" t="s">
        <v>143</v>
      </c>
      <c r="B37" s="148"/>
      <c r="C37" s="148"/>
      <c r="D37" s="148"/>
      <c r="E37" s="148"/>
      <c r="F37" s="148">
        <f>+F38</f>
        <v>2</v>
      </c>
      <c r="G37" s="148">
        <f>+G38</f>
        <v>0</v>
      </c>
      <c r="H37" s="148">
        <f>+H38</f>
        <v>2</v>
      </c>
      <c r="I37" s="148">
        <f>+I38</f>
        <v>45000</v>
      </c>
      <c r="J37" s="174">
        <f t="shared" si="4"/>
        <v>2</v>
      </c>
    </row>
    <row r="38" spans="1:10" ht="13.5" thickBot="1" x14ac:dyDescent="0.25">
      <c r="A38" s="6" t="s">
        <v>144</v>
      </c>
      <c r="B38" s="8"/>
      <c r="C38" s="8"/>
      <c r="D38" s="8"/>
      <c r="E38" s="8"/>
      <c r="F38" s="8">
        <v>2</v>
      </c>
      <c r="G38" s="8">
        <v>0</v>
      </c>
      <c r="H38" s="8">
        <v>2</v>
      </c>
      <c r="I38" s="8">
        <v>45000</v>
      </c>
      <c r="J38" s="174">
        <f t="shared" si="4"/>
        <v>2</v>
      </c>
    </row>
    <row r="39" spans="1:10" ht="14.25" thickTop="1" thickBot="1" x14ac:dyDescent="0.25">
      <c r="A39" s="3" t="s">
        <v>552</v>
      </c>
      <c r="B39" s="4">
        <f>+SUM(B40:B46)</f>
        <v>2</v>
      </c>
      <c r="C39" s="4">
        <f>+SUM(C40:C46)</f>
        <v>6</v>
      </c>
      <c r="D39" s="4">
        <f t="shared" ref="D39:H39" si="19">+SUM(D40:D46)</f>
        <v>4</v>
      </c>
      <c r="E39" s="4">
        <f t="shared" si="19"/>
        <v>0</v>
      </c>
      <c r="F39" s="4">
        <f t="shared" si="19"/>
        <v>0</v>
      </c>
      <c r="G39" s="4">
        <f t="shared" ref="G39" si="20">+SUM(G40:G46)</f>
        <v>0</v>
      </c>
      <c r="H39" s="4">
        <f t="shared" si="19"/>
        <v>12</v>
      </c>
      <c r="I39" s="4" t="e">
        <f>+I40+#REF!</f>
        <v>#REF!</v>
      </c>
      <c r="J39" s="174">
        <f t="shared" si="4"/>
        <v>12</v>
      </c>
    </row>
    <row r="40" spans="1:10" x14ac:dyDescent="0.2">
      <c r="A40" s="152" t="s">
        <v>593</v>
      </c>
      <c r="B40" s="147">
        <f t="shared" ref="B40:F40" si="21">SUM(B41:B45)</f>
        <v>1</v>
      </c>
      <c r="C40" s="147">
        <f>SUM(C41:C46)</f>
        <v>3</v>
      </c>
      <c r="D40" s="147">
        <f t="shared" si="21"/>
        <v>2</v>
      </c>
      <c r="E40" s="147">
        <f t="shared" si="21"/>
        <v>0</v>
      </c>
      <c r="F40" s="147">
        <f t="shared" si="21"/>
        <v>0</v>
      </c>
      <c r="G40" s="147">
        <f t="shared" ref="G40" si="22">SUM(G41:G45)</f>
        <v>0</v>
      </c>
      <c r="H40" s="147">
        <f>+SUM(H41:H46)</f>
        <v>6</v>
      </c>
      <c r="I40" s="147">
        <f>SUM(I41:I45)</f>
        <v>760000</v>
      </c>
      <c r="J40" s="174">
        <f t="shared" si="4"/>
        <v>6</v>
      </c>
    </row>
    <row r="41" spans="1:10" ht="14.45" customHeight="1" x14ac:dyDescent="0.2">
      <c r="A41" s="7" t="s">
        <v>166</v>
      </c>
      <c r="B41" s="148">
        <v>1</v>
      </c>
      <c r="C41" s="148"/>
      <c r="D41" s="148"/>
      <c r="E41" s="148"/>
      <c r="F41" s="148"/>
      <c r="G41" s="148"/>
      <c r="H41" s="8">
        <v>1</v>
      </c>
      <c r="I41" s="8">
        <v>50000</v>
      </c>
      <c r="J41" s="174">
        <f t="shared" si="4"/>
        <v>1</v>
      </c>
    </row>
    <row r="42" spans="1:10" ht="14.45" customHeight="1" x14ac:dyDescent="0.2">
      <c r="A42" s="7" t="s">
        <v>598</v>
      </c>
      <c r="B42" s="8">
        <v>0</v>
      </c>
      <c r="C42" s="8">
        <v>1</v>
      </c>
      <c r="D42" s="8"/>
      <c r="E42" s="8"/>
      <c r="F42" s="8"/>
      <c r="G42" s="8"/>
      <c r="H42" s="8">
        <v>1</v>
      </c>
      <c r="I42" s="8">
        <v>510000</v>
      </c>
      <c r="J42" s="174">
        <f t="shared" si="4"/>
        <v>1</v>
      </c>
    </row>
    <row r="43" spans="1:10" ht="16.899999999999999" customHeight="1" x14ac:dyDescent="0.2">
      <c r="A43" s="7" t="s">
        <v>595</v>
      </c>
      <c r="B43" s="8"/>
      <c r="C43" s="8">
        <v>0</v>
      </c>
      <c r="D43" s="8">
        <v>1</v>
      </c>
      <c r="E43" s="8"/>
      <c r="F43" s="8"/>
      <c r="G43" s="8"/>
      <c r="H43" s="8">
        <v>1</v>
      </c>
      <c r="I43" s="8">
        <v>40000</v>
      </c>
      <c r="J43" s="174">
        <f t="shared" si="4"/>
        <v>1</v>
      </c>
    </row>
    <row r="44" spans="1:10" x14ac:dyDescent="0.2">
      <c r="A44" s="7" t="s">
        <v>596</v>
      </c>
      <c r="B44" s="148"/>
      <c r="C44" s="148">
        <v>1</v>
      </c>
      <c r="D44" s="148"/>
      <c r="E44" s="148"/>
      <c r="F44" s="148"/>
      <c r="G44" s="148"/>
      <c r="H44" s="8">
        <v>1</v>
      </c>
      <c r="I44" s="8">
        <v>70000</v>
      </c>
      <c r="J44" s="174">
        <f t="shared" si="4"/>
        <v>1</v>
      </c>
    </row>
    <row r="45" spans="1:10" x14ac:dyDescent="0.2">
      <c r="A45" s="7" t="s">
        <v>605</v>
      </c>
      <c r="B45" s="148"/>
      <c r="C45" s="148"/>
      <c r="D45" s="148">
        <v>1</v>
      </c>
      <c r="E45" s="148"/>
      <c r="F45" s="148"/>
      <c r="G45" s="148"/>
      <c r="H45" s="8">
        <v>1</v>
      </c>
      <c r="I45" s="8">
        <v>90000</v>
      </c>
      <c r="J45" s="174">
        <f t="shared" si="4"/>
        <v>1</v>
      </c>
    </row>
    <row r="46" spans="1:10" x14ac:dyDescent="0.2">
      <c r="A46" s="152" t="s">
        <v>145</v>
      </c>
      <c r="B46" s="8">
        <v>0</v>
      </c>
      <c r="C46" s="8">
        <v>1</v>
      </c>
      <c r="D46" s="148">
        <v>0</v>
      </c>
      <c r="E46" s="148">
        <v>0</v>
      </c>
      <c r="F46" s="148">
        <v>0</v>
      </c>
      <c r="G46" s="148">
        <v>0</v>
      </c>
      <c r="H46" s="148">
        <v>1</v>
      </c>
      <c r="I46" s="148">
        <v>400000</v>
      </c>
      <c r="J46" s="174">
        <f t="shared" si="4"/>
        <v>1</v>
      </c>
    </row>
    <row r="48" spans="1:10" x14ac:dyDescent="0.2">
      <c r="A48" s="151" t="s">
        <v>140</v>
      </c>
    </row>
  </sheetData>
  <mergeCells count="9">
    <mergeCell ref="H1:H2"/>
    <mergeCell ref="I1:I2"/>
    <mergeCell ref="A1:A2"/>
    <mergeCell ref="B1:B2"/>
    <mergeCell ref="C1:C2"/>
    <mergeCell ref="D1:D2"/>
    <mergeCell ref="E1:E2"/>
    <mergeCell ref="F1:F2"/>
    <mergeCell ref="G1:G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showGridLines="0" topLeftCell="A5" workbookViewId="0">
      <selection activeCell="C17" sqref="C17"/>
    </sheetView>
  </sheetViews>
  <sheetFormatPr defaultRowHeight="12.75" x14ac:dyDescent="0.2"/>
  <cols>
    <col min="2" max="2" width="48.140625" customWidth="1"/>
    <col min="3" max="3" width="10.7109375" style="134" customWidth="1"/>
    <col min="4" max="4" width="9.140625" style="128" customWidth="1"/>
    <col min="5" max="5" width="10.42578125" hidden="1" customWidth="1"/>
    <col min="6" max="6" width="38.28515625" style="127" hidden="1" customWidth="1"/>
  </cols>
  <sheetData>
    <row r="1" spans="2:6" ht="14.25" x14ac:dyDescent="0.2">
      <c r="F1" s="126"/>
    </row>
    <row r="2" spans="2:6" ht="15" customHeight="1" x14ac:dyDescent="0.2">
      <c r="B2" s="238" t="s">
        <v>564</v>
      </c>
      <c r="C2" s="238"/>
      <c r="D2" s="238"/>
      <c r="F2" s="126"/>
    </row>
    <row r="3" spans="2:6" ht="18" customHeight="1" x14ac:dyDescent="0.2">
      <c r="B3" s="238" t="s">
        <v>565</v>
      </c>
      <c r="C3" s="238"/>
      <c r="D3" s="238"/>
      <c r="F3" s="126"/>
    </row>
    <row r="4" spans="2:6" ht="14.25" x14ac:dyDescent="0.2">
      <c r="B4" s="238" t="s">
        <v>566</v>
      </c>
      <c r="C4" s="238"/>
      <c r="D4" s="238"/>
      <c r="F4" s="126"/>
    </row>
    <row r="5" spans="2:6" ht="16.899999999999999" customHeight="1" x14ac:dyDescent="0.2">
      <c r="B5" s="238" t="s">
        <v>9</v>
      </c>
      <c r="C5" s="238"/>
      <c r="D5" s="238"/>
      <c r="F5" s="126"/>
    </row>
    <row r="6" spans="2:6" ht="14.25" x14ac:dyDescent="0.2">
      <c r="B6" s="239" t="s">
        <v>10</v>
      </c>
      <c r="C6" s="239"/>
      <c r="D6" s="239"/>
      <c r="F6" s="126"/>
    </row>
    <row r="7" spans="2:6" ht="13.5" thickBot="1" x14ac:dyDescent="0.25">
      <c r="B7" s="240"/>
      <c r="C7" s="240"/>
    </row>
    <row r="8" spans="2:6" ht="13.9" customHeight="1" thickTop="1" x14ac:dyDescent="0.2">
      <c r="B8" s="232" t="s">
        <v>4</v>
      </c>
      <c r="C8" s="241" t="s">
        <v>8</v>
      </c>
      <c r="D8" s="236" t="s">
        <v>101</v>
      </c>
    </row>
    <row r="9" spans="2:6" ht="13.5" thickBot="1" x14ac:dyDescent="0.25">
      <c r="B9" s="233"/>
      <c r="C9" s="242"/>
      <c r="D9" s="237"/>
    </row>
    <row r="10" spans="2:6" ht="14.25" thickTop="1" thickBot="1" x14ac:dyDescent="0.25">
      <c r="B10" s="1" t="s">
        <v>11</v>
      </c>
      <c r="C10" s="135">
        <f>+'AOP (2)'!H3</f>
        <v>7569500</v>
      </c>
      <c r="D10" s="129">
        <f>+C10/C19</f>
        <v>0.84105555555555556</v>
      </c>
      <c r="E10" s="222">
        <f>+SUM(C11:C13)</f>
        <v>7569500</v>
      </c>
      <c r="F10" s="128">
        <f>+SUM(D11:D13)</f>
        <v>0.84105555555555567</v>
      </c>
    </row>
    <row r="11" spans="2:6" s="46" customFormat="1" ht="14.25" thickTop="1" thickBot="1" x14ac:dyDescent="0.25">
      <c r="B11" s="139" t="s">
        <v>553</v>
      </c>
      <c r="C11" s="140">
        <f>+'AOP (2)'!H4</f>
        <v>615000</v>
      </c>
      <c r="D11" s="142">
        <f t="shared" ref="D11:D19" si="0">+C11/$C$19</f>
        <v>6.8333333333333329E-2</v>
      </c>
      <c r="F11" s="223"/>
    </row>
    <row r="12" spans="2:6" s="46" customFormat="1" ht="14.25" thickTop="1" thickBot="1" x14ac:dyDescent="0.25">
      <c r="B12" s="139" t="s">
        <v>554</v>
      </c>
      <c r="C12" s="141">
        <f>+'AOP (2)'!H21</f>
        <v>5794500</v>
      </c>
      <c r="D12" s="142">
        <f t="shared" si="0"/>
        <v>0.64383333333333337</v>
      </c>
      <c r="F12" s="223"/>
    </row>
    <row r="13" spans="2:6" s="46" customFormat="1" ht="14.25" thickTop="1" thickBot="1" x14ac:dyDescent="0.25">
      <c r="B13" s="139" t="s">
        <v>552</v>
      </c>
      <c r="C13" s="141">
        <f>+'AOP (2)'!H39</f>
        <v>1160000</v>
      </c>
      <c r="D13" s="142">
        <f t="shared" si="0"/>
        <v>0.12888888888888889</v>
      </c>
      <c r="F13" s="223"/>
    </row>
    <row r="14" spans="2:6" ht="14.25" thickTop="1" thickBot="1" x14ac:dyDescent="0.25">
      <c r="B14" s="9" t="s">
        <v>12</v>
      </c>
      <c r="C14" s="135">
        <f>+'AOP (2)'!H47</f>
        <v>1280000</v>
      </c>
      <c r="D14" s="129">
        <f t="shared" si="0"/>
        <v>0.14222222222222222</v>
      </c>
      <c r="E14" s="222">
        <f>+SUM(C15:C16)</f>
        <v>1280000</v>
      </c>
      <c r="F14" s="128">
        <f>+SUM(D15:D16)</f>
        <v>0.14222222222222222</v>
      </c>
    </row>
    <row r="15" spans="2:6" s="46" customFormat="1" ht="14.25" thickTop="1" thickBot="1" x14ac:dyDescent="0.25">
      <c r="B15" s="139" t="s">
        <v>13</v>
      </c>
      <c r="C15" s="141">
        <f>+'AOP (2)'!H48</f>
        <v>1230000</v>
      </c>
      <c r="D15" s="142">
        <f t="shared" si="0"/>
        <v>0.13666666666666666</v>
      </c>
      <c r="F15" s="223"/>
    </row>
    <row r="16" spans="2:6" s="46" customFormat="1" ht="13.5" thickBot="1" x14ac:dyDescent="0.25">
      <c r="B16" s="143" t="s">
        <v>19</v>
      </c>
      <c r="C16" s="144">
        <f>+'AOP (2)'!H53</f>
        <v>50000</v>
      </c>
      <c r="D16" s="145">
        <f t="shared" si="0"/>
        <v>5.5555555555555558E-3</v>
      </c>
      <c r="F16" s="223"/>
    </row>
    <row r="17" spans="2:6" ht="14.25" thickTop="1" thickBot="1" x14ac:dyDescent="0.25">
      <c r="B17" s="9" t="s">
        <v>14</v>
      </c>
      <c r="C17" s="135">
        <f>+'AOP (2)'!H54</f>
        <v>50000</v>
      </c>
      <c r="D17" s="129">
        <f t="shared" si="0"/>
        <v>5.5555555555555558E-3</v>
      </c>
      <c r="F17" s="128"/>
    </row>
    <row r="18" spans="2:6" s="46" customFormat="1" ht="14.25" thickTop="1" thickBot="1" x14ac:dyDescent="0.25">
      <c r="B18" s="9" t="s">
        <v>16</v>
      </c>
      <c r="C18" s="135">
        <f>+'AOP (2)'!H58</f>
        <v>100500</v>
      </c>
      <c r="D18" s="129">
        <f t="shared" si="0"/>
        <v>1.1166666666666667E-2</v>
      </c>
      <c r="F18" s="223"/>
    </row>
    <row r="19" spans="2:6" ht="14.25" thickTop="1" thickBot="1" x14ac:dyDescent="0.25">
      <c r="B19" s="17" t="s">
        <v>1</v>
      </c>
      <c r="C19" s="136">
        <f>+'AOP (2)'!H59</f>
        <v>9000000</v>
      </c>
      <c r="D19" s="130">
        <f t="shared" si="0"/>
        <v>1</v>
      </c>
      <c r="E19" s="222">
        <f>+C10+C14+C17+C18</f>
        <v>9000000</v>
      </c>
      <c r="F19" s="128">
        <f>+D10+D14+D17+D18</f>
        <v>1</v>
      </c>
    </row>
    <row r="20" spans="2:6" ht="13.5" thickTop="1" x14ac:dyDescent="0.2"/>
    <row r="21" spans="2:6" x14ac:dyDescent="0.2">
      <c r="C21" s="137"/>
      <c r="D21" s="131"/>
    </row>
    <row r="22" spans="2:6" x14ac:dyDescent="0.2">
      <c r="B22" s="118" t="s">
        <v>112</v>
      </c>
      <c r="C22" s="138"/>
      <c r="D22" s="131"/>
    </row>
    <row r="23" spans="2:6" x14ac:dyDescent="0.2">
      <c r="C23" s="138"/>
      <c r="D23" s="131"/>
      <c r="E23" s="44"/>
    </row>
    <row r="24" spans="2:6" x14ac:dyDescent="0.2">
      <c r="C24" s="138"/>
      <c r="D24" s="131"/>
      <c r="E24" s="44"/>
    </row>
    <row r="25" spans="2:6" x14ac:dyDescent="0.2">
      <c r="C25" s="137"/>
      <c r="D25" s="131"/>
      <c r="E25" s="44"/>
    </row>
    <row r="26" spans="2:6" x14ac:dyDescent="0.2">
      <c r="E26" s="44"/>
    </row>
    <row r="27" spans="2:6" x14ac:dyDescent="0.2">
      <c r="E27" s="44"/>
    </row>
  </sheetData>
  <mergeCells count="9">
    <mergeCell ref="D8:D9"/>
    <mergeCell ref="B2:D2"/>
    <mergeCell ref="B3:D3"/>
    <mergeCell ref="B4:D4"/>
    <mergeCell ref="B5:D5"/>
    <mergeCell ref="B6:D6"/>
    <mergeCell ref="B7:C7"/>
    <mergeCell ref="B8:B9"/>
    <mergeCell ref="C8:C9"/>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topLeftCell="B8" workbookViewId="0">
      <selection activeCell="B51" sqref="B51:B52"/>
    </sheetView>
  </sheetViews>
  <sheetFormatPr defaultRowHeight="12.75" x14ac:dyDescent="0.2"/>
  <cols>
    <col min="2" max="2" width="31.28515625" customWidth="1"/>
    <col min="3" max="3" width="14.85546875" customWidth="1"/>
    <col min="4" max="4" width="17.5703125" customWidth="1"/>
    <col min="5" max="5" width="11.85546875" customWidth="1"/>
    <col min="6" max="6" width="7.7109375" customWidth="1"/>
    <col min="7" max="7" width="12.7109375" customWidth="1"/>
    <col min="8" max="8" width="15.140625" customWidth="1"/>
  </cols>
  <sheetData>
    <row r="1" spans="1:9" x14ac:dyDescent="0.2">
      <c r="A1" s="19"/>
      <c r="B1" s="19"/>
      <c r="C1" s="19"/>
      <c r="D1" s="19"/>
      <c r="E1" s="19"/>
      <c r="F1" s="19"/>
      <c r="G1" s="19"/>
      <c r="H1" s="19"/>
    </row>
    <row r="2" spans="1:9" x14ac:dyDescent="0.2">
      <c r="A2" s="19"/>
      <c r="B2" s="238" t="s">
        <v>20</v>
      </c>
      <c r="C2" s="238"/>
      <c r="D2" s="238"/>
      <c r="E2" s="238"/>
      <c r="F2" s="238"/>
      <c r="G2" s="238"/>
      <c r="H2" s="238"/>
    </row>
    <row r="3" spans="1:9" x14ac:dyDescent="0.2">
      <c r="A3" s="19"/>
      <c r="B3" s="238" t="s">
        <v>563</v>
      </c>
      <c r="C3" s="238"/>
      <c r="D3" s="238"/>
      <c r="E3" s="238"/>
      <c r="F3" s="238"/>
      <c r="G3" s="238"/>
      <c r="H3" s="238"/>
    </row>
    <row r="4" spans="1:9" x14ac:dyDescent="0.2">
      <c r="A4" s="19"/>
      <c r="B4" s="238" t="s">
        <v>152</v>
      </c>
      <c r="C4" s="238"/>
      <c r="D4" s="238"/>
      <c r="E4" s="238"/>
      <c r="F4" s="238"/>
      <c r="G4" s="238"/>
      <c r="H4" s="238"/>
    </row>
    <row r="5" spans="1:9" x14ac:dyDescent="0.2">
      <c r="A5" s="19"/>
      <c r="B5" s="238"/>
      <c r="C5" s="238"/>
      <c r="D5" s="238"/>
      <c r="E5" s="238"/>
      <c r="F5" s="238"/>
      <c r="G5" s="238"/>
      <c r="H5" s="238"/>
    </row>
    <row r="6" spans="1:9" x14ac:dyDescent="0.2">
      <c r="A6" s="19"/>
      <c r="B6" s="238" t="s">
        <v>21</v>
      </c>
      <c r="C6" s="238"/>
      <c r="D6" s="238"/>
      <c r="E6" s="238"/>
      <c r="F6" s="238"/>
      <c r="G6" s="238"/>
      <c r="H6" s="238"/>
    </row>
    <row r="7" spans="1:9" x14ac:dyDescent="0.2">
      <c r="A7" s="19"/>
      <c r="B7" s="239" t="s">
        <v>10</v>
      </c>
      <c r="C7" s="239"/>
      <c r="D7" s="239"/>
      <c r="E7" s="239"/>
      <c r="F7" s="239"/>
      <c r="G7" s="239"/>
      <c r="H7" s="239"/>
    </row>
    <row r="8" spans="1:9" ht="13.5" thickBot="1" x14ac:dyDescent="0.25">
      <c r="A8" s="19"/>
      <c r="B8" s="240"/>
      <c r="C8" s="240"/>
      <c r="D8" s="240"/>
      <c r="E8" s="240"/>
      <c r="F8" s="240"/>
      <c r="G8" s="240"/>
      <c r="H8" s="240"/>
    </row>
    <row r="9" spans="1:9" ht="14.25" thickTop="1" thickBot="1" x14ac:dyDescent="0.25">
      <c r="A9" s="19"/>
      <c r="B9" s="243" t="s">
        <v>22</v>
      </c>
      <c r="C9" s="21" t="s">
        <v>23</v>
      </c>
      <c r="D9" s="21" t="s">
        <v>25</v>
      </c>
      <c r="E9" s="21" t="s">
        <v>26</v>
      </c>
      <c r="F9" s="21" t="s">
        <v>27</v>
      </c>
      <c r="G9" s="245" t="s">
        <v>0</v>
      </c>
      <c r="H9" s="22" t="s">
        <v>29</v>
      </c>
      <c r="I9" s="22" t="s">
        <v>114</v>
      </c>
    </row>
    <row r="10" spans="1:9" ht="14.25" thickTop="1" thickBot="1" x14ac:dyDescent="0.25">
      <c r="A10" s="19"/>
      <c r="B10" s="244"/>
      <c r="C10" s="23" t="s">
        <v>24</v>
      </c>
      <c r="D10" s="23" t="s">
        <v>24</v>
      </c>
      <c r="E10" s="23" t="s">
        <v>30</v>
      </c>
      <c r="F10" s="23" t="s">
        <v>28</v>
      </c>
      <c r="G10" s="246"/>
      <c r="H10" s="24" t="s">
        <v>30</v>
      </c>
      <c r="I10" s="28">
        <v>4.7999999999999996E-3</v>
      </c>
    </row>
    <row r="11" spans="1:9" ht="14.25" thickTop="1" thickBot="1" x14ac:dyDescent="0.25">
      <c r="A11" s="19"/>
      <c r="B11" s="25" t="s">
        <v>31</v>
      </c>
      <c r="C11" s="26"/>
      <c r="D11" s="26"/>
      <c r="E11" s="27"/>
      <c r="F11" s="27"/>
      <c r="G11" s="26">
        <f>SUM(G12:G14)</f>
        <v>708000</v>
      </c>
      <c r="H11" s="28"/>
    </row>
    <row r="12" spans="1:9" x14ac:dyDescent="0.2">
      <c r="A12" s="19"/>
      <c r="B12" s="33" t="s">
        <v>113</v>
      </c>
      <c r="C12" s="34">
        <v>4200</v>
      </c>
      <c r="D12" s="30">
        <f>+C12*12</f>
        <v>50400</v>
      </c>
      <c r="E12" s="31" t="s">
        <v>32</v>
      </c>
      <c r="F12" s="35">
        <v>60</v>
      </c>
      <c r="G12" s="34">
        <f>+C12*F12</f>
        <v>252000</v>
      </c>
      <c r="H12" s="32"/>
    </row>
    <row r="13" spans="1:9" x14ac:dyDescent="0.2">
      <c r="A13" s="19"/>
      <c r="B13" s="33" t="s">
        <v>606</v>
      </c>
      <c r="C13" s="34">
        <v>3000</v>
      </c>
      <c r="D13" s="30">
        <f>+C13*12</f>
        <v>36000</v>
      </c>
      <c r="E13" s="31" t="s">
        <v>607</v>
      </c>
      <c r="F13" s="35">
        <v>120</v>
      </c>
      <c r="G13" s="34">
        <f>+C13*F13</f>
        <v>360000</v>
      </c>
      <c r="H13" s="32"/>
    </row>
    <row r="14" spans="1:9" ht="13.5" thickBot="1" x14ac:dyDescent="0.25">
      <c r="A14" s="19"/>
      <c r="B14" s="33" t="s">
        <v>591</v>
      </c>
      <c r="C14" s="34">
        <v>1600</v>
      </c>
      <c r="D14" s="30">
        <f>+C14*12</f>
        <v>19200</v>
      </c>
      <c r="E14" s="31" t="s">
        <v>117</v>
      </c>
      <c r="F14" s="35">
        <v>60</v>
      </c>
      <c r="G14" s="34">
        <f>+C14*F14</f>
        <v>96000</v>
      </c>
      <c r="H14" s="32" t="s">
        <v>30</v>
      </c>
    </row>
    <row r="15" spans="1:9" ht="14.25" thickTop="1" thickBot="1" x14ac:dyDescent="0.25">
      <c r="A15" s="19"/>
      <c r="B15" s="25" t="s">
        <v>3</v>
      </c>
      <c r="C15" s="26">
        <v>3500</v>
      </c>
      <c r="D15" s="26"/>
      <c r="E15" s="27"/>
      <c r="F15" s="27"/>
      <c r="G15" s="26">
        <f>SUM(G16:G18)</f>
        <v>312000</v>
      </c>
      <c r="H15" s="28"/>
    </row>
    <row r="16" spans="1:9" x14ac:dyDescent="0.2">
      <c r="A16" s="19"/>
      <c r="B16" s="29" t="s">
        <v>33</v>
      </c>
      <c r="C16" s="30">
        <v>2500</v>
      </c>
      <c r="D16" s="30">
        <f>12*C16</f>
        <v>30000</v>
      </c>
      <c r="E16" s="31" t="s">
        <v>32</v>
      </c>
      <c r="F16" s="31">
        <v>60</v>
      </c>
      <c r="G16" s="34">
        <f>+C16*F16</f>
        <v>150000</v>
      </c>
      <c r="H16" s="32"/>
    </row>
    <row r="17" spans="1:8" x14ac:dyDescent="0.2">
      <c r="A17" s="19"/>
      <c r="B17" s="33" t="s">
        <v>34</v>
      </c>
      <c r="C17" s="34">
        <v>1800</v>
      </c>
      <c r="D17" s="34">
        <f>12*C17</f>
        <v>21600</v>
      </c>
      <c r="E17" s="31" t="s">
        <v>32</v>
      </c>
      <c r="F17" s="31">
        <v>60</v>
      </c>
      <c r="G17" s="34">
        <f>+C17*F17</f>
        <v>108000</v>
      </c>
      <c r="H17" s="36"/>
    </row>
    <row r="18" spans="1:8" ht="13.5" thickBot="1" x14ac:dyDescent="0.25">
      <c r="A18" s="19"/>
      <c r="B18" s="33" t="s">
        <v>105</v>
      </c>
      <c r="C18" s="34">
        <v>900</v>
      </c>
      <c r="D18" s="34">
        <f>12*C18</f>
        <v>10800</v>
      </c>
      <c r="E18" s="31" t="s">
        <v>32</v>
      </c>
      <c r="F18" s="31">
        <v>60</v>
      </c>
      <c r="G18" s="34">
        <f>+C18*F18</f>
        <v>54000</v>
      </c>
      <c r="H18" s="32" t="s">
        <v>117</v>
      </c>
    </row>
    <row r="19" spans="1:8" ht="14.25" thickTop="1" thickBot="1" x14ac:dyDescent="0.25">
      <c r="A19" s="19"/>
      <c r="B19" s="25" t="s">
        <v>592</v>
      </c>
      <c r="C19" s="26"/>
      <c r="D19" s="26"/>
      <c r="E19" s="27"/>
      <c r="F19" s="27"/>
      <c r="G19" s="26">
        <f>SUM(G20:G22)</f>
        <v>210000</v>
      </c>
      <c r="H19" s="28"/>
    </row>
    <row r="20" spans="1:8" x14ac:dyDescent="0.2">
      <c r="A20" s="19"/>
      <c r="B20" s="29" t="s">
        <v>610</v>
      </c>
      <c r="C20" s="30">
        <v>3000</v>
      </c>
      <c r="D20" s="34">
        <f>12*C20</f>
        <v>36000</v>
      </c>
      <c r="E20" s="31" t="s">
        <v>115</v>
      </c>
      <c r="F20" s="31">
        <v>30</v>
      </c>
      <c r="G20" s="34">
        <f>+C20*F20</f>
        <v>90000</v>
      </c>
      <c r="H20" s="32" t="s">
        <v>116</v>
      </c>
    </row>
    <row r="21" spans="1:8" x14ac:dyDescent="0.2">
      <c r="A21" s="19"/>
      <c r="B21" s="29" t="s">
        <v>611</v>
      </c>
      <c r="C21" s="30">
        <v>3000</v>
      </c>
      <c r="D21" s="34">
        <f>12*C21</f>
        <v>36000</v>
      </c>
      <c r="E21" s="31" t="s">
        <v>115</v>
      </c>
      <c r="F21" s="31">
        <v>20</v>
      </c>
      <c r="G21" s="34">
        <f>+C21*F21</f>
        <v>60000</v>
      </c>
      <c r="H21" s="32" t="s">
        <v>613</v>
      </c>
    </row>
    <row r="22" spans="1:8" ht="13.5" thickBot="1" x14ac:dyDescent="0.25">
      <c r="A22" s="19"/>
      <c r="B22" s="29" t="s">
        <v>612</v>
      </c>
      <c r="C22" s="30">
        <v>3000</v>
      </c>
      <c r="D22" s="34">
        <f>12*C22</f>
        <v>36000</v>
      </c>
      <c r="E22" s="31" t="s">
        <v>609</v>
      </c>
      <c r="F22" s="31">
        <v>20</v>
      </c>
      <c r="G22" s="34">
        <f>+C22*F22</f>
        <v>60000</v>
      </c>
      <c r="H22" s="32" t="s">
        <v>116</v>
      </c>
    </row>
    <row r="23" spans="1:8" ht="14.25" thickTop="1" thickBot="1" x14ac:dyDescent="0.25">
      <c r="A23" s="19"/>
      <c r="B23" s="37" t="s">
        <v>1</v>
      </c>
      <c r="C23" s="38"/>
      <c r="D23" s="38"/>
      <c r="E23" s="39"/>
      <c r="F23" s="39"/>
      <c r="G23" s="38">
        <f>+G11+G15+G19</f>
        <v>1230000</v>
      </c>
      <c r="H23" s="40"/>
    </row>
    <row r="24" spans="1:8" ht="13.5" thickTop="1" x14ac:dyDescent="0.2">
      <c r="B24" s="41"/>
      <c r="C24" s="42"/>
      <c r="D24" s="42"/>
      <c r="E24" s="41"/>
      <c r="F24" s="41"/>
      <c r="G24" s="41"/>
      <c r="H24" s="41"/>
    </row>
    <row r="25" spans="1:8" x14ac:dyDescent="0.2">
      <c r="B25" s="41"/>
    </row>
    <row r="26" spans="1:8" x14ac:dyDescent="0.2">
      <c r="G26" t="s">
        <v>30</v>
      </c>
    </row>
    <row r="27" spans="1:8" x14ac:dyDescent="0.2">
      <c r="G27" s="43">
        <v>1215000</v>
      </c>
    </row>
  </sheetData>
  <mergeCells count="9">
    <mergeCell ref="B8:H8"/>
    <mergeCell ref="B9:B10"/>
    <mergeCell ref="G9:G10"/>
    <mergeCell ref="B2:H2"/>
    <mergeCell ref="B3:H3"/>
    <mergeCell ref="B4:H4"/>
    <mergeCell ref="B5:H5"/>
    <mergeCell ref="B6:H6"/>
    <mergeCell ref="B7:H7"/>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5"/>
  <sheetViews>
    <sheetView topLeftCell="A23" workbookViewId="0">
      <selection activeCell="C30" sqref="C30:C37"/>
    </sheetView>
  </sheetViews>
  <sheetFormatPr defaultRowHeight="12.75" x14ac:dyDescent="0.2"/>
  <cols>
    <col min="2" max="2" width="21.5703125" customWidth="1"/>
    <col min="3" max="3" width="14.85546875" customWidth="1"/>
    <col min="5" max="6" width="17.7109375" customWidth="1"/>
  </cols>
  <sheetData>
    <row r="4" spans="1:9" ht="13.5" thickBot="1" x14ac:dyDescent="0.25">
      <c r="A4" s="19"/>
      <c r="B4" s="19"/>
      <c r="C4" s="19"/>
      <c r="D4" s="19"/>
      <c r="E4" s="153"/>
      <c r="F4" s="19"/>
      <c r="G4" s="19"/>
      <c r="H4" s="19"/>
      <c r="I4" s="19"/>
    </row>
    <row r="5" spans="1:9" ht="13.5" thickTop="1" x14ac:dyDescent="0.2">
      <c r="A5" s="19"/>
      <c r="B5" s="243" t="s">
        <v>36</v>
      </c>
      <c r="C5" s="21" t="s">
        <v>37</v>
      </c>
      <c r="D5" s="21" t="s">
        <v>38</v>
      </c>
      <c r="E5" s="247" t="s">
        <v>0</v>
      </c>
      <c r="F5" s="47" t="s">
        <v>39</v>
      </c>
      <c r="G5" s="19"/>
      <c r="H5" s="48"/>
      <c r="I5" s="19"/>
    </row>
    <row r="6" spans="1:9" ht="13.5" thickBot="1" x14ac:dyDescent="0.25">
      <c r="A6" s="19"/>
      <c r="B6" s="244"/>
      <c r="C6" s="23" t="s">
        <v>40</v>
      </c>
      <c r="D6" s="23" t="s">
        <v>41</v>
      </c>
      <c r="E6" s="248"/>
      <c r="F6" s="20" t="s">
        <v>42</v>
      </c>
      <c r="G6" s="19"/>
      <c r="H6" s="48"/>
      <c r="I6" s="19"/>
    </row>
    <row r="7" spans="1:9" ht="14.25" thickTop="1" thickBot="1" x14ac:dyDescent="0.25">
      <c r="A7" s="19"/>
      <c r="B7" s="25" t="s">
        <v>167</v>
      </c>
      <c r="C7" s="26"/>
      <c r="D7" s="49"/>
      <c r="E7" s="50">
        <f>SUM(E8:E12)</f>
        <v>31000</v>
      </c>
      <c r="F7" s="51"/>
      <c r="G7" s="52"/>
      <c r="H7" s="48"/>
      <c r="I7" s="52"/>
    </row>
    <row r="8" spans="1:9" x14ac:dyDescent="0.2">
      <c r="A8" s="19"/>
      <c r="B8" s="53" t="s">
        <v>43</v>
      </c>
      <c r="C8" s="54">
        <f>2000</f>
        <v>2000</v>
      </c>
      <c r="D8" s="5">
        <v>10</v>
      </c>
      <c r="E8" s="55">
        <f>C8*D8</f>
        <v>20000</v>
      </c>
      <c r="F8" s="56"/>
      <c r="G8" s="57"/>
      <c r="H8" s="58"/>
      <c r="I8" s="19"/>
    </row>
    <row r="9" spans="1:9" x14ac:dyDescent="0.2">
      <c r="A9" s="19"/>
      <c r="B9" s="53" t="s">
        <v>44</v>
      </c>
      <c r="C9" s="54">
        <v>1000</v>
      </c>
      <c r="D9" s="8">
        <v>2</v>
      </c>
      <c r="E9" s="59">
        <f>C9*D9</f>
        <v>2000</v>
      </c>
      <c r="F9" s="60"/>
      <c r="G9" s="57"/>
      <c r="H9" s="58"/>
      <c r="I9" s="19"/>
    </row>
    <row r="10" spans="1:9" x14ac:dyDescent="0.2">
      <c r="A10" s="19"/>
      <c r="B10" s="53" t="s">
        <v>45</v>
      </c>
      <c r="C10" s="54">
        <f>1500</f>
        <v>1500</v>
      </c>
      <c r="D10" s="8">
        <v>1</v>
      </c>
      <c r="E10" s="59">
        <f>C10*D10</f>
        <v>1500</v>
      </c>
      <c r="F10" s="60"/>
      <c r="G10" s="57"/>
      <c r="H10" s="58"/>
      <c r="I10" s="19"/>
    </row>
    <row r="11" spans="1:9" x14ac:dyDescent="0.2">
      <c r="A11" s="19"/>
      <c r="B11" s="53" t="s">
        <v>46</v>
      </c>
      <c r="C11" s="34">
        <v>7500</v>
      </c>
      <c r="D11" s="8">
        <v>1</v>
      </c>
      <c r="E11" s="59">
        <f>C11*D11</f>
        <v>7500</v>
      </c>
      <c r="F11" s="60"/>
      <c r="G11" s="57"/>
      <c r="H11" s="58"/>
      <c r="I11" s="19"/>
    </row>
    <row r="12" spans="1:9" ht="13.5" thickBot="1" x14ac:dyDescent="0.25">
      <c r="A12" s="19"/>
      <c r="B12" s="61"/>
      <c r="C12" s="62"/>
      <c r="D12" s="63"/>
      <c r="E12" s="64"/>
      <c r="F12" s="65"/>
      <c r="G12" s="57"/>
      <c r="H12" s="48"/>
      <c r="I12" s="19"/>
    </row>
    <row r="13" spans="1:9" ht="14.25" thickTop="1" thickBot="1" x14ac:dyDescent="0.25">
      <c r="A13" s="19"/>
      <c r="B13" s="25" t="s">
        <v>47</v>
      </c>
      <c r="C13" s="26"/>
      <c r="D13" s="49"/>
      <c r="E13" s="50">
        <f>SUM(E14:E17)</f>
        <v>19000</v>
      </c>
      <c r="F13" s="51"/>
      <c r="G13" s="19"/>
      <c r="H13" s="48"/>
      <c r="I13" s="19"/>
    </row>
    <row r="14" spans="1:9" x14ac:dyDescent="0.2">
      <c r="A14" s="19"/>
      <c r="B14" s="29" t="s">
        <v>48</v>
      </c>
      <c r="C14" s="30">
        <v>150</v>
      </c>
      <c r="D14" s="5">
        <v>20</v>
      </c>
      <c r="E14" s="55">
        <f>C14*D14</f>
        <v>3000</v>
      </c>
      <c r="F14" s="56"/>
      <c r="G14" s="57"/>
      <c r="H14" s="48" t="s">
        <v>49</v>
      </c>
      <c r="I14" s="19"/>
    </row>
    <row r="15" spans="1:9" x14ac:dyDescent="0.2">
      <c r="A15" s="19"/>
      <c r="B15" s="33" t="s">
        <v>50</v>
      </c>
      <c r="C15" s="34">
        <v>1000</v>
      </c>
      <c r="D15" s="8">
        <v>6</v>
      </c>
      <c r="E15" s="59">
        <f>C15*D15</f>
        <v>6000</v>
      </c>
      <c r="F15" s="60"/>
      <c r="G15" s="57"/>
      <c r="H15" s="48" t="s">
        <v>51</v>
      </c>
      <c r="I15" s="19"/>
    </row>
    <row r="16" spans="1:9" x14ac:dyDescent="0.2">
      <c r="A16" s="19"/>
      <c r="B16" s="33" t="s">
        <v>52</v>
      </c>
      <c r="C16" s="34">
        <v>10000</v>
      </c>
      <c r="D16" s="8">
        <v>1</v>
      </c>
      <c r="E16" s="59">
        <f>C16*D16</f>
        <v>10000</v>
      </c>
      <c r="F16" s="60"/>
      <c r="G16" s="57"/>
      <c r="H16" s="48"/>
      <c r="I16" s="19"/>
    </row>
    <row r="17" spans="1:9" ht="13.5" thickBot="1" x14ac:dyDescent="0.25">
      <c r="A17" s="19"/>
      <c r="B17" s="29"/>
      <c r="C17" s="30"/>
      <c r="D17" s="5"/>
      <c r="E17" s="55"/>
      <c r="F17" s="56"/>
      <c r="G17" s="57"/>
      <c r="H17" s="48"/>
      <c r="I17" s="19"/>
    </row>
    <row r="18" spans="1:9" ht="14.25" thickTop="1" thickBot="1" x14ac:dyDescent="0.25">
      <c r="A18" s="19"/>
      <c r="B18" s="25" t="s">
        <v>146</v>
      </c>
      <c r="C18" s="26"/>
      <c r="D18" s="49"/>
      <c r="E18" s="50">
        <f>SUM(E19:E20)</f>
        <v>100000</v>
      </c>
      <c r="F18" s="51"/>
      <c r="G18" s="57"/>
      <c r="H18" s="48"/>
      <c r="I18" s="19"/>
    </row>
    <row r="19" spans="1:9" x14ac:dyDescent="0.2">
      <c r="A19" s="19"/>
      <c r="B19" s="29" t="s">
        <v>153</v>
      </c>
      <c r="C19" s="30"/>
      <c r="D19" s="5"/>
      <c r="E19" s="55">
        <v>100000</v>
      </c>
      <c r="F19" s="56"/>
      <c r="G19" s="57"/>
      <c r="H19" s="48"/>
      <c r="I19" s="19"/>
    </row>
    <row r="20" spans="1:9" ht="13.5" thickBot="1" x14ac:dyDescent="0.25">
      <c r="A20" s="19"/>
      <c r="B20" s="29"/>
      <c r="C20" s="30"/>
      <c r="D20" s="5"/>
      <c r="E20" s="55"/>
      <c r="F20" s="56"/>
      <c r="G20" s="57"/>
      <c r="H20" s="48"/>
      <c r="I20" s="19"/>
    </row>
    <row r="21" spans="1:9" ht="14.25" thickTop="1" thickBot="1" x14ac:dyDescent="0.25">
      <c r="A21" s="19"/>
      <c r="B21" s="25" t="s">
        <v>147</v>
      </c>
      <c r="C21" s="26"/>
      <c r="D21" s="49"/>
      <c r="E21" s="50">
        <f>SUM(E22:E23)</f>
        <v>50000</v>
      </c>
      <c r="F21" s="132">
        <f>+E7+E13+E18+E21</f>
        <v>200000</v>
      </c>
      <c r="G21" s="57"/>
      <c r="H21" s="48"/>
      <c r="I21" s="19"/>
    </row>
    <row r="22" spans="1:9" x14ac:dyDescent="0.2">
      <c r="A22" s="19"/>
      <c r="B22" s="29" t="s">
        <v>103</v>
      </c>
      <c r="C22" s="30">
        <v>50000</v>
      </c>
      <c r="D22" s="5">
        <v>1</v>
      </c>
      <c r="E22" s="55">
        <f>+C22*D22</f>
        <v>50000</v>
      </c>
      <c r="F22" s="56"/>
      <c r="G22" s="57"/>
      <c r="H22" s="48" t="s">
        <v>104</v>
      </c>
      <c r="I22" s="19"/>
    </row>
    <row r="23" spans="1:9" ht="13.5" thickBot="1" x14ac:dyDescent="0.25">
      <c r="A23" s="19"/>
      <c r="B23" s="29"/>
      <c r="C23" s="30"/>
      <c r="D23" s="5"/>
      <c r="E23" s="55">
        <v>0</v>
      </c>
      <c r="F23" s="56"/>
      <c r="G23" s="57"/>
      <c r="H23" s="48"/>
      <c r="I23" s="19"/>
    </row>
    <row r="24" spans="1:9" ht="14.25" thickTop="1" thickBot="1" x14ac:dyDescent="0.25">
      <c r="A24" s="19"/>
      <c r="B24" s="25" t="s">
        <v>148</v>
      </c>
      <c r="C24" s="26"/>
      <c r="D24" s="49"/>
      <c r="E24" s="50">
        <f>+E25+E26+E27+E28+E38+E39</f>
        <v>1544500</v>
      </c>
      <c r="F24" s="51"/>
      <c r="G24" s="19"/>
      <c r="H24" s="48"/>
      <c r="I24" s="19"/>
    </row>
    <row r="25" spans="1:9" ht="13.5" thickBot="1" x14ac:dyDescent="0.25">
      <c r="A25" s="19"/>
      <c r="B25" s="66" t="s">
        <v>149</v>
      </c>
      <c r="C25" s="67">
        <v>200000</v>
      </c>
      <c r="D25" s="68">
        <v>1</v>
      </c>
      <c r="E25" s="69">
        <v>200000</v>
      </c>
      <c r="F25" s="70"/>
      <c r="G25" s="19"/>
      <c r="H25" s="48"/>
      <c r="I25" s="19"/>
    </row>
    <row r="26" spans="1:9" ht="13.5" thickBot="1" x14ac:dyDescent="0.25">
      <c r="A26" s="19"/>
      <c r="B26" s="66" t="s">
        <v>150</v>
      </c>
      <c r="C26" s="67">
        <v>60000</v>
      </c>
      <c r="D26" s="68">
        <v>1</v>
      </c>
      <c r="E26" s="69">
        <f>+C26*D26</f>
        <v>60000</v>
      </c>
      <c r="F26" s="70"/>
      <c r="G26" s="19"/>
      <c r="H26" s="48"/>
      <c r="I26" s="19"/>
    </row>
    <row r="27" spans="1:9" ht="13.5" thickBot="1" x14ac:dyDescent="0.25">
      <c r="A27" s="19"/>
      <c r="B27" s="66" t="s">
        <v>161</v>
      </c>
      <c r="C27" s="67">
        <v>100000</v>
      </c>
      <c r="D27" s="68">
        <v>4</v>
      </c>
      <c r="E27" s="69">
        <f>+C27*D27</f>
        <v>400000</v>
      </c>
      <c r="F27" s="70"/>
      <c r="G27" s="19"/>
      <c r="H27" s="48"/>
      <c r="I27" s="19"/>
    </row>
    <row r="28" spans="1:9" ht="13.5" thickBot="1" x14ac:dyDescent="0.25">
      <c r="A28" s="19"/>
      <c r="B28" s="66" t="s">
        <v>162</v>
      </c>
      <c r="C28" s="67">
        <f>+SUM(C29:C37)</f>
        <v>594500</v>
      </c>
      <c r="D28" s="68">
        <v>1</v>
      </c>
      <c r="E28" s="69">
        <f>+SUM(E29:E37)</f>
        <v>594500</v>
      </c>
      <c r="F28" s="70"/>
      <c r="G28" s="19"/>
      <c r="H28" s="48"/>
      <c r="I28" s="19"/>
    </row>
    <row r="29" spans="1:9" ht="13.5" thickBot="1" x14ac:dyDescent="0.25">
      <c r="A29" s="19"/>
      <c r="B29" s="66" t="s">
        <v>539</v>
      </c>
      <c r="C29" s="69">
        <f>+D29*E29</f>
        <v>20400</v>
      </c>
      <c r="D29" s="68">
        <v>1</v>
      </c>
      <c r="E29" s="69">
        <f>+'Specialized Laboratory Equi (2'!F31*1000</f>
        <v>20400</v>
      </c>
      <c r="F29" s="70"/>
      <c r="G29" s="19"/>
      <c r="H29" s="48"/>
      <c r="I29" s="19"/>
    </row>
    <row r="30" spans="1:9" ht="13.5" thickBot="1" x14ac:dyDescent="0.25">
      <c r="A30" s="19"/>
      <c r="B30" s="66" t="s">
        <v>540</v>
      </c>
      <c r="C30" s="69">
        <f t="shared" ref="C30:C37" si="0">+D30*E30</f>
        <v>6700</v>
      </c>
      <c r="D30" s="68">
        <v>1</v>
      </c>
      <c r="E30" s="69">
        <f>+'Specialized Laboratory Equi (2'!F47*1000</f>
        <v>6700</v>
      </c>
      <c r="F30" s="70"/>
      <c r="G30" s="19"/>
      <c r="H30" s="48"/>
      <c r="I30" s="19"/>
    </row>
    <row r="31" spans="1:9" ht="13.5" thickBot="1" x14ac:dyDescent="0.25">
      <c r="A31" s="19"/>
      <c r="B31" s="66" t="s">
        <v>541</v>
      </c>
      <c r="C31" s="69">
        <f t="shared" si="0"/>
        <v>319500</v>
      </c>
      <c r="D31" s="68">
        <v>1</v>
      </c>
      <c r="E31" s="69">
        <f>+'Specialized Laboratory Equi (2'!F224*1000</f>
        <v>319500</v>
      </c>
      <c r="F31" s="70"/>
      <c r="G31" s="19"/>
      <c r="H31" s="48"/>
      <c r="I31" s="19"/>
    </row>
    <row r="32" spans="1:9" ht="13.5" thickBot="1" x14ac:dyDescent="0.25">
      <c r="A32" s="19"/>
      <c r="B32" s="66" t="s">
        <v>542</v>
      </c>
      <c r="C32" s="69">
        <f t="shared" si="0"/>
        <v>92000</v>
      </c>
      <c r="D32" s="68">
        <v>1</v>
      </c>
      <c r="E32" s="69">
        <f>+'Specialized Laboratory Equi (2'!F267*1000</f>
        <v>92000</v>
      </c>
      <c r="F32" s="70"/>
      <c r="G32" s="19"/>
      <c r="H32" s="48"/>
      <c r="I32" s="19"/>
    </row>
    <row r="33" spans="1:9" ht="13.5" thickBot="1" x14ac:dyDescent="0.25">
      <c r="A33" s="19"/>
      <c r="B33" s="66" t="s">
        <v>543</v>
      </c>
      <c r="C33" s="69">
        <f t="shared" si="0"/>
        <v>15200</v>
      </c>
      <c r="D33" s="68">
        <v>1</v>
      </c>
      <c r="E33" s="69">
        <f>+'Specialized Laboratory Equi (2'!F301*1000</f>
        <v>15200</v>
      </c>
      <c r="F33" s="70"/>
      <c r="G33" s="19"/>
      <c r="H33" s="48"/>
      <c r="I33" s="19"/>
    </row>
    <row r="34" spans="1:9" ht="13.5" thickBot="1" x14ac:dyDescent="0.25">
      <c r="A34" s="19"/>
      <c r="B34" s="66" t="s">
        <v>544</v>
      </c>
      <c r="C34" s="69">
        <f t="shared" si="0"/>
        <v>24000</v>
      </c>
      <c r="D34" s="68">
        <v>1</v>
      </c>
      <c r="E34" s="69">
        <f>+'Specialized Laboratory Equi (2'!F337*1000</f>
        <v>24000</v>
      </c>
      <c r="F34" s="70"/>
      <c r="G34" s="19"/>
      <c r="H34" s="48"/>
      <c r="I34" s="19"/>
    </row>
    <row r="35" spans="1:9" ht="13.5" thickBot="1" x14ac:dyDescent="0.25">
      <c r="A35" s="19"/>
      <c r="B35" s="66" t="s">
        <v>545</v>
      </c>
      <c r="C35" s="69">
        <f t="shared" si="0"/>
        <v>14000</v>
      </c>
      <c r="D35" s="68">
        <v>1</v>
      </c>
      <c r="E35" s="69">
        <f>+'Specialized Laboratory Equi (2'!F366*1000</f>
        <v>14000</v>
      </c>
      <c r="F35" s="70"/>
      <c r="G35" s="19"/>
      <c r="H35" s="48"/>
      <c r="I35" s="19"/>
    </row>
    <row r="36" spans="1:9" ht="13.5" thickBot="1" x14ac:dyDescent="0.25">
      <c r="A36" s="19"/>
      <c r="B36" s="66" t="s">
        <v>546</v>
      </c>
      <c r="C36" s="69">
        <f t="shared" si="0"/>
        <v>58000</v>
      </c>
      <c r="D36" s="68">
        <v>1</v>
      </c>
      <c r="E36" s="69">
        <f>+'Specialized Laboratory Equi (2'!F399*1000</f>
        <v>58000</v>
      </c>
      <c r="F36" s="70"/>
      <c r="G36" s="19"/>
      <c r="H36" s="48"/>
      <c r="I36" s="19"/>
    </row>
    <row r="37" spans="1:9" ht="13.5" thickBot="1" x14ac:dyDescent="0.25">
      <c r="A37" s="19"/>
      <c r="B37" s="66" t="s">
        <v>547</v>
      </c>
      <c r="C37" s="69">
        <f t="shared" si="0"/>
        <v>44700</v>
      </c>
      <c r="D37" s="68">
        <v>1</v>
      </c>
      <c r="E37" s="69">
        <f>+'Specialized Laboratory Equi (2'!F436*1000</f>
        <v>44700</v>
      </c>
      <c r="F37" s="70"/>
      <c r="G37" s="19"/>
      <c r="H37" s="48"/>
      <c r="I37" s="19"/>
    </row>
    <row r="38" spans="1:9" ht="13.5" thickBot="1" x14ac:dyDescent="0.25">
      <c r="A38" s="19"/>
      <c r="B38" s="66" t="s">
        <v>163</v>
      </c>
      <c r="C38" s="67">
        <v>200000</v>
      </c>
      <c r="D38" s="68">
        <v>1</v>
      </c>
      <c r="E38" s="69">
        <f>+C38*D38</f>
        <v>200000</v>
      </c>
      <c r="F38" s="70"/>
      <c r="G38" s="19"/>
      <c r="H38" s="48"/>
      <c r="I38" s="19"/>
    </row>
    <row r="39" spans="1:9" ht="13.5" thickBot="1" x14ac:dyDescent="0.25">
      <c r="A39" s="19"/>
      <c r="B39" s="66" t="s">
        <v>164</v>
      </c>
      <c r="C39" s="67">
        <v>45000</v>
      </c>
      <c r="D39" s="68">
        <v>2</v>
      </c>
      <c r="E39" s="69">
        <f>+C39*D39</f>
        <v>90000</v>
      </c>
      <c r="F39" s="70"/>
      <c r="G39" s="19"/>
      <c r="H39" s="48"/>
      <c r="I39" s="19"/>
    </row>
    <row r="40" spans="1:9" ht="14.25" thickTop="1" thickBot="1" x14ac:dyDescent="0.25">
      <c r="A40" s="19"/>
      <c r="B40" s="25" t="s">
        <v>168</v>
      </c>
      <c r="C40" s="26"/>
      <c r="D40" s="49"/>
      <c r="E40" s="50">
        <f>SUM(E41:E44)</f>
        <v>55000</v>
      </c>
      <c r="F40" s="51"/>
      <c r="G40" s="19"/>
      <c r="H40" s="48"/>
      <c r="I40" s="19"/>
    </row>
    <row r="41" spans="1:9" ht="13.5" thickBot="1" x14ac:dyDescent="0.25">
      <c r="A41" s="19"/>
      <c r="B41" s="66" t="s">
        <v>169</v>
      </c>
      <c r="C41" s="67">
        <v>2000</v>
      </c>
      <c r="D41" s="68">
        <v>20</v>
      </c>
      <c r="E41" s="69">
        <f>+C41*D41</f>
        <v>40000</v>
      </c>
      <c r="F41" s="70"/>
      <c r="G41" s="19"/>
      <c r="H41" s="48"/>
      <c r="I41" s="19"/>
    </row>
    <row r="42" spans="1:9" ht="13.5" thickBot="1" x14ac:dyDescent="0.25">
      <c r="A42" s="19"/>
      <c r="B42" s="66" t="s">
        <v>170</v>
      </c>
      <c r="C42" s="67">
        <v>1000</v>
      </c>
      <c r="D42" s="68">
        <v>3</v>
      </c>
      <c r="E42" s="69">
        <f>+C42*D42</f>
        <v>3000</v>
      </c>
      <c r="F42" s="70"/>
      <c r="G42" s="19"/>
      <c r="H42" s="48"/>
      <c r="I42" s="19"/>
    </row>
    <row r="43" spans="1:9" ht="13.5" thickBot="1" x14ac:dyDescent="0.25">
      <c r="A43" s="19"/>
      <c r="B43" s="66" t="s">
        <v>171</v>
      </c>
      <c r="C43" s="67">
        <v>1500</v>
      </c>
      <c r="D43" s="68">
        <v>3</v>
      </c>
      <c r="E43" s="69">
        <f>+C43*D43</f>
        <v>4500</v>
      </c>
      <c r="F43" s="70"/>
      <c r="G43" s="19"/>
      <c r="H43" s="48"/>
      <c r="I43" s="19"/>
    </row>
    <row r="44" spans="1:9" ht="13.5" thickBot="1" x14ac:dyDescent="0.25">
      <c r="A44" s="19"/>
      <c r="B44" s="66" t="s">
        <v>172</v>
      </c>
      <c r="C44" s="67">
        <v>7500</v>
      </c>
      <c r="D44" s="68">
        <v>1</v>
      </c>
      <c r="E44" s="69">
        <f>+C44*D44</f>
        <v>7500</v>
      </c>
      <c r="F44" s="70"/>
      <c r="G44" s="57"/>
      <c r="H44" s="48"/>
      <c r="I44" s="19"/>
    </row>
    <row r="45" spans="1:9" ht="14.25" thickTop="1" thickBot="1" x14ac:dyDescent="0.25">
      <c r="B45" s="25" t="s">
        <v>2</v>
      </c>
      <c r="C45" s="26"/>
      <c r="D45" s="49"/>
      <c r="E45" s="50">
        <f>+E7+E13+E19+E21+E24</f>
        <v>1744500</v>
      </c>
      <c r="F45" s="51"/>
    </row>
  </sheetData>
  <mergeCells count="2">
    <mergeCell ref="B5:B6"/>
    <mergeCell ref="E5:E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8"/>
  <sheetViews>
    <sheetView topLeftCell="A250" workbookViewId="0">
      <selection activeCell="F438" sqref="F438"/>
    </sheetView>
  </sheetViews>
  <sheetFormatPr defaultRowHeight="12.75" x14ac:dyDescent="0.2"/>
  <cols>
    <col min="1" max="1" width="8.140625" customWidth="1"/>
    <col min="2" max="2" width="12.28515625" style="172" customWidth="1"/>
    <col min="3" max="3" width="21.42578125" customWidth="1"/>
    <col min="4" max="4" width="31.7109375" customWidth="1"/>
    <col min="5" max="5" width="14" customWidth="1"/>
    <col min="6" max="6" width="19.7109375" style="203" customWidth="1"/>
    <col min="7" max="7" width="23.42578125" customWidth="1"/>
  </cols>
  <sheetData>
    <row r="2" spans="2:7" x14ac:dyDescent="0.2">
      <c r="B2" s="170"/>
      <c r="C2" s="118"/>
      <c r="D2" s="118"/>
      <c r="E2" s="118"/>
      <c r="F2" s="200"/>
      <c r="G2" s="118"/>
    </row>
    <row r="3" spans="2:7" x14ac:dyDescent="0.2">
      <c r="B3" s="170"/>
      <c r="C3" s="118"/>
      <c r="D3" s="118"/>
      <c r="E3" s="118"/>
      <c r="F3" s="200"/>
      <c r="G3" s="118"/>
    </row>
    <row r="4" spans="2:7" ht="13.5" thickBot="1" x14ac:dyDescent="0.25">
      <c r="B4" s="171"/>
      <c r="C4" s="118"/>
      <c r="D4" s="118"/>
      <c r="E4" s="118"/>
      <c r="F4" s="200"/>
      <c r="G4" s="118"/>
    </row>
    <row r="5" spans="2:7" ht="15.75" thickBot="1" x14ac:dyDescent="0.25">
      <c r="B5" s="175" t="s">
        <v>187</v>
      </c>
      <c r="C5" s="176" t="s">
        <v>36</v>
      </c>
      <c r="D5" s="176" t="s">
        <v>188</v>
      </c>
      <c r="E5" s="176" t="s">
        <v>189</v>
      </c>
      <c r="F5" s="201" t="s">
        <v>567</v>
      </c>
      <c r="G5" s="176" t="s">
        <v>191</v>
      </c>
    </row>
    <row r="6" spans="2:7" ht="200.25" thickBot="1" x14ac:dyDescent="0.25">
      <c r="B6" s="177">
        <v>1</v>
      </c>
      <c r="C6" s="178" t="s">
        <v>192</v>
      </c>
      <c r="D6" s="179" t="s">
        <v>193</v>
      </c>
      <c r="E6" s="180">
        <v>3</v>
      </c>
      <c r="F6" s="202">
        <v>15</v>
      </c>
      <c r="G6" s="249"/>
    </row>
    <row r="7" spans="2:7" ht="51" x14ac:dyDescent="0.2">
      <c r="B7" s="249">
        <v>2</v>
      </c>
      <c r="C7" s="249" t="s">
        <v>194</v>
      </c>
      <c r="D7" s="182" t="s">
        <v>568</v>
      </c>
      <c r="E7" s="252">
        <v>1</v>
      </c>
      <c r="F7" s="255">
        <v>2</v>
      </c>
      <c r="G7" s="250"/>
    </row>
    <row r="8" spans="2:7" ht="25.5" x14ac:dyDescent="0.2">
      <c r="B8" s="250"/>
      <c r="C8" s="250"/>
      <c r="D8" s="182" t="s">
        <v>569</v>
      </c>
      <c r="E8" s="253"/>
      <c r="F8" s="256"/>
      <c r="G8" s="250"/>
    </row>
    <row r="9" spans="2:7" x14ac:dyDescent="0.2">
      <c r="B9" s="250"/>
      <c r="C9" s="250"/>
      <c r="D9" s="183" t="s">
        <v>195</v>
      </c>
      <c r="E9" s="253"/>
      <c r="F9" s="256"/>
      <c r="G9" s="250"/>
    </row>
    <row r="10" spans="2:7" x14ac:dyDescent="0.2">
      <c r="B10" s="250"/>
      <c r="C10" s="250"/>
      <c r="D10" s="183" t="s">
        <v>196</v>
      </c>
      <c r="E10" s="253"/>
      <c r="F10" s="256"/>
      <c r="G10" s="250"/>
    </row>
    <row r="11" spans="2:7" x14ac:dyDescent="0.2">
      <c r="B11" s="250"/>
      <c r="C11" s="250"/>
      <c r="D11" s="183"/>
      <c r="E11" s="253"/>
      <c r="F11" s="256"/>
      <c r="G11" s="250"/>
    </row>
    <row r="12" spans="2:7" ht="90.75" thickBot="1" x14ac:dyDescent="0.25">
      <c r="B12" s="251"/>
      <c r="C12" s="251"/>
      <c r="D12" s="184" t="s">
        <v>209</v>
      </c>
      <c r="E12" s="254"/>
      <c r="F12" s="257"/>
      <c r="G12" s="250"/>
    </row>
    <row r="13" spans="2:7" ht="36.6" customHeight="1" x14ac:dyDescent="0.2">
      <c r="B13" s="249">
        <v>3</v>
      </c>
      <c r="C13" s="249" t="s">
        <v>570</v>
      </c>
      <c r="D13" s="188" t="s">
        <v>571</v>
      </c>
      <c r="E13" s="252">
        <v>1</v>
      </c>
      <c r="F13" s="255">
        <v>1.2</v>
      </c>
      <c r="G13" s="250"/>
    </row>
    <row r="14" spans="2:7" ht="15" x14ac:dyDescent="0.2">
      <c r="B14" s="250"/>
      <c r="C14" s="250"/>
      <c r="D14" s="189" t="s">
        <v>572</v>
      </c>
      <c r="E14" s="253"/>
      <c r="F14" s="256"/>
      <c r="G14" s="250"/>
    </row>
    <row r="15" spans="2:7" ht="15" x14ac:dyDescent="0.2">
      <c r="B15" s="250"/>
      <c r="C15" s="250"/>
      <c r="D15" s="189" t="s">
        <v>573</v>
      </c>
      <c r="E15" s="253"/>
      <c r="F15" s="256"/>
      <c r="G15" s="250"/>
    </row>
    <row r="16" spans="2:7" ht="72" x14ac:dyDescent="0.2">
      <c r="B16" s="250"/>
      <c r="C16" s="250"/>
      <c r="D16" s="188" t="s">
        <v>574</v>
      </c>
      <c r="E16" s="253"/>
      <c r="F16" s="256"/>
      <c r="G16" s="250"/>
    </row>
    <row r="17" spans="2:7" ht="78" thickBot="1" x14ac:dyDescent="0.25">
      <c r="B17" s="251"/>
      <c r="C17" s="251"/>
      <c r="D17" s="190" t="s">
        <v>575</v>
      </c>
      <c r="E17" s="254"/>
      <c r="F17" s="257"/>
      <c r="G17" s="250"/>
    </row>
    <row r="18" spans="2:7" ht="71.25" x14ac:dyDescent="0.2">
      <c r="B18" s="267">
        <v>4</v>
      </c>
      <c r="C18" s="249" t="s">
        <v>576</v>
      </c>
      <c r="D18" s="188" t="s">
        <v>197</v>
      </c>
      <c r="E18" s="252">
        <v>1</v>
      </c>
      <c r="F18" s="255">
        <v>0.7</v>
      </c>
      <c r="G18" s="250"/>
    </row>
    <row r="19" spans="2:7" ht="42.75" x14ac:dyDescent="0.2">
      <c r="B19" s="268"/>
      <c r="C19" s="250"/>
      <c r="D19" s="188" t="s">
        <v>198</v>
      </c>
      <c r="E19" s="253"/>
      <c r="F19" s="256"/>
      <c r="G19" s="250"/>
    </row>
    <row r="20" spans="2:7" ht="14.25" x14ac:dyDescent="0.2">
      <c r="B20" s="268"/>
      <c r="C20" s="250"/>
      <c r="D20" s="188"/>
      <c r="E20" s="253"/>
      <c r="F20" s="256"/>
      <c r="G20" s="250"/>
    </row>
    <row r="21" spans="2:7" ht="85.5" x14ac:dyDescent="0.2">
      <c r="B21" s="268"/>
      <c r="C21" s="250"/>
      <c r="D21" s="188" t="s">
        <v>199</v>
      </c>
      <c r="E21" s="253"/>
      <c r="F21" s="256"/>
      <c r="G21" s="250"/>
    </row>
    <row r="22" spans="2:7" ht="13.9" customHeight="1" x14ac:dyDescent="0.2">
      <c r="B22" s="268"/>
      <c r="C22" s="250"/>
      <c r="D22" s="188"/>
      <c r="E22" s="253"/>
      <c r="F22" s="256"/>
      <c r="G22" s="250"/>
    </row>
    <row r="23" spans="2:7" ht="93" thickBot="1" x14ac:dyDescent="0.25">
      <c r="B23" s="269"/>
      <c r="C23" s="251"/>
      <c r="D23" s="191" t="s">
        <v>577</v>
      </c>
      <c r="E23" s="254"/>
      <c r="F23" s="257"/>
      <c r="G23" s="251"/>
    </row>
    <row r="24" spans="2:7" ht="13.9" customHeight="1" x14ac:dyDescent="0.2">
      <c r="B24" s="249">
        <v>5</v>
      </c>
      <c r="C24" s="249" t="s">
        <v>200</v>
      </c>
      <c r="D24" s="181" t="s">
        <v>201</v>
      </c>
      <c r="E24" s="252">
        <v>1</v>
      </c>
      <c r="F24" s="255">
        <v>1.5</v>
      </c>
      <c r="G24" s="258"/>
    </row>
    <row r="25" spans="2:7" ht="28.5" x14ac:dyDescent="0.2">
      <c r="B25" s="250"/>
      <c r="C25" s="250"/>
      <c r="D25" s="181" t="s">
        <v>202</v>
      </c>
      <c r="E25" s="253"/>
      <c r="F25" s="256"/>
      <c r="G25" s="259"/>
    </row>
    <row r="26" spans="2:7" ht="14.25" x14ac:dyDescent="0.2">
      <c r="B26" s="250"/>
      <c r="C26" s="250"/>
      <c r="D26" s="181" t="s">
        <v>203</v>
      </c>
      <c r="E26" s="253"/>
      <c r="F26" s="256"/>
      <c r="G26" s="259"/>
    </row>
    <row r="27" spans="2:7" ht="14.25" x14ac:dyDescent="0.2">
      <c r="B27" s="250"/>
      <c r="C27" s="250"/>
      <c r="D27" s="181" t="s">
        <v>204</v>
      </c>
      <c r="E27" s="253"/>
      <c r="F27" s="256"/>
      <c r="G27" s="259"/>
    </row>
    <row r="28" spans="2:7" ht="14.25" x14ac:dyDescent="0.2">
      <c r="B28" s="250"/>
      <c r="C28" s="250"/>
      <c r="D28" s="181" t="s">
        <v>205</v>
      </c>
      <c r="E28" s="253"/>
      <c r="F28" s="256"/>
      <c r="G28" s="259"/>
    </row>
    <row r="29" spans="2:7" ht="14.25" x14ac:dyDescent="0.2">
      <c r="B29" s="250"/>
      <c r="C29" s="250"/>
      <c r="D29" s="181" t="s">
        <v>206</v>
      </c>
      <c r="E29" s="253"/>
      <c r="F29" s="256"/>
      <c r="G29" s="259"/>
    </row>
    <row r="30" spans="2:7" ht="29.25" thickBot="1" x14ac:dyDescent="0.25">
      <c r="B30" s="251"/>
      <c r="C30" s="251"/>
      <c r="D30" s="178" t="s">
        <v>207</v>
      </c>
      <c r="E30" s="254"/>
      <c r="F30" s="257"/>
      <c r="G30" s="260"/>
    </row>
    <row r="31" spans="2:7" ht="15.75" x14ac:dyDescent="0.2">
      <c r="B31" s="192"/>
      <c r="F31" s="203">
        <f>SUM(F6:F30)</f>
        <v>20.399999999999999</v>
      </c>
    </row>
    <row r="32" spans="2:7" ht="16.5" thickBot="1" x14ac:dyDescent="0.25">
      <c r="B32" s="192" t="s">
        <v>208</v>
      </c>
    </row>
    <row r="33" spans="2:7" ht="51" x14ac:dyDescent="0.2">
      <c r="B33" s="249">
        <v>1</v>
      </c>
      <c r="C33" s="249" t="s">
        <v>194</v>
      </c>
      <c r="D33" s="194" t="s">
        <v>568</v>
      </c>
      <c r="E33" s="252">
        <v>1</v>
      </c>
      <c r="F33" s="255">
        <v>2</v>
      </c>
      <c r="G33" s="249"/>
    </row>
    <row r="34" spans="2:7" ht="25.5" x14ac:dyDescent="0.2">
      <c r="B34" s="250"/>
      <c r="C34" s="250"/>
      <c r="D34" s="182" t="s">
        <v>569</v>
      </c>
      <c r="E34" s="253"/>
      <c r="F34" s="256"/>
      <c r="G34" s="250"/>
    </row>
    <row r="35" spans="2:7" x14ac:dyDescent="0.2">
      <c r="B35" s="250"/>
      <c r="C35" s="250"/>
      <c r="D35" s="183" t="s">
        <v>195</v>
      </c>
      <c r="E35" s="253"/>
      <c r="F35" s="256"/>
      <c r="G35" s="250"/>
    </row>
    <row r="36" spans="2:7" x14ac:dyDescent="0.2">
      <c r="B36" s="250"/>
      <c r="C36" s="250"/>
      <c r="D36" s="183" t="s">
        <v>196</v>
      </c>
      <c r="E36" s="253"/>
      <c r="F36" s="256"/>
      <c r="G36" s="250"/>
    </row>
    <row r="37" spans="2:7" x14ac:dyDescent="0.2">
      <c r="B37" s="250"/>
      <c r="C37" s="250"/>
      <c r="D37" s="183"/>
      <c r="E37" s="253"/>
      <c r="F37" s="256"/>
      <c r="G37" s="250"/>
    </row>
    <row r="38" spans="2:7" ht="90.75" thickBot="1" x14ac:dyDescent="0.25">
      <c r="B38" s="251"/>
      <c r="C38" s="251"/>
      <c r="D38" s="184" t="s">
        <v>209</v>
      </c>
      <c r="E38" s="254"/>
      <c r="F38" s="257"/>
      <c r="G38" s="251"/>
    </row>
    <row r="39" spans="2:7" ht="28.5" x14ac:dyDescent="0.2">
      <c r="B39" s="249">
        <v>2</v>
      </c>
      <c r="C39" s="249" t="s">
        <v>200</v>
      </c>
      <c r="D39" s="181" t="s">
        <v>201</v>
      </c>
      <c r="E39" s="252">
        <v>1</v>
      </c>
      <c r="F39" s="255">
        <v>1.5</v>
      </c>
      <c r="G39" s="258"/>
    </row>
    <row r="40" spans="2:7" ht="28.5" x14ac:dyDescent="0.2">
      <c r="B40" s="250"/>
      <c r="C40" s="250"/>
      <c r="D40" s="181" t="s">
        <v>202</v>
      </c>
      <c r="E40" s="253"/>
      <c r="F40" s="256"/>
      <c r="G40" s="259"/>
    </row>
    <row r="41" spans="2:7" ht="14.25" x14ac:dyDescent="0.2">
      <c r="B41" s="250"/>
      <c r="C41" s="250"/>
      <c r="D41" s="181" t="s">
        <v>203</v>
      </c>
      <c r="E41" s="253"/>
      <c r="F41" s="256"/>
      <c r="G41" s="259"/>
    </row>
    <row r="42" spans="2:7" ht="14.25" x14ac:dyDescent="0.2">
      <c r="B42" s="250"/>
      <c r="C42" s="250"/>
      <c r="D42" s="181" t="s">
        <v>204</v>
      </c>
      <c r="E42" s="253"/>
      <c r="F42" s="256"/>
      <c r="G42" s="259"/>
    </row>
    <row r="43" spans="2:7" ht="14.25" x14ac:dyDescent="0.2">
      <c r="B43" s="250"/>
      <c r="C43" s="250"/>
      <c r="D43" s="181" t="s">
        <v>205</v>
      </c>
      <c r="E43" s="253"/>
      <c r="F43" s="256"/>
      <c r="G43" s="259"/>
    </row>
    <row r="44" spans="2:7" ht="14.25" x14ac:dyDescent="0.2">
      <c r="B44" s="250"/>
      <c r="C44" s="250"/>
      <c r="D44" s="181" t="s">
        <v>206</v>
      </c>
      <c r="E44" s="253"/>
      <c r="F44" s="256"/>
      <c r="G44" s="259"/>
    </row>
    <row r="45" spans="2:7" ht="29.25" thickBot="1" x14ac:dyDescent="0.25">
      <c r="B45" s="251"/>
      <c r="C45" s="251"/>
      <c r="D45" s="178" t="s">
        <v>207</v>
      </c>
      <c r="E45" s="254"/>
      <c r="F45" s="257"/>
      <c r="G45" s="260"/>
    </row>
    <row r="46" spans="2:7" ht="29.25" thickBot="1" x14ac:dyDescent="0.25">
      <c r="B46" s="177">
        <v>2</v>
      </c>
      <c r="C46" s="178" t="s">
        <v>210</v>
      </c>
      <c r="D46" s="179" t="s">
        <v>211</v>
      </c>
      <c r="E46" s="180">
        <v>1</v>
      </c>
      <c r="F46" s="202">
        <v>3.2</v>
      </c>
      <c r="G46" s="178"/>
    </row>
    <row r="47" spans="2:7" ht="15.75" x14ac:dyDescent="0.2">
      <c r="B47" s="192"/>
      <c r="F47" s="203">
        <f>+SUM(F33:F46)</f>
        <v>6.7</v>
      </c>
    </row>
    <row r="48" spans="2:7" ht="15.75" x14ac:dyDescent="0.2">
      <c r="B48" s="192"/>
    </row>
    <row r="49" spans="2:7" ht="16.5" thickBot="1" x14ac:dyDescent="0.25">
      <c r="B49" s="192" t="s">
        <v>212</v>
      </c>
    </row>
    <row r="50" spans="2:7" ht="15.75" thickBot="1" x14ac:dyDescent="0.25">
      <c r="B50" s="175" t="s">
        <v>187</v>
      </c>
      <c r="C50" s="176" t="s">
        <v>36</v>
      </c>
      <c r="D50" s="176" t="s">
        <v>188</v>
      </c>
      <c r="E50" s="176" t="s">
        <v>189</v>
      </c>
      <c r="F50" s="201" t="s">
        <v>190</v>
      </c>
      <c r="G50" s="176" t="s">
        <v>191</v>
      </c>
    </row>
    <row r="51" spans="2:7" ht="14.25" x14ac:dyDescent="0.2">
      <c r="B51" s="249">
        <v>1</v>
      </c>
      <c r="C51" s="249" t="s">
        <v>213</v>
      </c>
      <c r="D51" s="181" t="s">
        <v>214</v>
      </c>
      <c r="E51" s="252">
        <v>1</v>
      </c>
      <c r="F51" s="255">
        <v>18</v>
      </c>
      <c r="G51" s="249" t="s">
        <v>226</v>
      </c>
    </row>
    <row r="52" spans="2:7" ht="14.25" x14ac:dyDescent="0.2">
      <c r="B52" s="250"/>
      <c r="C52" s="250"/>
      <c r="D52" s="181" t="s">
        <v>215</v>
      </c>
      <c r="E52" s="253"/>
      <c r="F52" s="256"/>
      <c r="G52" s="250"/>
    </row>
    <row r="53" spans="2:7" ht="28.5" x14ac:dyDescent="0.2">
      <c r="B53" s="250"/>
      <c r="C53" s="250"/>
      <c r="D53" s="181" t="s">
        <v>216</v>
      </c>
      <c r="E53" s="253"/>
      <c r="F53" s="256"/>
      <c r="G53" s="250"/>
    </row>
    <row r="54" spans="2:7" ht="28.5" x14ac:dyDescent="0.2">
      <c r="B54" s="250"/>
      <c r="C54" s="250"/>
      <c r="D54" s="181" t="s">
        <v>217</v>
      </c>
      <c r="E54" s="253"/>
      <c r="F54" s="256"/>
      <c r="G54" s="250"/>
    </row>
    <row r="55" spans="2:7" ht="14.25" x14ac:dyDescent="0.2">
      <c r="B55" s="250"/>
      <c r="C55" s="250"/>
      <c r="D55" s="181" t="s">
        <v>218</v>
      </c>
      <c r="E55" s="253"/>
      <c r="F55" s="256"/>
      <c r="G55" s="250"/>
    </row>
    <row r="56" spans="2:7" ht="14.25" x14ac:dyDescent="0.2">
      <c r="B56" s="250"/>
      <c r="C56" s="250"/>
      <c r="D56" s="181" t="s">
        <v>219</v>
      </c>
      <c r="E56" s="253"/>
      <c r="F56" s="256"/>
      <c r="G56" s="250"/>
    </row>
    <row r="57" spans="2:7" ht="14.25" x14ac:dyDescent="0.2">
      <c r="B57" s="250"/>
      <c r="C57" s="250"/>
      <c r="D57" s="181" t="s">
        <v>220</v>
      </c>
      <c r="E57" s="253"/>
      <c r="F57" s="256"/>
      <c r="G57" s="250"/>
    </row>
    <row r="58" spans="2:7" ht="14.25" x14ac:dyDescent="0.2">
      <c r="B58" s="250"/>
      <c r="C58" s="250"/>
      <c r="D58" s="181"/>
      <c r="E58" s="253"/>
      <c r="F58" s="256"/>
      <c r="G58" s="250"/>
    </row>
    <row r="59" spans="2:7" ht="14.25" x14ac:dyDescent="0.2">
      <c r="B59" s="250"/>
      <c r="C59" s="250"/>
      <c r="D59" s="181" t="s">
        <v>221</v>
      </c>
      <c r="E59" s="253"/>
      <c r="F59" s="256"/>
      <c r="G59" s="250"/>
    </row>
    <row r="60" spans="2:7" ht="14.25" x14ac:dyDescent="0.2">
      <c r="B60" s="250"/>
      <c r="C60" s="250"/>
      <c r="D60" s="181"/>
      <c r="E60" s="253"/>
      <c r="F60" s="256"/>
      <c r="G60" s="250"/>
    </row>
    <row r="61" spans="2:7" ht="28.5" x14ac:dyDescent="0.2">
      <c r="B61" s="250"/>
      <c r="C61" s="250"/>
      <c r="D61" s="181" t="s">
        <v>222</v>
      </c>
      <c r="E61" s="253"/>
      <c r="F61" s="256"/>
      <c r="G61" s="250"/>
    </row>
    <row r="62" spans="2:7" ht="28.5" x14ac:dyDescent="0.2">
      <c r="B62" s="250"/>
      <c r="C62" s="250"/>
      <c r="D62" s="181" t="s">
        <v>223</v>
      </c>
      <c r="E62" s="253"/>
      <c r="F62" s="256"/>
      <c r="G62" s="250"/>
    </row>
    <row r="63" spans="2:7" ht="57" x14ac:dyDescent="0.2">
      <c r="B63" s="250"/>
      <c r="C63" s="250"/>
      <c r="D63" s="188" t="s">
        <v>224</v>
      </c>
      <c r="E63" s="253"/>
      <c r="F63" s="256"/>
      <c r="G63" s="250"/>
    </row>
    <row r="64" spans="2:7" ht="14.25" x14ac:dyDescent="0.2">
      <c r="B64" s="250"/>
      <c r="C64" s="250"/>
      <c r="D64" s="181"/>
      <c r="E64" s="253"/>
      <c r="F64" s="256"/>
      <c r="G64" s="250"/>
    </row>
    <row r="65" spans="2:7" ht="14.25" x14ac:dyDescent="0.2">
      <c r="B65" s="250"/>
      <c r="C65" s="250"/>
      <c r="D65" s="181" t="s">
        <v>225</v>
      </c>
      <c r="E65" s="253"/>
      <c r="F65" s="256"/>
      <c r="G65" s="250"/>
    </row>
    <row r="66" spans="2:7" ht="15" thickBot="1" x14ac:dyDescent="0.25">
      <c r="B66" s="251"/>
      <c r="C66" s="251"/>
      <c r="D66" s="178"/>
      <c r="E66" s="254"/>
      <c r="F66" s="257"/>
      <c r="G66" s="251"/>
    </row>
    <row r="67" spans="2:7" ht="14.25" x14ac:dyDescent="0.2">
      <c r="B67" s="249">
        <v>2</v>
      </c>
      <c r="C67" s="249" t="s">
        <v>227</v>
      </c>
      <c r="D67" s="181" t="s">
        <v>228</v>
      </c>
      <c r="E67" s="252">
        <v>1</v>
      </c>
      <c r="F67" s="255">
        <v>18</v>
      </c>
      <c r="G67" s="249" t="s">
        <v>232</v>
      </c>
    </row>
    <row r="68" spans="2:7" ht="14.25" x14ac:dyDescent="0.2">
      <c r="B68" s="250"/>
      <c r="C68" s="250"/>
      <c r="D68" s="181" t="s">
        <v>215</v>
      </c>
      <c r="E68" s="253"/>
      <c r="F68" s="256"/>
      <c r="G68" s="250"/>
    </row>
    <row r="69" spans="2:7" ht="28.5" x14ac:dyDescent="0.2">
      <c r="B69" s="250"/>
      <c r="C69" s="250"/>
      <c r="D69" s="181" t="s">
        <v>216</v>
      </c>
      <c r="E69" s="253"/>
      <c r="F69" s="256"/>
      <c r="G69" s="250"/>
    </row>
    <row r="70" spans="2:7" ht="28.5" x14ac:dyDescent="0.2">
      <c r="B70" s="250"/>
      <c r="C70" s="250"/>
      <c r="D70" s="181" t="s">
        <v>229</v>
      </c>
      <c r="E70" s="253"/>
      <c r="F70" s="256"/>
      <c r="G70" s="250"/>
    </row>
    <row r="71" spans="2:7" ht="14.25" x14ac:dyDescent="0.2">
      <c r="B71" s="250"/>
      <c r="C71" s="250"/>
      <c r="D71" s="181" t="s">
        <v>230</v>
      </c>
      <c r="E71" s="253"/>
      <c r="F71" s="256"/>
      <c r="G71" s="250"/>
    </row>
    <row r="72" spans="2:7" ht="14.25" x14ac:dyDescent="0.2">
      <c r="B72" s="250"/>
      <c r="C72" s="250"/>
      <c r="D72" s="181" t="s">
        <v>219</v>
      </c>
      <c r="E72" s="253"/>
      <c r="F72" s="256"/>
      <c r="G72" s="250"/>
    </row>
    <row r="73" spans="2:7" ht="14.25" x14ac:dyDescent="0.2">
      <c r="B73" s="250"/>
      <c r="C73" s="250"/>
      <c r="D73" s="181" t="s">
        <v>220</v>
      </c>
      <c r="E73" s="253"/>
      <c r="F73" s="256"/>
      <c r="G73" s="250"/>
    </row>
    <row r="74" spans="2:7" ht="14.25" x14ac:dyDescent="0.2">
      <c r="B74" s="250"/>
      <c r="C74" s="250"/>
      <c r="D74" s="181"/>
      <c r="E74" s="253"/>
      <c r="F74" s="256"/>
      <c r="G74" s="250"/>
    </row>
    <row r="75" spans="2:7" ht="15" thickBot="1" x14ac:dyDescent="0.25">
      <c r="B75" s="251"/>
      <c r="C75" s="251"/>
      <c r="D75" s="178" t="s">
        <v>231</v>
      </c>
      <c r="E75" s="254"/>
      <c r="F75" s="257"/>
      <c r="G75" s="251"/>
    </row>
    <row r="76" spans="2:7" ht="28.5" x14ac:dyDescent="0.2">
      <c r="B76" s="249">
        <v>3</v>
      </c>
      <c r="C76" s="249" t="s">
        <v>233</v>
      </c>
      <c r="D76" s="181" t="s">
        <v>234</v>
      </c>
      <c r="E76" s="252">
        <v>1</v>
      </c>
      <c r="F76" s="255">
        <v>25</v>
      </c>
      <c r="G76" s="249" t="s">
        <v>244</v>
      </c>
    </row>
    <row r="77" spans="2:7" ht="28.5" x14ac:dyDescent="0.2">
      <c r="B77" s="250"/>
      <c r="C77" s="250"/>
      <c r="D77" s="181" t="s">
        <v>235</v>
      </c>
      <c r="E77" s="253"/>
      <c r="F77" s="256"/>
      <c r="G77" s="250"/>
    </row>
    <row r="78" spans="2:7" ht="28.5" x14ac:dyDescent="0.2">
      <c r="B78" s="250"/>
      <c r="C78" s="250"/>
      <c r="D78" s="181" t="s">
        <v>236</v>
      </c>
      <c r="E78" s="253"/>
      <c r="F78" s="256"/>
      <c r="G78" s="250"/>
    </row>
    <row r="79" spans="2:7" ht="42.75" x14ac:dyDescent="0.2">
      <c r="B79" s="250"/>
      <c r="C79" s="250"/>
      <c r="D79" s="181" t="s">
        <v>237</v>
      </c>
      <c r="E79" s="253"/>
      <c r="F79" s="256"/>
      <c r="G79" s="250"/>
    </row>
    <row r="80" spans="2:7" ht="42.75" x14ac:dyDescent="0.2">
      <c r="B80" s="250"/>
      <c r="C80" s="250"/>
      <c r="D80" s="181" t="s">
        <v>238</v>
      </c>
      <c r="E80" s="253"/>
      <c r="F80" s="256"/>
      <c r="G80" s="250"/>
    </row>
    <row r="81" spans="2:7" ht="28.5" x14ac:dyDescent="0.2">
      <c r="B81" s="250"/>
      <c r="C81" s="250"/>
      <c r="D81" s="181" t="s">
        <v>239</v>
      </c>
      <c r="E81" s="253"/>
      <c r="F81" s="256"/>
      <c r="G81" s="250"/>
    </row>
    <row r="82" spans="2:7" ht="14.25" x14ac:dyDescent="0.2">
      <c r="B82" s="250"/>
      <c r="C82" s="250"/>
      <c r="D82" s="181"/>
      <c r="E82" s="253"/>
      <c r="F82" s="256"/>
      <c r="G82" s="250"/>
    </row>
    <row r="83" spans="2:7" ht="14.25" x14ac:dyDescent="0.2">
      <c r="B83" s="250"/>
      <c r="C83" s="250"/>
      <c r="D83" s="181" t="s">
        <v>221</v>
      </c>
      <c r="E83" s="253"/>
      <c r="F83" s="256"/>
      <c r="G83" s="250"/>
    </row>
    <row r="84" spans="2:7" ht="14.25" x14ac:dyDescent="0.2">
      <c r="B84" s="250"/>
      <c r="C84" s="250"/>
      <c r="D84" s="181"/>
      <c r="E84" s="253"/>
      <c r="F84" s="256"/>
      <c r="G84" s="250"/>
    </row>
    <row r="85" spans="2:7" ht="28.5" x14ac:dyDescent="0.2">
      <c r="B85" s="250"/>
      <c r="C85" s="250"/>
      <c r="D85" s="181" t="s">
        <v>240</v>
      </c>
      <c r="E85" s="253"/>
      <c r="F85" s="256"/>
      <c r="G85" s="250"/>
    </row>
    <row r="86" spans="2:7" ht="28.5" x14ac:dyDescent="0.2">
      <c r="B86" s="250"/>
      <c r="C86" s="250"/>
      <c r="D86" s="181" t="s">
        <v>241</v>
      </c>
      <c r="E86" s="253"/>
      <c r="F86" s="256"/>
      <c r="G86" s="250"/>
    </row>
    <row r="87" spans="2:7" ht="14.25" x14ac:dyDescent="0.2">
      <c r="B87" s="250"/>
      <c r="C87" s="250"/>
      <c r="D87" s="181"/>
      <c r="E87" s="253"/>
      <c r="F87" s="256"/>
      <c r="G87" s="250"/>
    </row>
    <row r="88" spans="2:7" ht="42.75" x14ac:dyDescent="0.2">
      <c r="B88" s="250"/>
      <c r="C88" s="250"/>
      <c r="D88" s="181" t="s">
        <v>242</v>
      </c>
      <c r="E88" s="253"/>
      <c r="F88" s="256"/>
      <c r="G88" s="250"/>
    </row>
    <row r="89" spans="2:7" ht="14.25" x14ac:dyDescent="0.2">
      <c r="B89" s="250"/>
      <c r="C89" s="250"/>
      <c r="D89" s="181"/>
      <c r="E89" s="253"/>
      <c r="F89" s="256"/>
      <c r="G89" s="250"/>
    </row>
    <row r="90" spans="2:7" ht="143.25" thickBot="1" x14ac:dyDescent="0.25">
      <c r="B90" s="251"/>
      <c r="C90" s="251"/>
      <c r="D90" s="178" t="s">
        <v>243</v>
      </c>
      <c r="E90" s="254"/>
      <c r="F90" s="257"/>
      <c r="G90" s="251"/>
    </row>
    <row r="91" spans="2:7" ht="28.5" x14ac:dyDescent="0.2">
      <c r="B91" s="249">
        <v>4</v>
      </c>
      <c r="C91" s="249" t="s">
        <v>245</v>
      </c>
      <c r="D91" s="193" t="s">
        <v>246</v>
      </c>
      <c r="E91" s="252">
        <v>1</v>
      </c>
      <c r="F91" s="255">
        <v>5</v>
      </c>
      <c r="G91" s="249" t="s">
        <v>251</v>
      </c>
    </row>
    <row r="92" spans="2:7" ht="14.25" x14ac:dyDescent="0.2">
      <c r="B92" s="250"/>
      <c r="C92" s="250"/>
      <c r="D92" s="181" t="s">
        <v>247</v>
      </c>
      <c r="E92" s="253"/>
      <c r="F92" s="256"/>
      <c r="G92" s="250"/>
    </row>
    <row r="93" spans="2:7" ht="42.75" x14ac:dyDescent="0.2">
      <c r="B93" s="250"/>
      <c r="C93" s="250"/>
      <c r="D93" s="181" t="s">
        <v>248</v>
      </c>
      <c r="E93" s="253"/>
      <c r="F93" s="256"/>
      <c r="G93" s="250"/>
    </row>
    <row r="94" spans="2:7" ht="28.5" x14ac:dyDescent="0.2">
      <c r="B94" s="250"/>
      <c r="C94" s="250"/>
      <c r="D94" s="181" t="s">
        <v>249</v>
      </c>
      <c r="E94" s="253"/>
      <c r="F94" s="256"/>
      <c r="G94" s="250"/>
    </row>
    <row r="95" spans="2:7" ht="75.75" thickBot="1" x14ac:dyDescent="0.25">
      <c r="B95" s="251"/>
      <c r="C95" s="251"/>
      <c r="D95" s="184" t="s">
        <v>250</v>
      </c>
      <c r="E95" s="254"/>
      <c r="F95" s="257"/>
      <c r="G95" s="251"/>
    </row>
    <row r="96" spans="2:7" ht="28.5" x14ac:dyDescent="0.2">
      <c r="B96" s="249">
        <v>5</v>
      </c>
      <c r="C96" s="249" t="s">
        <v>252</v>
      </c>
      <c r="D96" s="193" t="s">
        <v>253</v>
      </c>
      <c r="E96" s="249">
        <v>2</v>
      </c>
      <c r="F96" s="255">
        <v>6</v>
      </c>
      <c r="G96" s="249" t="s">
        <v>256</v>
      </c>
    </row>
    <row r="97" spans="2:7" ht="14.25" x14ac:dyDescent="0.2">
      <c r="B97" s="250"/>
      <c r="C97" s="250"/>
      <c r="D97" s="181"/>
      <c r="E97" s="250"/>
      <c r="F97" s="256"/>
      <c r="G97" s="250"/>
    </row>
    <row r="98" spans="2:7" ht="99.75" x14ac:dyDescent="0.2">
      <c r="B98" s="250"/>
      <c r="C98" s="250"/>
      <c r="D98" s="181" t="s">
        <v>254</v>
      </c>
      <c r="E98" s="250"/>
      <c r="F98" s="256"/>
      <c r="G98" s="250"/>
    </row>
    <row r="99" spans="2:7" ht="14.25" x14ac:dyDescent="0.2">
      <c r="B99" s="250"/>
      <c r="C99" s="250"/>
      <c r="D99" s="181"/>
      <c r="E99" s="250"/>
      <c r="F99" s="256"/>
      <c r="G99" s="250"/>
    </row>
    <row r="100" spans="2:7" ht="14.25" x14ac:dyDescent="0.2">
      <c r="B100" s="250"/>
      <c r="C100" s="250"/>
      <c r="D100" s="181" t="s">
        <v>255</v>
      </c>
      <c r="E100" s="250"/>
      <c r="F100" s="256"/>
      <c r="G100" s="250"/>
    </row>
    <row r="101" spans="2:7" ht="75.75" thickBot="1" x14ac:dyDescent="0.25">
      <c r="B101" s="251"/>
      <c r="C101" s="251"/>
      <c r="D101" s="184" t="s">
        <v>578</v>
      </c>
      <c r="E101" s="251"/>
      <c r="F101" s="257"/>
      <c r="G101" s="251"/>
    </row>
    <row r="102" spans="2:7" ht="28.5" x14ac:dyDescent="0.2">
      <c r="B102" s="264">
        <v>6</v>
      </c>
      <c r="C102" s="193" t="s">
        <v>257</v>
      </c>
      <c r="D102" s="193" t="s">
        <v>259</v>
      </c>
      <c r="E102" s="252">
        <v>1</v>
      </c>
      <c r="F102" s="255">
        <v>14</v>
      </c>
      <c r="G102" s="193" t="s">
        <v>267</v>
      </c>
    </row>
    <row r="103" spans="2:7" ht="14.25" x14ac:dyDescent="0.2">
      <c r="B103" s="265"/>
      <c r="C103" s="181" t="s">
        <v>258</v>
      </c>
      <c r="D103" s="181" t="s">
        <v>260</v>
      </c>
      <c r="E103" s="253"/>
      <c r="F103" s="256"/>
      <c r="G103" s="181"/>
    </row>
    <row r="104" spans="2:7" ht="28.5" x14ac:dyDescent="0.2">
      <c r="B104" s="265"/>
      <c r="C104" s="186"/>
      <c r="D104" s="181" t="s">
        <v>261</v>
      </c>
      <c r="E104" s="253"/>
      <c r="F104" s="256"/>
      <c r="G104" s="181" t="s">
        <v>268</v>
      </c>
    </row>
    <row r="105" spans="2:7" ht="14.25" x14ac:dyDescent="0.2">
      <c r="B105" s="265"/>
      <c r="C105" s="186"/>
      <c r="D105" s="181" t="s">
        <v>262</v>
      </c>
      <c r="E105" s="253"/>
      <c r="F105" s="256"/>
      <c r="G105" s="186"/>
    </row>
    <row r="106" spans="2:7" ht="14.25" x14ac:dyDescent="0.2">
      <c r="B106" s="265"/>
      <c r="C106" s="186"/>
      <c r="D106" s="181" t="s">
        <v>263</v>
      </c>
      <c r="E106" s="253"/>
      <c r="F106" s="256"/>
      <c r="G106" s="186"/>
    </row>
    <row r="107" spans="2:7" ht="28.5" x14ac:dyDescent="0.2">
      <c r="B107" s="265"/>
      <c r="C107" s="186"/>
      <c r="D107" s="181" t="s">
        <v>264</v>
      </c>
      <c r="E107" s="253"/>
      <c r="F107" s="256"/>
      <c r="G107" s="186"/>
    </row>
    <row r="108" spans="2:7" ht="14.25" x14ac:dyDescent="0.2">
      <c r="B108" s="265"/>
      <c r="C108" s="186"/>
      <c r="D108" s="181" t="s">
        <v>265</v>
      </c>
      <c r="E108" s="253"/>
      <c r="F108" s="256"/>
      <c r="G108" s="186"/>
    </row>
    <row r="109" spans="2:7" ht="28.5" x14ac:dyDescent="0.2">
      <c r="B109" s="265"/>
      <c r="C109" s="186"/>
      <c r="D109" s="181" t="s">
        <v>266</v>
      </c>
      <c r="E109" s="253"/>
      <c r="F109" s="256"/>
      <c r="G109" s="186"/>
    </row>
    <row r="110" spans="2:7" ht="15" thickBot="1" x14ac:dyDescent="0.25">
      <c r="B110" s="266"/>
      <c r="C110" s="187"/>
      <c r="D110" s="178"/>
      <c r="E110" s="254"/>
      <c r="F110" s="257"/>
      <c r="G110" s="187"/>
    </row>
    <row r="111" spans="2:7" ht="87" x14ac:dyDescent="0.2">
      <c r="B111" s="249">
        <v>7</v>
      </c>
      <c r="C111" s="249" t="s">
        <v>269</v>
      </c>
      <c r="D111" s="181" t="s">
        <v>270</v>
      </c>
      <c r="E111" s="252">
        <v>1</v>
      </c>
      <c r="F111" s="255">
        <v>16</v>
      </c>
      <c r="G111" s="181" t="s">
        <v>580</v>
      </c>
    </row>
    <row r="112" spans="2:7" ht="28.5" x14ac:dyDescent="0.2">
      <c r="B112" s="250"/>
      <c r="C112" s="250"/>
      <c r="D112" s="181" t="s">
        <v>271</v>
      </c>
      <c r="E112" s="253"/>
      <c r="F112" s="256"/>
      <c r="G112" s="181"/>
    </row>
    <row r="113" spans="2:7" ht="42.75" x14ac:dyDescent="0.2">
      <c r="B113" s="250"/>
      <c r="C113" s="250"/>
      <c r="D113" s="181" t="s">
        <v>579</v>
      </c>
      <c r="E113" s="253"/>
      <c r="F113" s="256"/>
      <c r="G113" s="181" t="s">
        <v>284</v>
      </c>
    </row>
    <row r="114" spans="2:7" ht="14.25" x14ac:dyDescent="0.2">
      <c r="B114" s="250"/>
      <c r="C114" s="250"/>
      <c r="D114" s="181" t="s">
        <v>272</v>
      </c>
      <c r="E114" s="253"/>
      <c r="F114" s="256"/>
      <c r="G114" s="181"/>
    </row>
    <row r="115" spans="2:7" ht="14.25" x14ac:dyDescent="0.2">
      <c r="B115" s="250"/>
      <c r="C115" s="250"/>
      <c r="D115" s="181" t="s">
        <v>273</v>
      </c>
      <c r="E115" s="253"/>
      <c r="F115" s="256"/>
      <c r="G115" s="181"/>
    </row>
    <row r="116" spans="2:7" ht="14.25" x14ac:dyDescent="0.2">
      <c r="B116" s="250"/>
      <c r="C116" s="250"/>
      <c r="D116" s="181" t="s">
        <v>274</v>
      </c>
      <c r="E116" s="253"/>
      <c r="F116" s="256"/>
      <c r="G116" s="181"/>
    </row>
    <row r="117" spans="2:7" ht="14.25" x14ac:dyDescent="0.2">
      <c r="B117" s="250"/>
      <c r="C117" s="250"/>
      <c r="D117" s="181" t="s">
        <v>275</v>
      </c>
      <c r="E117" s="253"/>
      <c r="F117" s="256"/>
      <c r="G117" s="181"/>
    </row>
    <row r="118" spans="2:7" ht="28.5" x14ac:dyDescent="0.2">
      <c r="B118" s="250"/>
      <c r="C118" s="250"/>
      <c r="D118" s="181" t="s">
        <v>276</v>
      </c>
      <c r="E118" s="253"/>
      <c r="F118" s="256"/>
      <c r="G118" s="186"/>
    </row>
    <row r="119" spans="2:7" ht="28.5" x14ac:dyDescent="0.2">
      <c r="B119" s="250"/>
      <c r="C119" s="250"/>
      <c r="D119" s="181" t="s">
        <v>277</v>
      </c>
      <c r="E119" s="253"/>
      <c r="F119" s="256"/>
      <c r="G119" s="186"/>
    </row>
    <row r="120" spans="2:7" ht="28.5" x14ac:dyDescent="0.2">
      <c r="B120" s="250"/>
      <c r="C120" s="250"/>
      <c r="D120" s="181" t="s">
        <v>278</v>
      </c>
      <c r="E120" s="253"/>
      <c r="F120" s="256"/>
      <c r="G120" s="186"/>
    </row>
    <row r="121" spans="2:7" ht="14.25" x14ac:dyDescent="0.2">
      <c r="B121" s="250"/>
      <c r="C121" s="250"/>
      <c r="D121" s="181" t="s">
        <v>279</v>
      </c>
      <c r="E121" s="253"/>
      <c r="F121" s="256"/>
      <c r="G121" s="186"/>
    </row>
    <row r="122" spans="2:7" ht="14.25" x14ac:dyDescent="0.2">
      <c r="B122" s="250"/>
      <c r="C122" s="250"/>
      <c r="D122" s="181" t="s">
        <v>280</v>
      </c>
      <c r="E122" s="253"/>
      <c r="F122" s="256"/>
      <c r="G122" s="186"/>
    </row>
    <row r="123" spans="2:7" ht="14.25" x14ac:dyDescent="0.2">
      <c r="B123" s="250"/>
      <c r="C123" s="250"/>
      <c r="D123" s="181" t="s">
        <v>281</v>
      </c>
      <c r="E123" s="253"/>
      <c r="F123" s="256"/>
      <c r="G123" s="186"/>
    </row>
    <row r="124" spans="2:7" ht="14.25" x14ac:dyDescent="0.2">
      <c r="B124" s="250"/>
      <c r="C124" s="250"/>
      <c r="D124" s="181" t="s">
        <v>282</v>
      </c>
      <c r="E124" s="253"/>
      <c r="F124" s="256"/>
      <c r="G124" s="186"/>
    </row>
    <row r="125" spans="2:7" ht="28.5" x14ac:dyDescent="0.2">
      <c r="B125" s="250"/>
      <c r="C125" s="250"/>
      <c r="D125" s="181" t="s">
        <v>283</v>
      </c>
      <c r="E125" s="253"/>
      <c r="F125" s="256"/>
      <c r="G125" s="186"/>
    </row>
    <row r="126" spans="2:7" ht="15" thickBot="1" x14ac:dyDescent="0.25">
      <c r="B126" s="251"/>
      <c r="C126" s="251"/>
      <c r="D126" s="178"/>
      <c r="E126" s="254"/>
      <c r="F126" s="257"/>
      <c r="G126" s="187"/>
    </row>
    <row r="127" spans="2:7" ht="42.75" x14ac:dyDescent="0.2">
      <c r="B127" s="249">
        <v>8</v>
      </c>
      <c r="C127" s="249" t="s">
        <v>285</v>
      </c>
      <c r="D127" s="181" t="s">
        <v>286</v>
      </c>
      <c r="E127" s="252">
        <v>2</v>
      </c>
      <c r="F127" s="255">
        <v>12</v>
      </c>
      <c r="G127" s="181" t="s">
        <v>296</v>
      </c>
    </row>
    <row r="128" spans="2:7" ht="57" x14ac:dyDescent="0.2">
      <c r="B128" s="250"/>
      <c r="C128" s="250"/>
      <c r="D128" s="181" t="s">
        <v>287</v>
      </c>
      <c r="E128" s="253"/>
      <c r="F128" s="256"/>
      <c r="G128" s="181" t="s">
        <v>297</v>
      </c>
    </row>
    <row r="129" spans="2:7" ht="14.25" x14ac:dyDescent="0.2">
      <c r="B129" s="250"/>
      <c r="C129" s="250"/>
      <c r="D129" s="181" t="s">
        <v>288</v>
      </c>
      <c r="E129" s="253"/>
      <c r="F129" s="256"/>
      <c r="G129" s="181"/>
    </row>
    <row r="130" spans="2:7" ht="14.25" x14ac:dyDescent="0.2">
      <c r="B130" s="250"/>
      <c r="C130" s="250"/>
      <c r="D130" s="181" t="s">
        <v>289</v>
      </c>
      <c r="E130" s="253"/>
      <c r="F130" s="256"/>
      <c r="G130" s="186"/>
    </row>
    <row r="131" spans="2:7" ht="28.5" x14ac:dyDescent="0.2">
      <c r="B131" s="250"/>
      <c r="C131" s="250"/>
      <c r="D131" s="181" t="s">
        <v>290</v>
      </c>
      <c r="E131" s="253"/>
      <c r="F131" s="256"/>
      <c r="G131" s="186"/>
    </row>
    <row r="132" spans="2:7" ht="28.5" x14ac:dyDescent="0.2">
      <c r="B132" s="250"/>
      <c r="C132" s="250"/>
      <c r="D132" s="181" t="s">
        <v>291</v>
      </c>
      <c r="E132" s="253"/>
      <c r="F132" s="256"/>
      <c r="G132" s="186"/>
    </row>
    <row r="133" spans="2:7" ht="14.25" x14ac:dyDescent="0.2">
      <c r="B133" s="250"/>
      <c r="C133" s="250"/>
      <c r="D133" s="181" t="s">
        <v>292</v>
      </c>
      <c r="E133" s="253"/>
      <c r="F133" s="256"/>
      <c r="G133" s="186"/>
    </row>
    <row r="134" spans="2:7" ht="14.25" x14ac:dyDescent="0.2">
      <c r="B134" s="250"/>
      <c r="C134" s="250"/>
      <c r="D134" s="181" t="s">
        <v>293</v>
      </c>
      <c r="E134" s="253"/>
      <c r="F134" s="256"/>
      <c r="G134" s="186"/>
    </row>
    <row r="135" spans="2:7" ht="28.5" x14ac:dyDescent="0.2">
      <c r="B135" s="250"/>
      <c r="C135" s="250"/>
      <c r="D135" s="181" t="s">
        <v>294</v>
      </c>
      <c r="E135" s="253"/>
      <c r="F135" s="256"/>
      <c r="G135" s="186"/>
    </row>
    <row r="136" spans="2:7" ht="14.25" x14ac:dyDescent="0.2">
      <c r="B136" s="250"/>
      <c r="C136" s="250"/>
      <c r="D136" s="181"/>
      <c r="E136" s="253"/>
      <c r="F136" s="256"/>
      <c r="G136" s="186"/>
    </row>
    <row r="137" spans="2:7" ht="75" x14ac:dyDescent="0.2">
      <c r="B137" s="250"/>
      <c r="C137" s="250"/>
      <c r="D137" s="195" t="s">
        <v>295</v>
      </c>
      <c r="E137" s="253"/>
      <c r="F137" s="256"/>
      <c r="G137" s="186"/>
    </row>
    <row r="138" spans="2:7" ht="15" thickBot="1" x14ac:dyDescent="0.25">
      <c r="B138" s="251"/>
      <c r="C138" s="251"/>
      <c r="D138" s="178"/>
      <c r="E138" s="254"/>
      <c r="F138" s="257"/>
      <c r="G138" s="187"/>
    </row>
    <row r="139" spans="2:7" ht="28.5" x14ac:dyDescent="0.2">
      <c r="B139" s="249">
        <v>9</v>
      </c>
      <c r="C139" s="249" t="s">
        <v>298</v>
      </c>
      <c r="D139" s="181" t="s">
        <v>299</v>
      </c>
      <c r="E139" s="252">
        <v>4</v>
      </c>
      <c r="F139" s="255">
        <v>12</v>
      </c>
      <c r="G139" s="181" t="s">
        <v>310</v>
      </c>
    </row>
    <row r="140" spans="2:7" ht="28.5" x14ac:dyDescent="0.2">
      <c r="B140" s="250"/>
      <c r="C140" s="250"/>
      <c r="D140" s="181" t="s">
        <v>300</v>
      </c>
      <c r="E140" s="253"/>
      <c r="F140" s="256"/>
      <c r="G140" s="181" t="s">
        <v>311</v>
      </c>
    </row>
    <row r="141" spans="2:7" ht="14.25" x14ac:dyDescent="0.2">
      <c r="B141" s="250"/>
      <c r="C141" s="250"/>
      <c r="D141" s="181" t="s">
        <v>301</v>
      </c>
      <c r="E141" s="253"/>
      <c r="F141" s="256"/>
      <c r="G141" s="181"/>
    </row>
    <row r="142" spans="2:7" ht="42.75" x14ac:dyDescent="0.2">
      <c r="B142" s="250"/>
      <c r="C142" s="250"/>
      <c r="D142" s="181" t="s">
        <v>302</v>
      </c>
      <c r="E142" s="253"/>
      <c r="F142" s="256"/>
      <c r="G142" s="181" t="s">
        <v>312</v>
      </c>
    </row>
    <row r="143" spans="2:7" ht="14.25" x14ac:dyDescent="0.2">
      <c r="B143" s="250"/>
      <c r="C143" s="250"/>
      <c r="D143" s="181" t="s">
        <v>303</v>
      </c>
      <c r="E143" s="253"/>
      <c r="F143" s="256"/>
      <c r="G143" s="186"/>
    </row>
    <row r="144" spans="2:7" ht="14.25" x14ac:dyDescent="0.2">
      <c r="B144" s="250"/>
      <c r="C144" s="250"/>
      <c r="D144" s="181" t="s">
        <v>304</v>
      </c>
      <c r="E144" s="253"/>
      <c r="F144" s="256"/>
      <c r="G144" s="186"/>
    </row>
    <row r="145" spans="2:7" ht="14.25" x14ac:dyDescent="0.2">
      <c r="B145" s="250"/>
      <c r="C145" s="250"/>
      <c r="D145" s="181" t="s">
        <v>305</v>
      </c>
      <c r="E145" s="253"/>
      <c r="F145" s="256"/>
      <c r="G145" s="186"/>
    </row>
    <row r="146" spans="2:7" ht="14.25" x14ac:dyDescent="0.2">
      <c r="B146" s="250"/>
      <c r="C146" s="250"/>
      <c r="D146" s="181" t="s">
        <v>306</v>
      </c>
      <c r="E146" s="253"/>
      <c r="F146" s="256"/>
      <c r="G146" s="186"/>
    </row>
    <row r="147" spans="2:7" ht="14.25" x14ac:dyDescent="0.2">
      <c r="B147" s="250"/>
      <c r="C147" s="250"/>
      <c r="D147" s="181" t="s">
        <v>307</v>
      </c>
      <c r="E147" s="253"/>
      <c r="F147" s="256"/>
      <c r="G147" s="186"/>
    </row>
    <row r="148" spans="2:7" ht="14.25" x14ac:dyDescent="0.2">
      <c r="B148" s="250"/>
      <c r="C148" s="250"/>
      <c r="D148" s="181" t="s">
        <v>308</v>
      </c>
      <c r="E148" s="253"/>
      <c r="F148" s="256"/>
      <c r="G148" s="186"/>
    </row>
    <row r="149" spans="2:7" ht="14.25" x14ac:dyDescent="0.2">
      <c r="B149" s="250"/>
      <c r="C149" s="250"/>
      <c r="D149" s="181" t="s">
        <v>309</v>
      </c>
      <c r="E149" s="253"/>
      <c r="F149" s="256"/>
      <c r="G149" s="186"/>
    </row>
    <row r="150" spans="2:7" ht="14.25" x14ac:dyDescent="0.2">
      <c r="B150" s="250"/>
      <c r="C150" s="250"/>
      <c r="D150" s="181"/>
      <c r="E150" s="253"/>
      <c r="F150" s="256"/>
      <c r="G150" s="186"/>
    </row>
    <row r="151" spans="2:7" ht="75" x14ac:dyDescent="0.2">
      <c r="B151" s="250"/>
      <c r="C151" s="250"/>
      <c r="D151" s="195" t="s">
        <v>250</v>
      </c>
      <c r="E151" s="253"/>
      <c r="F151" s="256"/>
      <c r="G151" s="186"/>
    </row>
    <row r="152" spans="2:7" ht="15" thickBot="1" x14ac:dyDescent="0.25">
      <c r="B152" s="251"/>
      <c r="C152" s="251"/>
      <c r="D152" s="178"/>
      <c r="E152" s="254"/>
      <c r="F152" s="257"/>
      <c r="G152" s="187"/>
    </row>
    <row r="153" spans="2:7" ht="28.5" x14ac:dyDescent="0.2">
      <c r="B153" s="249">
        <v>10</v>
      </c>
      <c r="C153" s="249" t="s">
        <v>313</v>
      </c>
      <c r="D153" s="181" t="s">
        <v>314</v>
      </c>
      <c r="E153" s="252">
        <v>10</v>
      </c>
      <c r="F153" s="255">
        <v>22</v>
      </c>
      <c r="G153" s="181" t="s">
        <v>322</v>
      </c>
    </row>
    <row r="154" spans="2:7" ht="14.25" x14ac:dyDescent="0.2">
      <c r="B154" s="250"/>
      <c r="C154" s="250"/>
      <c r="D154" s="181" t="s">
        <v>315</v>
      </c>
      <c r="E154" s="253"/>
      <c r="F154" s="256"/>
      <c r="G154" s="181"/>
    </row>
    <row r="155" spans="2:7" ht="57" x14ac:dyDescent="0.2">
      <c r="B155" s="250"/>
      <c r="C155" s="250"/>
      <c r="D155" s="181" t="s">
        <v>316</v>
      </c>
      <c r="E155" s="253"/>
      <c r="F155" s="256"/>
      <c r="G155" s="181" t="s">
        <v>323</v>
      </c>
    </row>
    <row r="156" spans="2:7" ht="28.5" x14ac:dyDescent="0.2">
      <c r="B156" s="250"/>
      <c r="C156" s="250"/>
      <c r="D156" s="181" t="s">
        <v>317</v>
      </c>
      <c r="E156" s="253"/>
      <c r="F156" s="256"/>
      <c r="G156" s="186"/>
    </row>
    <row r="157" spans="2:7" ht="14.25" x14ac:dyDescent="0.2">
      <c r="B157" s="250"/>
      <c r="C157" s="250"/>
      <c r="D157" s="181" t="s">
        <v>318</v>
      </c>
      <c r="E157" s="253"/>
      <c r="F157" s="256"/>
      <c r="G157" s="186"/>
    </row>
    <row r="158" spans="2:7" ht="14.25" x14ac:dyDescent="0.2">
      <c r="B158" s="250"/>
      <c r="C158" s="250"/>
      <c r="D158" s="181" t="s">
        <v>319</v>
      </c>
      <c r="E158" s="253"/>
      <c r="F158" s="256"/>
      <c r="G158" s="186"/>
    </row>
    <row r="159" spans="2:7" ht="28.5" x14ac:dyDescent="0.2">
      <c r="B159" s="250"/>
      <c r="C159" s="250"/>
      <c r="D159" s="181" t="s">
        <v>320</v>
      </c>
      <c r="E159" s="253"/>
      <c r="F159" s="256"/>
      <c r="G159" s="186"/>
    </row>
    <row r="160" spans="2:7" ht="14.25" x14ac:dyDescent="0.2">
      <c r="B160" s="250"/>
      <c r="C160" s="250"/>
      <c r="D160" s="181" t="s">
        <v>321</v>
      </c>
      <c r="E160" s="253"/>
      <c r="F160" s="256"/>
      <c r="G160" s="186"/>
    </row>
    <row r="161" spans="2:7" ht="15" thickBot="1" x14ac:dyDescent="0.25">
      <c r="B161" s="251"/>
      <c r="C161" s="251"/>
      <c r="D161" s="178"/>
      <c r="E161" s="254"/>
      <c r="F161" s="257"/>
      <c r="G161" s="187"/>
    </row>
    <row r="162" spans="2:7" ht="42.75" x14ac:dyDescent="0.2">
      <c r="B162" s="249">
        <v>11</v>
      </c>
      <c r="C162" s="249" t="s">
        <v>324</v>
      </c>
      <c r="D162" s="181" t="s">
        <v>325</v>
      </c>
      <c r="E162" s="252">
        <v>1</v>
      </c>
      <c r="F162" s="255">
        <v>8</v>
      </c>
      <c r="G162" s="181" t="s">
        <v>343</v>
      </c>
    </row>
    <row r="163" spans="2:7" ht="28.5" x14ac:dyDescent="0.2">
      <c r="B163" s="250"/>
      <c r="C163" s="250"/>
      <c r="D163" s="181" t="s">
        <v>326</v>
      </c>
      <c r="E163" s="253"/>
      <c r="F163" s="256"/>
      <c r="G163" s="181" t="s">
        <v>344</v>
      </c>
    </row>
    <row r="164" spans="2:7" ht="14.25" x14ac:dyDescent="0.2">
      <c r="B164" s="250"/>
      <c r="C164" s="250"/>
      <c r="D164" s="181"/>
      <c r="E164" s="253"/>
      <c r="F164" s="256"/>
      <c r="G164" s="181"/>
    </row>
    <row r="165" spans="2:7" ht="85.5" x14ac:dyDescent="0.2">
      <c r="B165" s="250"/>
      <c r="C165" s="250"/>
      <c r="D165" s="181" t="s">
        <v>327</v>
      </c>
      <c r="E165" s="253"/>
      <c r="F165" s="256"/>
      <c r="G165" s="181" t="s">
        <v>345</v>
      </c>
    </row>
    <row r="166" spans="2:7" ht="28.5" x14ac:dyDescent="0.2">
      <c r="B166" s="250"/>
      <c r="C166" s="250"/>
      <c r="D166" s="181" t="s">
        <v>328</v>
      </c>
      <c r="E166" s="253"/>
      <c r="F166" s="256"/>
      <c r="G166" s="186"/>
    </row>
    <row r="167" spans="2:7" ht="14.25" x14ac:dyDescent="0.2">
      <c r="B167" s="250"/>
      <c r="C167" s="250"/>
      <c r="D167" s="181"/>
      <c r="E167" s="253"/>
      <c r="F167" s="256"/>
      <c r="G167" s="186"/>
    </row>
    <row r="168" spans="2:7" ht="14.25" x14ac:dyDescent="0.2">
      <c r="B168" s="250"/>
      <c r="C168" s="250"/>
      <c r="D168" s="181" t="s">
        <v>329</v>
      </c>
      <c r="E168" s="253"/>
      <c r="F168" s="256"/>
      <c r="G168" s="186"/>
    </row>
    <row r="169" spans="2:7" ht="14.25" x14ac:dyDescent="0.2">
      <c r="B169" s="250"/>
      <c r="C169" s="250"/>
      <c r="D169" s="181" t="s">
        <v>330</v>
      </c>
      <c r="E169" s="253"/>
      <c r="F169" s="256"/>
      <c r="G169" s="186"/>
    </row>
    <row r="170" spans="2:7" ht="14.25" x14ac:dyDescent="0.2">
      <c r="B170" s="250"/>
      <c r="C170" s="250"/>
      <c r="D170" s="181" t="s">
        <v>331</v>
      </c>
      <c r="E170" s="253"/>
      <c r="F170" s="256"/>
      <c r="G170" s="186"/>
    </row>
    <row r="171" spans="2:7" ht="14.25" x14ac:dyDescent="0.2">
      <c r="B171" s="250"/>
      <c r="C171" s="250"/>
      <c r="D171" s="181" t="s">
        <v>332</v>
      </c>
      <c r="E171" s="253"/>
      <c r="F171" s="256"/>
      <c r="G171" s="186"/>
    </row>
    <row r="172" spans="2:7" ht="14.25" x14ac:dyDescent="0.2">
      <c r="B172" s="250"/>
      <c r="C172" s="250"/>
      <c r="D172" s="181" t="s">
        <v>333</v>
      </c>
      <c r="E172" s="253"/>
      <c r="F172" s="256"/>
      <c r="G172" s="186"/>
    </row>
    <row r="173" spans="2:7" ht="14.25" x14ac:dyDescent="0.2">
      <c r="B173" s="250"/>
      <c r="C173" s="250"/>
      <c r="D173" s="181" t="s">
        <v>334</v>
      </c>
      <c r="E173" s="253"/>
      <c r="F173" s="256"/>
      <c r="G173" s="186"/>
    </row>
    <row r="174" spans="2:7" ht="14.25" x14ac:dyDescent="0.2">
      <c r="B174" s="250"/>
      <c r="C174" s="250"/>
      <c r="D174" s="181"/>
      <c r="E174" s="253"/>
      <c r="F174" s="256"/>
      <c r="G174" s="186"/>
    </row>
    <row r="175" spans="2:7" ht="28.5" x14ac:dyDescent="0.2">
      <c r="B175" s="250"/>
      <c r="C175" s="250"/>
      <c r="D175" s="181" t="s">
        <v>335</v>
      </c>
      <c r="E175" s="253"/>
      <c r="F175" s="256"/>
      <c r="G175" s="186"/>
    </row>
    <row r="176" spans="2:7" ht="28.5" x14ac:dyDescent="0.2">
      <c r="B176" s="250"/>
      <c r="C176" s="250"/>
      <c r="D176" s="181" t="s">
        <v>336</v>
      </c>
      <c r="E176" s="253"/>
      <c r="F176" s="256"/>
      <c r="G176" s="186"/>
    </row>
    <row r="177" spans="2:7" ht="14.25" x14ac:dyDescent="0.2">
      <c r="B177" s="250"/>
      <c r="C177" s="250"/>
      <c r="D177" s="181" t="s">
        <v>337</v>
      </c>
      <c r="E177" s="253"/>
      <c r="F177" s="256"/>
      <c r="G177" s="186"/>
    </row>
    <row r="178" spans="2:7" ht="14.25" x14ac:dyDescent="0.2">
      <c r="B178" s="250"/>
      <c r="C178" s="250"/>
      <c r="D178" s="181"/>
      <c r="E178" s="253"/>
      <c r="F178" s="256"/>
      <c r="G178" s="186"/>
    </row>
    <row r="179" spans="2:7" ht="14.25" x14ac:dyDescent="0.2">
      <c r="B179" s="250"/>
      <c r="C179" s="250"/>
      <c r="D179" s="181" t="s">
        <v>338</v>
      </c>
      <c r="E179" s="253"/>
      <c r="F179" s="256"/>
      <c r="G179" s="186"/>
    </row>
    <row r="180" spans="2:7" ht="28.5" x14ac:dyDescent="0.2">
      <c r="B180" s="250"/>
      <c r="C180" s="250"/>
      <c r="D180" s="181" t="s">
        <v>339</v>
      </c>
      <c r="E180" s="253"/>
      <c r="F180" s="256"/>
      <c r="G180" s="186"/>
    </row>
    <row r="181" spans="2:7" ht="14.25" x14ac:dyDescent="0.2">
      <c r="B181" s="250"/>
      <c r="C181" s="250"/>
      <c r="D181" s="181" t="s">
        <v>340</v>
      </c>
      <c r="E181" s="253"/>
      <c r="F181" s="256"/>
      <c r="G181" s="186"/>
    </row>
    <row r="182" spans="2:7" ht="14.25" x14ac:dyDescent="0.2">
      <c r="B182" s="250"/>
      <c r="C182" s="250"/>
      <c r="D182" s="181"/>
      <c r="E182" s="253"/>
      <c r="F182" s="256"/>
      <c r="G182" s="186"/>
    </row>
    <row r="183" spans="2:7" ht="42.75" x14ac:dyDescent="0.2">
      <c r="B183" s="250"/>
      <c r="C183" s="250"/>
      <c r="D183" s="181" t="s">
        <v>341</v>
      </c>
      <c r="E183" s="253"/>
      <c r="F183" s="256"/>
      <c r="G183" s="186"/>
    </row>
    <row r="184" spans="2:7" ht="14.25" x14ac:dyDescent="0.2">
      <c r="B184" s="250"/>
      <c r="C184" s="250"/>
      <c r="D184" s="181" t="s">
        <v>342</v>
      </c>
      <c r="E184" s="253"/>
      <c r="F184" s="256"/>
      <c r="G184" s="186"/>
    </row>
    <row r="185" spans="2:7" ht="15" thickBot="1" x14ac:dyDescent="0.25">
      <c r="B185" s="251"/>
      <c r="C185" s="251"/>
      <c r="D185" s="178"/>
      <c r="E185" s="254"/>
      <c r="F185" s="257"/>
      <c r="G185" s="187"/>
    </row>
    <row r="186" spans="2:7" ht="28.5" x14ac:dyDescent="0.2">
      <c r="B186" s="249">
        <v>12</v>
      </c>
      <c r="C186" s="249" t="s">
        <v>346</v>
      </c>
      <c r="D186" s="181" t="s">
        <v>347</v>
      </c>
      <c r="E186" s="252">
        <v>1</v>
      </c>
      <c r="F186" s="255">
        <v>140</v>
      </c>
      <c r="G186" s="249" t="s">
        <v>354</v>
      </c>
    </row>
    <row r="187" spans="2:7" ht="28.5" x14ac:dyDescent="0.2">
      <c r="B187" s="250"/>
      <c r="C187" s="250"/>
      <c r="D187" s="181" t="s">
        <v>348</v>
      </c>
      <c r="E187" s="253"/>
      <c r="F187" s="256"/>
      <c r="G187" s="250"/>
    </row>
    <row r="188" spans="2:7" ht="28.5" x14ac:dyDescent="0.2">
      <c r="B188" s="250"/>
      <c r="C188" s="250"/>
      <c r="D188" s="181" t="s">
        <v>349</v>
      </c>
      <c r="E188" s="253"/>
      <c r="F188" s="256"/>
      <c r="G188" s="250"/>
    </row>
    <row r="189" spans="2:7" ht="28.5" x14ac:dyDescent="0.2">
      <c r="B189" s="250"/>
      <c r="C189" s="250"/>
      <c r="D189" s="181" t="s">
        <v>350</v>
      </c>
      <c r="E189" s="253"/>
      <c r="F189" s="256"/>
      <c r="G189" s="250"/>
    </row>
    <row r="190" spans="2:7" ht="14.25" x14ac:dyDescent="0.2">
      <c r="B190" s="250"/>
      <c r="C190" s="250"/>
      <c r="D190" s="181" t="s">
        <v>351</v>
      </c>
      <c r="E190" s="253"/>
      <c r="F190" s="256"/>
      <c r="G190" s="250"/>
    </row>
    <row r="191" spans="2:7" ht="14.25" x14ac:dyDescent="0.2">
      <c r="B191" s="250"/>
      <c r="C191" s="250"/>
      <c r="D191" s="181" t="s">
        <v>352</v>
      </c>
      <c r="E191" s="253"/>
      <c r="F191" s="256"/>
      <c r="G191" s="250"/>
    </row>
    <row r="192" spans="2:7" ht="28.5" x14ac:dyDescent="0.2">
      <c r="B192" s="250"/>
      <c r="C192" s="250"/>
      <c r="D192" s="181" t="s">
        <v>353</v>
      </c>
      <c r="E192" s="253"/>
      <c r="F192" s="256"/>
      <c r="G192" s="250"/>
    </row>
    <row r="193" spans="2:7" ht="15" thickBot="1" x14ac:dyDescent="0.25">
      <c r="B193" s="251"/>
      <c r="C193" s="251"/>
      <c r="D193" s="178"/>
      <c r="E193" s="254"/>
      <c r="F193" s="257"/>
      <c r="G193" s="251"/>
    </row>
    <row r="194" spans="2:7" ht="28.5" x14ac:dyDescent="0.2">
      <c r="B194" s="249">
        <v>13</v>
      </c>
      <c r="C194" s="249" t="s">
        <v>355</v>
      </c>
      <c r="D194" s="188" t="s">
        <v>356</v>
      </c>
      <c r="E194" s="252">
        <v>1</v>
      </c>
      <c r="F194" s="255">
        <v>20</v>
      </c>
      <c r="G194" s="249" t="s">
        <v>370</v>
      </c>
    </row>
    <row r="195" spans="2:7" ht="28.5" x14ac:dyDescent="0.2">
      <c r="B195" s="250"/>
      <c r="C195" s="250"/>
      <c r="D195" s="188" t="s">
        <v>357</v>
      </c>
      <c r="E195" s="253"/>
      <c r="F195" s="256"/>
      <c r="G195" s="250"/>
    </row>
    <row r="196" spans="2:7" ht="28.5" x14ac:dyDescent="0.2">
      <c r="B196" s="250"/>
      <c r="C196" s="250"/>
      <c r="D196" s="188" t="s">
        <v>358</v>
      </c>
      <c r="E196" s="253"/>
      <c r="F196" s="256"/>
      <c r="G196" s="250"/>
    </row>
    <row r="197" spans="2:7" ht="28.5" x14ac:dyDescent="0.2">
      <c r="B197" s="250"/>
      <c r="C197" s="250"/>
      <c r="D197" s="188" t="s">
        <v>359</v>
      </c>
      <c r="E197" s="253"/>
      <c r="F197" s="256"/>
      <c r="G197" s="250"/>
    </row>
    <row r="198" spans="2:7" ht="14.25" x14ac:dyDescent="0.2">
      <c r="B198" s="250"/>
      <c r="C198" s="250"/>
      <c r="D198" s="188" t="s">
        <v>360</v>
      </c>
      <c r="E198" s="253"/>
      <c r="F198" s="256"/>
      <c r="G198" s="250"/>
    </row>
    <row r="199" spans="2:7" ht="14.25" x14ac:dyDescent="0.2">
      <c r="B199" s="250"/>
      <c r="C199" s="250"/>
      <c r="D199" s="188" t="s">
        <v>361</v>
      </c>
      <c r="E199" s="253"/>
      <c r="F199" s="256"/>
      <c r="G199" s="250"/>
    </row>
    <row r="200" spans="2:7" ht="14.25" x14ac:dyDescent="0.2">
      <c r="B200" s="250"/>
      <c r="C200" s="250"/>
      <c r="D200" s="188" t="s">
        <v>362</v>
      </c>
      <c r="E200" s="253"/>
      <c r="F200" s="256"/>
      <c r="G200" s="250"/>
    </row>
    <row r="201" spans="2:7" ht="14.25" x14ac:dyDescent="0.2">
      <c r="B201" s="250"/>
      <c r="C201" s="250"/>
      <c r="D201" s="188" t="s">
        <v>363</v>
      </c>
      <c r="E201" s="253"/>
      <c r="F201" s="256"/>
      <c r="G201" s="250"/>
    </row>
    <row r="202" spans="2:7" ht="14.25" x14ac:dyDescent="0.2">
      <c r="B202" s="250"/>
      <c r="C202" s="250"/>
      <c r="D202" s="188" t="s">
        <v>364</v>
      </c>
      <c r="E202" s="253"/>
      <c r="F202" s="256"/>
      <c r="G202" s="250"/>
    </row>
    <row r="203" spans="2:7" ht="15" x14ac:dyDescent="0.2">
      <c r="B203" s="250"/>
      <c r="C203" s="250"/>
      <c r="D203" s="195"/>
      <c r="E203" s="253"/>
      <c r="F203" s="256"/>
      <c r="G203" s="250"/>
    </row>
    <row r="204" spans="2:7" ht="14.25" x14ac:dyDescent="0.2">
      <c r="B204" s="250"/>
      <c r="C204" s="250"/>
      <c r="D204" s="188" t="s">
        <v>365</v>
      </c>
      <c r="E204" s="253"/>
      <c r="F204" s="256"/>
      <c r="G204" s="250"/>
    </row>
    <row r="205" spans="2:7" ht="42.75" x14ac:dyDescent="0.2">
      <c r="B205" s="250"/>
      <c r="C205" s="250"/>
      <c r="D205" s="188" t="s">
        <v>366</v>
      </c>
      <c r="E205" s="253"/>
      <c r="F205" s="256"/>
      <c r="G205" s="250"/>
    </row>
    <row r="206" spans="2:7" ht="14.25" x14ac:dyDescent="0.2">
      <c r="B206" s="250"/>
      <c r="C206" s="250"/>
      <c r="D206" s="188" t="s">
        <v>367</v>
      </c>
      <c r="E206" s="253"/>
      <c r="F206" s="256"/>
      <c r="G206" s="250"/>
    </row>
    <row r="207" spans="2:7" ht="14.25" x14ac:dyDescent="0.2">
      <c r="B207" s="250"/>
      <c r="C207" s="250"/>
      <c r="D207" s="188" t="s">
        <v>368</v>
      </c>
      <c r="E207" s="253"/>
      <c r="F207" s="256"/>
      <c r="G207" s="250"/>
    </row>
    <row r="208" spans="2:7" ht="14.25" x14ac:dyDescent="0.2">
      <c r="B208" s="250"/>
      <c r="C208" s="250"/>
      <c r="D208" s="188" t="s">
        <v>369</v>
      </c>
      <c r="E208" s="253"/>
      <c r="F208" s="256"/>
      <c r="G208" s="250"/>
    </row>
    <row r="209" spans="2:7" ht="15" x14ac:dyDescent="0.2">
      <c r="B209" s="250"/>
      <c r="C209" s="250"/>
      <c r="D209" s="195"/>
      <c r="E209" s="253"/>
      <c r="F209" s="256"/>
      <c r="G209" s="250"/>
    </row>
    <row r="210" spans="2:7" ht="75.75" thickBot="1" x14ac:dyDescent="0.25">
      <c r="B210" s="251"/>
      <c r="C210" s="251"/>
      <c r="D210" s="184" t="s">
        <v>250</v>
      </c>
      <c r="E210" s="254"/>
      <c r="F210" s="257"/>
      <c r="G210" s="251"/>
    </row>
    <row r="211" spans="2:7" ht="28.5" x14ac:dyDescent="0.2">
      <c r="B211" s="249">
        <v>14</v>
      </c>
      <c r="C211" s="249" t="s">
        <v>200</v>
      </c>
      <c r="D211" s="181" t="s">
        <v>201</v>
      </c>
      <c r="E211" s="252">
        <v>1</v>
      </c>
      <c r="F211" s="255">
        <v>1.5</v>
      </c>
      <c r="G211" s="258"/>
    </row>
    <row r="212" spans="2:7" ht="28.5" x14ac:dyDescent="0.2">
      <c r="B212" s="250"/>
      <c r="C212" s="250"/>
      <c r="D212" s="181" t="s">
        <v>202</v>
      </c>
      <c r="E212" s="253"/>
      <c r="F212" s="256"/>
      <c r="G212" s="259"/>
    </row>
    <row r="213" spans="2:7" ht="14.25" x14ac:dyDescent="0.2">
      <c r="B213" s="250"/>
      <c r="C213" s="250"/>
      <c r="D213" s="181" t="s">
        <v>203</v>
      </c>
      <c r="E213" s="253"/>
      <c r="F213" s="256"/>
      <c r="G213" s="259"/>
    </row>
    <row r="214" spans="2:7" ht="14.25" x14ac:dyDescent="0.2">
      <c r="B214" s="250"/>
      <c r="C214" s="250"/>
      <c r="D214" s="181" t="s">
        <v>204</v>
      </c>
      <c r="E214" s="253"/>
      <c r="F214" s="256"/>
      <c r="G214" s="259"/>
    </row>
    <row r="215" spans="2:7" ht="14.25" x14ac:dyDescent="0.2">
      <c r="B215" s="250"/>
      <c r="C215" s="250"/>
      <c r="D215" s="181" t="s">
        <v>205</v>
      </c>
      <c r="E215" s="253"/>
      <c r="F215" s="256"/>
      <c r="G215" s="259"/>
    </row>
    <row r="216" spans="2:7" ht="14.25" x14ac:dyDescent="0.2">
      <c r="B216" s="250"/>
      <c r="C216" s="250"/>
      <c r="D216" s="181" t="s">
        <v>206</v>
      </c>
      <c r="E216" s="253"/>
      <c r="F216" s="256"/>
      <c r="G216" s="259"/>
    </row>
    <row r="217" spans="2:7" ht="29.25" thickBot="1" x14ac:dyDescent="0.25">
      <c r="B217" s="251"/>
      <c r="C217" s="251"/>
      <c r="D217" s="178" t="s">
        <v>207</v>
      </c>
      <c r="E217" s="254"/>
      <c r="F217" s="257"/>
      <c r="G217" s="260"/>
    </row>
    <row r="218" spans="2:7" ht="25.5" x14ac:dyDescent="0.2">
      <c r="B218" s="249">
        <v>15</v>
      </c>
      <c r="C218" s="249" t="s">
        <v>194</v>
      </c>
      <c r="D218" s="182" t="s">
        <v>581</v>
      </c>
      <c r="E218" s="252">
        <v>1</v>
      </c>
      <c r="F218" s="255">
        <v>2</v>
      </c>
      <c r="G218" s="249"/>
    </row>
    <row r="219" spans="2:7" ht="25.5" x14ac:dyDescent="0.2">
      <c r="B219" s="250"/>
      <c r="C219" s="250"/>
      <c r="D219" s="182" t="s">
        <v>569</v>
      </c>
      <c r="E219" s="253"/>
      <c r="F219" s="256"/>
      <c r="G219" s="250"/>
    </row>
    <row r="220" spans="2:7" x14ac:dyDescent="0.2">
      <c r="B220" s="250"/>
      <c r="C220" s="250"/>
      <c r="D220" s="183" t="s">
        <v>195</v>
      </c>
      <c r="E220" s="253"/>
      <c r="F220" s="256"/>
      <c r="G220" s="250"/>
    </row>
    <row r="221" spans="2:7" x14ac:dyDescent="0.2">
      <c r="B221" s="250"/>
      <c r="C221" s="250"/>
      <c r="D221" s="183" t="s">
        <v>371</v>
      </c>
      <c r="E221" s="253"/>
      <c r="F221" s="256"/>
      <c r="G221" s="250"/>
    </row>
    <row r="222" spans="2:7" x14ac:dyDescent="0.2">
      <c r="B222" s="250"/>
      <c r="C222" s="250"/>
      <c r="D222" s="183"/>
      <c r="E222" s="253"/>
      <c r="F222" s="256"/>
      <c r="G222" s="250"/>
    </row>
    <row r="223" spans="2:7" ht="90.75" thickBot="1" x14ac:dyDescent="0.25">
      <c r="B223" s="251"/>
      <c r="C223" s="251"/>
      <c r="D223" s="184" t="s">
        <v>372</v>
      </c>
      <c r="E223" s="254"/>
      <c r="F223" s="257"/>
      <c r="G223" s="251"/>
    </row>
    <row r="224" spans="2:7" ht="15.75" x14ac:dyDescent="0.2">
      <c r="B224" s="192"/>
      <c r="F224" s="203">
        <f>SUM(F51:F223)</f>
        <v>319.5</v>
      </c>
    </row>
    <row r="225" spans="2:7" ht="15.75" x14ac:dyDescent="0.2">
      <c r="B225" s="192"/>
    </row>
    <row r="226" spans="2:7" ht="16.5" thickBot="1" x14ac:dyDescent="0.25">
      <c r="B226" s="192" t="s">
        <v>373</v>
      </c>
    </row>
    <row r="227" spans="2:7" ht="15.75" thickBot="1" x14ac:dyDescent="0.25">
      <c r="B227" s="175" t="s">
        <v>187</v>
      </c>
      <c r="C227" s="176" t="s">
        <v>36</v>
      </c>
      <c r="D227" s="176" t="s">
        <v>188</v>
      </c>
      <c r="E227" s="176" t="s">
        <v>189</v>
      </c>
      <c r="F227" s="201" t="s">
        <v>190</v>
      </c>
      <c r="G227" s="176" t="s">
        <v>191</v>
      </c>
    </row>
    <row r="228" spans="2:7" ht="14.25" x14ac:dyDescent="0.2">
      <c r="B228" s="249">
        <v>2</v>
      </c>
      <c r="C228" s="249" t="s">
        <v>374</v>
      </c>
      <c r="D228" s="181" t="s">
        <v>375</v>
      </c>
      <c r="E228" s="252">
        <v>1</v>
      </c>
      <c r="F228" s="255">
        <v>26</v>
      </c>
      <c r="G228" s="249" t="s">
        <v>378</v>
      </c>
    </row>
    <row r="229" spans="2:7" ht="14.25" x14ac:dyDescent="0.2">
      <c r="B229" s="250"/>
      <c r="C229" s="250"/>
      <c r="D229" s="181" t="s">
        <v>376</v>
      </c>
      <c r="E229" s="253"/>
      <c r="F229" s="256"/>
      <c r="G229" s="250"/>
    </row>
    <row r="230" spans="2:7" ht="15" thickBot="1" x14ac:dyDescent="0.25">
      <c r="B230" s="251"/>
      <c r="C230" s="251"/>
      <c r="D230" s="179" t="s">
        <v>377</v>
      </c>
      <c r="E230" s="254"/>
      <c r="F230" s="257"/>
      <c r="G230" s="251"/>
    </row>
    <row r="231" spans="2:7" ht="14.25" x14ac:dyDescent="0.2">
      <c r="B231" s="249">
        <v>3</v>
      </c>
      <c r="C231" s="249" t="s">
        <v>374</v>
      </c>
      <c r="D231" s="181" t="s">
        <v>379</v>
      </c>
      <c r="E231" s="252">
        <v>1</v>
      </c>
      <c r="F231" s="255">
        <v>18</v>
      </c>
      <c r="G231" s="249" t="s">
        <v>381</v>
      </c>
    </row>
    <row r="232" spans="2:7" ht="14.25" x14ac:dyDescent="0.2">
      <c r="B232" s="250"/>
      <c r="C232" s="250"/>
      <c r="D232" s="181" t="s">
        <v>380</v>
      </c>
      <c r="E232" s="253"/>
      <c r="F232" s="256"/>
      <c r="G232" s="250"/>
    </row>
    <row r="233" spans="2:7" ht="15" thickBot="1" x14ac:dyDescent="0.25">
      <c r="B233" s="251"/>
      <c r="C233" s="251"/>
      <c r="D233" s="178"/>
      <c r="E233" s="254"/>
      <c r="F233" s="257"/>
      <c r="G233" s="251"/>
    </row>
    <row r="234" spans="2:7" ht="14.25" x14ac:dyDescent="0.2">
      <c r="B234" s="249">
        <v>4</v>
      </c>
      <c r="C234" s="249" t="s">
        <v>374</v>
      </c>
      <c r="D234" s="181" t="s">
        <v>382</v>
      </c>
      <c r="E234" s="252">
        <v>1</v>
      </c>
      <c r="F234" s="255">
        <v>12</v>
      </c>
      <c r="G234" s="249" t="s">
        <v>385</v>
      </c>
    </row>
    <row r="235" spans="2:7" ht="14.25" x14ac:dyDescent="0.2">
      <c r="B235" s="250"/>
      <c r="C235" s="250"/>
      <c r="D235" s="181" t="s">
        <v>383</v>
      </c>
      <c r="E235" s="253"/>
      <c r="F235" s="256"/>
      <c r="G235" s="250"/>
    </row>
    <row r="236" spans="2:7" ht="15" thickBot="1" x14ac:dyDescent="0.25">
      <c r="B236" s="251"/>
      <c r="C236" s="251"/>
      <c r="D236" s="178" t="s">
        <v>384</v>
      </c>
      <c r="E236" s="254"/>
      <c r="F236" s="257"/>
      <c r="G236" s="251"/>
    </row>
    <row r="237" spans="2:7" ht="28.5" x14ac:dyDescent="0.2">
      <c r="B237" s="249">
        <v>5</v>
      </c>
      <c r="C237" s="249" t="s">
        <v>386</v>
      </c>
      <c r="D237" s="188" t="s">
        <v>387</v>
      </c>
      <c r="E237" s="252">
        <v>1</v>
      </c>
      <c r="F237" s="255">
        <v>3.5</v>
      </c>
      <c r="G237" s="249" t="s">
        <v>391</v>
      </c>
    </row>
    <row r="238" spans="2:7" ht="14.25" x14ac:dyDescent="0.2">
      <c r="B238" s="250"/>
      <c r="C238" s="250"/>
      <c r="D238" s="188" t="s">
        <v>388</v>
      </c>
      <c r="E238" s="253"/>
      <c r="F238" s="256"/>
      <c r="G238" s="250"/>
    </row>
    <row r="239" spans="2:7" ht="14.25" x14ac:dyDescent="0.2">
      <c r="B239" s="250"/>
      <c r="C239" s="250"/>
      <c r="D239" s="188" t="s">
        <v>389</v>
      </c>
      <c r="E239" s="253"/>
      <c r="F239" s="256"/>
      <c r="G239" s="250"/>
    </row>
    <row r="240" spans="2:7" ht="14.25" x14ac:dyDescent="0.2">
      <c r="B240" s="250"/>
      <c r="C240" s="250"/>
      <c r="D240" s="188" t="s">
        <v>390</v>
      </c>
      <c r="E240" s="253"/>
      <c r="F240" s="256"/>
      <c r="G240" s="250"/>
    </row>
    <row r="241" spans="2:7" ht="14.25" x14ac:dyDescent="0.2">
      <c r="B241" s="250"/>
      <c r="C241" s="250"/>
      <c r="D241" s="188"/>
      <c r="E241" s="253"/>
      <c r="F241" s="256"/>
      <c r="G241" s="250"/>
    </row>
    <row r="242" spans="2:7" ht="90.75" thickBot="1" x14ac:dyDescent="0.25">
      <c r="B242" s="251"/>
      <c r="C242" s="251"/>
      <c r="D242" s="184" t="s">
        <v>372</v>
      </c>
      <c r="E242" s="254"/>
      <c r="F242" s="257"/>
      <c r="G242" s="251"/>
    </row>
    <row r="243" spans="2:7" ht="29.25" x14ac:dyDescent="0.2">
      <c r="B243" s="249">
        <v>6</v>
      </c>
      <c r="C243" s="249" t="s">
        <v>392</v>
      </c>
      <c r="D243" s="196" t="s">
        <v>582</v>
      </c>
      <c r="E243" s="252">
        <v>1</v>
      </c>
      <c r="F243" s="255">
        <v>2</v>
      </c>
      <c r="G243" s="249" t="s">
        <v>393</v>
      </c>
    </row>
    <row r="244" spans="2:7" ht="29.25" x14ac:dyDescent="0.2">
      <c r="B244" s="250"/>
      <c r="C244" s="250"/>
      <c r="D244" s="196" t="s">
        <v>583</v>
      </c>
      <c r="E244" s="253"/>
      <c r="F244" s="256"/>
      <c r="G244" s="250"/>
    </row>
    <row r="245" spans="2:7" ht="29.25" x14ac:dyDescent="0.2">
      <c r="B245" s="250"/>
      <c r="C245" s="250"/>
      <c r="D245" s="196" t="s">
        <v>584</v>
      </c>
      <c r="E245" s="253"/>
      <c r="F245" s="256"/>
      <c r="G245" s="250"/>
    </row>
    <row r="246" spans="2:7" ht="14.25" x14ac:dyDescent="0.2">
      <c r="B246" s="250"/>
      <c r="C246" s="250"/>
      <c r="D246" s="181" t="s">
        <v>195</v>
      </c>
      <c r="E246" s="253"/>
      <c r="F246" s="256"/>
      <c r="G246" s="250"/>
    </row>
    <row r="247" spans="2:7" ht="14.25" x14ac:dyDescent="0.2">
      <c r="B247" s="250"/>
      <c r="C247" s="250"/>
      <c r="D247" s="181"/>
      <c r="E247" s="253"/>
      <c r="F247" s="256"/>
      <c r="G247" s="250"/>
    </row>
    <row r="248" spans="2:7" ht="14.25" x14ac:dyDescent="0.2">
      <c r="B248" s="250"/>
      <c r="C248" s="250"/>
      <c r="D248" s="181" t="s">
        <v>371</v>
      </c>
      <c r="E248" s="253"/>
      <c r="F248" s="256"/>
      <c r="G248" s="250"/>
    </row>
    <row r="249" spans="2:7" ht="90.75" thickBot="1" x14ac:dyDescent="0.25">
      <c r="B249" s="251"/>
      <c r="C249" s="251"/>
      <c r="D249" s="184" t="s">
        <v>372</v>
      </c>
      <c r="E249" s="254"/>
      <c r="F249" s="257"/>
      <c r="G249" s="251"/>
    </row>
    <row r="250" spans="2:7" ht="42.75" x14ac:dyDescent="0.2">
      <c r="B250" s="249">
        <v>7</v>
      </c>
      <c r="C250" s="249" t="s">
        <v>394</v>
      </c>
      <c r="D250" s="181" t="s">
        <v>395</v>
      </c>
      <c r="E250" s="252">
        <v>3</v>
      </c>
      <c r="F250" s="255">
        <v>15</v>
      </c>
      <c r="G250" s="249" t="s">
        <v>399</v>
      </c>
    </row>
    <row r="251" spans="2:7" ht="42.75" x14ac:dyDescent="0.2">
      <c r="B251" s="250"/>
      <c r="C251" s="250"/>
      <c r="D251" s="181" t="s">
        <v>396</v>
      </c>
      <c r="E251" s="253"/>
      <c r="F251" s="256"/>
      <c r="G251" s="250"/>
    </row>
    <row r="252" spans="2:7" ht="14.25" x14ac:dyDescent="0.2">
      <c r="B252" s="250"/>
      <c r="C252" s="250"/>
      <c r="D252" s="181"/>
      <c r="E252" s="253"/>
      <c r="F252" s="256"/>
      <c r="G252" s="250"/>
    </row>
    <row r="253" spans="2:7" ht="14.25" x14ac:dyDescent="0.2">
      <c r="B253" s="250"/>
      <c r="C253" s="250"/>
      <c r="D253" s="181" t="s">
        <v>397</v>
      </c>
      <c r="E253" s="253"/>
      <c r="F253" s="256"/>
      <c r="G253" s="250"/>
    </row>
    <row r="254" spans="2:7" ht="15" thickBot="1" x14ac:dyDescent="0.25">
      <c r="B254" s="251"/>
      <c r="C254" s="251"/>
      <c r="D254" s="178" t="s">
        <v>398</v>
      </c>
      <c r="E254" s="254"/>
      <c r="F254" s="257"/>
      <c r="G254" s="251"/>
    </row>
    <row r="255" spans="2:7" ht="28.5" x14ac:dyDescent="0.2">
      <c r="B255" s="249">
        <v>8</v>
      </c>
      <c r="C255" s="249" t="s">
        <v>400</v>
      </c>
      <c r="D255" s="181" t="s">
        <v>401</v>
      </c>
      <c r="E255" s="252">
        <v>1</v>
      </c>
      <c r="F255" s="255">
        <v>2</v>
      </c>
      <c r="G255" s="249" t="s">
        <v>402</v>
      </c>
    </row>
    <row r="256" spans="2:7" ht="90.75" thickBot="1" x14ac:dyDescent="0.25">
      <c r="B256" s="251"/>
      <c r="C256" s="251"/>
      <c r="D256" s="184" t="s">
        <v>372</v>
      </c>
      <c r="E256" s="254"/>
      <c r="F256" s="257"/>
      <c r="G256" s="251"/>
    </row>
    <row r="257" spans="2:7" ht="28.5" x14ac:dyDescent="0.2">
      <c r="B257" s="249">
        <v>9</v>
      </c>
      <c r="C257" s="249" t="s">
        <v>400</v>
      </c>
      <c r="D257" s="181" t="s">
        <v>403</v>
      </c>
      <c r="E257" s="252">
        <v>1</v>
      </c>
      <c r="F257" s="255">
        <v>6</v>
      </c>
      <c r="G257" s="249" t="s">
        <v>404</v>
      </c>
    </row>
    <row r="258" spans="2:7" ht="90.75" thickBot="1" x14ac:dyDescent="0.25">
      <c r="B258" s="251"/>
      <c r="C258" s="251"/>
      <c r="D258" s="184" t="s">
        <v>372</v>
      </c>
      <c r="E258" s="254"/>
      <c r="F258" s="257"/>
      <c r="G258" s="251"/>
    </row>
    <row r="259" spans="2:7" ht="28.5" x14ac:dyDescent="0.2">
      <c r="B259" s="249">
        <v>5</v>
      </c>
      <c r="C259" s="249" t="s">
        <v>200</v>
      </c>
      <c r="D259" s="181" t="s">
        <v>201</v>
      </c>
      <c r="E259" s="252">
        <v>1</v>
      </c>
      <c r="F259" s="255">
        <v>1.5</v>
      </c>
      <c r="G259" s="258"/>
    </row>
    <row r="260" spans="2:7" ht="28.5" x14ac:dyDescent="0.2">
      <c r="B260" s="250"/>
      <c r="C260" s="250"/>
      <c r="D260" s="181" t="s">
        <v>202</v>
      </c>
      <c r="E260" s="253"/>
      <c r="F260" s="256"/>
      <c r="G260" s="259"/>
    </row>
    <row r="261" spans="2:7" ht="14.25" x14ac:dyDescent="0.2">
      <c r="B261" s="250"/>
      <c r="C261" s="250"/>
      <c r="D261" s="181" t="s">
        <v>203</v>
      </c>
      <c r="E261" s="253"/>
      <c r="F261" s="256"/>
      <c r="G261" s="259"/>
    </row>
    <row r="262" spans="2:7" ht="14.25" x14ac:dyDescent="0.2">
      <c r="B262" s="250"/>
      <c r="C262" s="250"/>
      <c r="D262" s="181" t="s">
        <v>204</v>
      </c>
      <c r="E262" s="253"/>
      <c r="F262" s="256"/>
      <c r="G262" s="259"/>
    </row>
    <row r="263" spans="2:7" ht="14.25" x14ac:dyDescent="0.2">
      <c r="B263" s="250"/>
      <c r="C263" s="250"/>
      <c r="D263" s="181" t="s">
        <v>205</v>
      </c>
      <c r="E263" s="253"/>
      <c r="F263" s="256"/>
      <c r="G263" s="259"/>
    </row>
    <row r="264" spans="2:7" ht="14.25" x14ac:dyDescent="0.2">
      <c r="B264" s="250"/>
      <c r="C264" s="250"/>
      <c r="D264" s="181" t="s">
        <v>206</v>
      </c>
      <c r="E264" s="253"/>
      <c r="F264" s="256"/>
      <c r="G264" s="259"/>
    </row>
    <row r="265" spans="2:7" ht="29.25" thickBot="1" x14ac:dyDescent="0.25">
      <c r="B265" s="251"/>
      <c r="C265" s="251"/>
      <c r="D265" s="178" t="s">
        <v>207</v>
      </c>
      <c r="E265" s="254"/>
      <c r="F265" s="257"/>
      <c r="G265" s="260"/>
    </row>
    <row r="266" spans="2:7" ht="43.5" thickBot="1" x14ac:dyDescent="0.25">
      <c r="B266" s="177">
        <v>10</v>
      </c>
      <c r="C266" s="178" t="s">
        <v>405</v>
      </c>
      <c r="D266" s="178" t="s">
        <v>406</v>
      </c>
      <c r="E266" s="180">
        <v>1</v>
      </c>
      <c r="F266" s="202">
        <v>6</v>
      </c>
      <c r="G266" s="178"/>
    </row>
    <row r="267" spans="2:7" ht="15.75" x14ac:dyDescent="0.2">
      <c r="B267" s="192"/>
      <c r="F267" s="203">
        <f>SUM(F228:F266)</f>
        <v>92</v>
      </c>
    </row>
    <row r="268" spans="2:7" ht="16.5" thickBot="1" x14ac:dyDescent="0.25">
      <c r="B268" s="192" t="s">
        <v>407</v>
      </c>
    </row>
    <row r="269" spans="2:7" ht="51" x14ac:dyDescent="0.2">
      <c r="B269" s="249">
        <v>1</v>
      </c>
      <c r="C269" s="249" t="s">
        <v>194</v>
      </c>
      <c r="D269" s="194" t="s">
        <v>568</v>
      </c>
      <c r="E269" s="252">
        <v>1</v>
      </c>
      <c r="F269" s="255">
        <v>2</v>
      </c>
      <c r="G269" s="249"/>
    </row>
    <row r="270" spans="2:7" ht="25.5" x14ac:dyDescent="0.2">
      <c r="B270" s="250"/>
      <c r="C270" s="250"/>
      <c r="D270" s="182" t="s">
        <v>569</v>
      </c>
      <c r="E270" s="253"/>
      <c r="F270" s="256"/>
      <c r="G270" s="250"/>
    </row>
    <row r="271" spans="2:7" x14ac:dyDescent="0.2">
      <c r="B271" s="250"/>
      <c r="C271" s="250"/>
      <c r="D271" s="183" t="s">
        <v>195</v>
      </c>
      <c r="E271" s="253"/>
      <c r="F271" s="256"/>
      <c r="G271" s="250"/>
    </row>
    <row r="272" spans="2:7" x14ac:dyDescent="0.2">
      <c r="B272" s="250"/>
      <c r="C272" s="250"/>
      <c r="D272" s="183" t="s">
        <v>196</v>
      </c>
      <c r="E272" s="253"/>
      <c r="F272" s="256"/>
      <c r="G272" s="250"/>
    </row>
    <row r="273" spans="2:7" x14ac:dyDescent="0.2">
      <c r="B273" s="250"/>
      <c r="C273" s="250"/>
      <c r="D273" s="183"/>
      <c r="E273" s="253"/>
      <c r="F273" s="256"/>
      <c r="G273" s="250"/>
    </row>
    <row r="274" spans="2:7" ht="90.75" thickBot="1" x14ac:dyDescent="0.25">
      <c r="B274" s="251"/>
      <c r="C274" s="251"/>
      <c r="D274" s="184" t="s">
        <v>209</v>
      </c>
      <c r="E274" s="254"/>
      <c r="F274" s="257"/>
      <c r="G274" s="251"/>
    </row>
    <row r="275" spans="2:7" ht="28.5" x14ac:dyDescent="0.2">
      <c r="B275" s="249">
        <v>2</v>
      </c>
      <c r="C275" s="249" t="s">
        <v>200</v>
      </c>
      <c r="D275" s="181" t="s">
        <v>201</v>
      </c>
      <c r="E275" s="252">
        <v>1</v>
      </c>
      <c r="F275" s="255">
        <v>1.5</v>
      </c>
      <c r="G275" s="258"/>
    </row>
    <row r="276" spans="2:7" ht="28.5" x14ac:dyDescent="0.2">
      <c r="B276" s="250"/>
      <c r="C276" s="250"/>
      <c r="D276" s="181" t="s">
        <v>202</v>
      </c>
      <c r="E276" s="253"/>
      <c r="F276" s="256"/>
      <c r="G276" s="259"/>
    </row>
    <row r="277" spans="2:7" ht="14.25" x14ac:dyDescent="0.2">
      <c r="B277" s="250"/>
      <c r="C277" s="250"/>
      <c r="D277" s="181" t="s">
        <v>203</v>
      </c>
      <c r="E277" s="253"/>
      <c r="F277" s="256"/>
      <c r="G277" s="259"/>
    </row>
    <row r="278" spans="2:7" ht="14.25" x14ac:dyDescent="0.2">
      <c r="B278" s="250"/>
      <c r="C278" s="250"/>
      <c r="D278" s="181" t="s">
        <v>204</v>
      </c>
      <c r="E278" s="253"/>
      <c r="F278" s="256"/>
      <c r="G278" s="259"/>
    </row>
    <row r="279" spans="2:7" ht="14.25" x14ac:dyDescent="0.2">
      <c r="B279" s="250"/>
      <c r="C279" s="250"/>
      <c r="D279" s="181" t="s">
        <v>205</v>
      </c>
      <c r="E279" s="253"/>
      <c r="F279" s="256"/>
      <c r="G279" s="259"/>
    </row>
    <row r="280" spans="2:7" ht="14.25" x14ac:dyDescent="0.2">
      <c r="B280" s="250"/>
      <c r="C280" s="250"/>
      <c r="D280" s="181" t="s">
        <v>206</v>
      </c>
      <c r="E280" s="253"/>
      <c r="F280" s="256"/>
      <c r="G280" s="259"/>
    </row>
    <row r="281" spans="2:7" ht="29.25" thickBot="1" x14ac:dyDescent="0.25">
      <c r="B281" s="251"/>
      <c r="C281" s="251"/>
      <c r="D281" s="178" t="s">
        <v>207</v>
      </c>
      <c r="E281" s="254"/>
      <c r="F281" s="257"/>
      <c r="G281" s="260"/>
    </row>
    <row r="282" spans="2:7" ht="14.25" x14ac:dyDescent="0.2">
      <c r="B282" s="249">
        <v>3</v>
      </c>
      <c r="C282" s="249" t="s">
        <v>408</v>
      </c>
      <c r="D282" s="181" t="s">
        <v>409</v>
      </c>
      <c r="E282" s="252">
        <v>1</v>
      </c>
      <c r="F282" s="255">
        <v>5</v>
      </c>
      <c r="G282" s="249" t="s">
        <v>418</v>
      </c>
    </row>
    <row r="283" spans="2:7" ht="14.25" x14ac:dyDescent="0.2">
      <c r="B283" s="250"/>
      <c r="C283" s="250"/>
      <c r="D283" s="181"/>
      <c r="E283" s="253"/>
      <c r="F283" s="256"/>
      <c r="G283" s="250"/>
    </row>
    <row r="284" spans="2:7" ht="14.25" x14ac:dyDescent="0.2">
      <c r="B284" s="250"/>
      <c r="C284" s="250"/>
      <c r="D284" s="181" t="s">
        <v>410</v>
      </c>
      <c r="E284" s="253"/>
      <c r="F284" s="256"/>
      <c r="G284" s="250"/>
    </row>
    <row r="285" spans="2:7" ht="28.5" x14ac:dyDescent="0.2">
      <c r="B285" s="250"/>
      <c r="C285" s="250"/>
      <c r="D285" s="181" t="s">
        <v>411</v>
      </c>
      <c r="E285" s="253"/>
      <c r="F285" s="256"/>
      <c r="G285" s="250"/>
    </row>
    <row r="286" spans="2:7" ht="71.25" x14ac:dyDescent="0.2">
      <c r="B286" s="250"/>
      <c r="C286" s="250"/>
      <c r="D286" s="181" t="s">
        <v>412</v>
      </c>
      <c r="E286" s="253"/>
      <c r="F286" s="256"/>
      <c r="G286" s="250"/>
    </row>
    <row r="287" spans="2:7" ht="28.5" x14ac:dyDescent="0.2">
      <c r="B287" s="250"/>
      <c r="C287" s="250"/>
      <c r="D287" s="181" t="s">
        <v>413</v>
      </c>
      <c r="E287" s="253"/>
      <c r="F287" s="256"/>
      <c r="G287" s="250"/>
    </row>
    <row r="288" spans="2:7" ht="57" x14ac:dyDescent="0.2">
      <c r="B288" s="250"/>
      <c r="C288" s="250"/>
      <c r="D288" s="181" t="s">
        <v>414</v>
      </c>
      <c r="E288" s="253"/>
      <c r="F288" s="256"/>
      <c r="G288" s="250"/>
    </row>
    <row r="289" spans="2:7" ht="57" x14ac:dyDescent="0.2">
      <c r="B289" s="250"/>
      <c r="C289" s="250"/>
      <c r="D289" s="181" t="s">
        <v>415</v>
      </c>
      <c r="E289" s="253"/>
      <c r="F289" s="256"/>
      <c r="G289" s="250"/>
    </row>
    <row r="290" spans="2:7" ht="57" x14ac:dyDescent="0.2">
      <c r="B290" s="250"/>
      <c r="C290" s="250"/>
      <c r="D290" s="181" t="s">
        <v>416</v>
      </c>
      <c r="E290" s="253"/>
      <c r="F290" s="256"/>
      <c r="G290" s="250"/>
    </row>
    <row r="291" spans="2:7" ht="71.25" x14ac:dyDescent="0.2">
      <c r="B291" s="250"/>
      <c r="C291" s="250"/>
      <c r="D291" s="181" t="s">
        <v>417</v>
      </c>
      <c r="E291" s="253"/>
      <c r="F291" s="256"/>
      <c r="G291" s="250"/>
    </row>
    <row r="292" spans="2:7" ht="15" thickBot="1" x14ac:dyDescent="0.25">
      <c r="B292" s="251"/>
      <c r="C292" s="251"/>
      <c r="D292" s="178"/>
      <c r="E292" s="254"/>
      <c r="F292" s="257"/>
      <c r="G292" s="251"/>
    </row>
    <row r="293" spans="2:7" ht="29.25" x14ac:dyDescent="0.2">
      <c r="B293" s="249">
        <v>5</v>
      </c>
      <c r="C293" s="249" t="s">
        <v>419</v>
      </c>
      <c r="D293" s="249" t="s">
        <v>419</v>
      </c>
      <c r="E293" s="252">
        <v>1</v>
      </c>
      <c r="F293" s="255">
        <v>6</v>
      </c>
      <c r="G293" s="188" t="s">
        <v>585</v>
      </c>
    </row>
    <row r="294" spans="2:7" ht="15" thickBot="1" x14ac:dyDescent="0.25">
      <c r="B294" s="251"/>
      <c r="C294" s="251"/>
      <c r="D294" s="251"/>
      <c r="E294" s="254"/>
      <c r="F294" s="257"/>
      <c r="G294" s="179" t="s">
        <v>420</v>
      </c>
    </row>
    <row r="295" spans="2:7" ht="85.5" x14ac:dyDescent="0.2">
      <c r="B295" s="249">
        <v>6</v>
      </c>
      <c r="C295" s="249" t="s">
        <v>421</v>
      </c>
      <c r="D295" s="181" t="s">
        <v>422</v>
      </c>
      <c r="E295" s="252">
        <v>1</v>
      </c>
      <c r="F295" s="255">
        <v>0.7</v>
      </c>
      <c r="G295" s="261" t="s">
        <v>428</v>
      </c>
    </row>
    <row r="296" spans="2:7" ht="14.25" x14ac:dyDescent="0.2">
      <c r="B296" s="250"/>
      <c r="C296" s="250"/>
      <c r="D296" s="181" t="s">
        <v>423</v>
      </c>
      <c r="E296" s="253"/>
      <c r="F296" s="256"/>
      <c r="G296" s="262"/>
    </row>
    <row r="297" spans="2:7" ht="14.25" x14ac:dyDescent="0.2">
      <c r="B297" s="250"/>
      <c r="C297" s="250"/>
      <c r="D297" s="181" t="s">
        <v>424</v>
      </c>
      <c r="E297" s="253"/>
      <c r="F297" s="256"/>
      <c r="G297" s="262"/>
    </row>
    <row r="298" spans="2:7" ht="14.25" x14ac:dyDescent="0.2">
      <c r="B298" s="250"/>
      <c r="C298" s="250"/>
      <c r="D298" s="181" t="s">
        <v>425</v>
      </c>
      <c r="E298" s="253"/>
      <c r="F298" s="256"/>
      <c r="G298" s="262"/>
    </row>
    <row r="299" spans="2:7" ht="14.25" x14ac:dyDescent="0.2">
      <c r="B299" s="250"/>
      <c r="C299" s="250"/>
      <c r="D299" s="181" t="s">
        <v>426</v>
      </c>
      <c r="E299" s="253"/>
      <c r="F299" s="256"/>
      <c r="G299" s="262"/>
    </row>
    <row r="300" spans="2:7" ht="15" thickBot="1" x14ac:dyDescent="0.25">
      <c r="B300" s="251"/>
      <c r="C300" s="251"/>
      <c r="D300" s="178" t="s">
        <v>427</v>
      </c>
      <c r="E300" s="254"/>
      <c r="F300" s="257"/>
      <c r="G300" s="263"/>
    </row>
    <row r="301" spans="2:7" ht="15.75" x14ac:dyDescent="0.2">
      <c r="B301" s="192"/>
      <c r="F301" s="203">
        <f>+SUM(F269:F300)</f>
        <v>15.2</v>
      </c>
    </row>
    <row r="302" spans="2:7" ht="16.5" thickBot="1" x14ac:dyDescent="0.25">
      <c r="B302" s="192" t="s">
        <v>429</v>
      </c>
    </row>
    <row r="303" spans="2:7" ht="51" x14ac:dyDescent="0.2">
      <c r="B303" s="249">
        <v>1</v>
      </c>
      <c r="C303" s="249" t="s">
        <v>194</v>
      </c>
      <c r="D303" s="194" t="s">
        <v>568</v>
      </c>
      <c r="E303" s="252">
        <v>2</v>
      </c>
      <c r="F303" s="255">
        <v>2</v>
      </c>
      <c r="G303" s="249"/>
    </row>
    <row r="304" spans="2:7" ht="25.5" x14ac:dyDescent="0.2">
      <c r="B304" s="250"/>
      <c r="C304" s="250"/>
      <c r="D304" s="182" t="s">
        <v>569</v>
      </c>
      <c r="E304" s="253"/>
      <c r="F304" s="256"/>
      <c r="G304" s="250"/>
    </row>
    <row r="305" spans="2:7" x14ac:dyDescent="0.2">
      <c r="B305" s="250"/>
      <c r="C305" s="250"/>
      <c r="D305" s="183" t="s">
        <v>195</v>
      </c>
      <c r="E305" s="253"/>
      <c r="F305" s="256"/>
      <c r="G305" s="250"/>
    </row>
    <row r="306" spans="2:7" x14ac:dyDescent="0.2">
      <c r="B306" s="250"/>
      <c r="C306" s="250"/>
      <c r="D306" s="183" t="s">
        <v>196</v>
      </c>
      <c r="E306" s="253"/>
      <c r="F306" s="256"/>
      <c r="G306" s="250"/>
    </row>
    <row r="307" spans="2:7" x14ac:dyDescent="0.2">
      <c r="B307" s="250"/>
      <c r="C307" s="250"/>
      <c r="D307" s="183"/>
      <c r="E307" s="253"/>
      <c r="F307" s="256"/>
      <c r="G307" s="250"/>
    </row>
    <row r="308" spans="2:7" ht="90.75" thickBot="1" x14ac:dyDescent="0.25">
      <c r="B308" s="251"/>
      <c r="C308" s="251"/>
      <c r="D308" s="184" t="s">
        <v>372</v>
      </c>
      <c r="E308" s="254"/>
      <c r="F308" s="257"/>
      <c r="G308" s="251"/>
    </row>
    <row r="309" spans="2:7" ht="28.5" x14ac:dyDescent="0.2">
      <c r="B309" s="249">
        <v>2</v>
      </c>
      <c r="C309" s="249" t="s">
        <v>200</v>
      </c>
      <c r="D309" s="181" t="s">
        <v>201</v>
      </c>
      <c r="E309" s="252">
        <v>1</v>
      </c>
      <c r="F309" s="255">
        <v>1.5</v>
      </c>
      <c r="G309" s="258"/>
    </row>
    <row r="310" spans="2:7" ht="28.5" x14ac:dyDescent="0.2">
      <c r="B310" s="250"/>
      <c r="C310" s="250"/>
      <c r="D310" s="181" t="s">
        <v>202</v>
      </c>
      <c r="E310" s="253"/>
      <c r="F310" s="256"/>
      <c r="G310" s="259"/>
    </row>
    <row r="311" spans="2:7" ht="14.25" x14ac:dyDescent="0.2">
      <c r="B311" s="250"/>
      <c r="C311" s="250"/>
      <c r="D311" s="181" t="s">
        <v>203</v>
      </c>
      <c r="E311" s="253"/>
      <c r="F311" s="256"/>
      <c r="G311" s="259"/>
    </row>
    <row r="312" spans="2:7" ht="14.25" x14ac:dyDescent="0.2">
      <c r="B312" s="250"/>
      <c r="C312" s="250"/>
      <c r="D312" s="181" t="s">
        <v>204</v>
      </c>
      <c r="E312" s="253"/>
      <c r="F312" s="256"/>
      <c r="G312" s="259"/>
    </row>
    <row r="313" spans="2:7" ht="14.25" x14ac:dyDescent="0.2">
      <c r="B313" s="250"/>
      <c r="C313" s="250"/>
      <c r="D313" s="181" t="s">
        <v>205</v>
      </c>
      <c r="E313" s="253"/>
      <c r="F313" s="256"/>
      <c r="G313" s="259"/>
    </row>
    <row r="314" spans="2:7" ht="14.25" x14ac:dyDescent="0.2">
      <c r="B314" s="250"/>
      <c r="C314" s="250"/>
      <c r="D314" s="181" t="s">
        <v>206</v>
      </c>
      <c r="E314" s="253"/>
      <c r="F314" s="256"/>
      <c r="G314" s="259"/>
    </row>
    <row r="315" spans="2:7" ht="29.25" thickBot="1" x14ac:dyDescent="0.25">
      <c r="B315" s="251"/>
      <c r="C315" s="251"/>
      <c r="D315" s="178" t="s">
        <v>207</v>
      </c>
      <c r="E315" s="254"/>
      <c r="F315" s="257"/>
      <c r="G315" s="260"/>
    </row>
    <row r="316" spans="2:7" ht="28.5" x14ac:dyDescent="0.2">
      <c r="B316" s="249">
        <v>3</v>
      </c>
      <c r="C316" s="249" t="s">
        <v>430</v>
      </c>
      <c r="D316" s="181" t="s">
        <v>431</v>
      </c>
      <c r="E316" s="252">
        <v>1</v>
      </c>
      <c r="F316" s="255">
        <v>18</v>
      </c>
      <c r="G316" s="249" t="s">
        <v>439</v>
      </c>
    </row>
    <row r="317" spans="2:7" ht="28.5" x14ac:dyDescent="0.2">
      <c r="B317" s="250"/>
      <c r="C317" s="250"/>
      <c r="D317" s="181" t="s">
        <v>432</v>
      </c>
      <c r="E317" s="253"/>
      <c r="F317" s="256"/>
      <c r="G317" s="250"/>
    </row>
    <row r="318" spans="2:7" ht="14.25" x14ac:dyDescent="0.2">
      <c r="B318" s="250"/>
      <c r="C318" s="250"/>
      <c r="D318" s="181" t="s">
        <v>433</v>
      </c>
      <c r="E318" s="253"/>
      <c r="F318" s="256"/>
      <c r="G318" s="250"/>
    </row>
    <row r="319" spans="2:7" ht="14.25" x14ac:dyDescent="0.2">
      <c r="B319" s="250"/>
      <c r="C319" s="250"/>
      <c r="D319" s="181" t="s">
        <v>434</v>
      </c>
      <c r="E319" s="253"/>
      <c r="F319" s="256"/>
      <c r="G319" s="250"/>
    </row>
    <row r="320" spans="2:7" ht="14.25" x14ac:dyDescent="0.2">
      <c r="B320" s="250"/>
      <c r="C320" s="250"/>
      <c r="D320" s="181" t="s">
        <v>435</v>
      </c>
      <c r="E320" s="253"/>
      <c r="F320" s="256"/>
      <c r="G320" s="250"/>
    </row>
    <row r="321" spans="2:7" ht="28.5" x14ac:dyDescent="0.2">
      <c r="B321" s="250"/>
      <c r="C321" s="250"/>
      <c r="D321" s="181" t="s">
        <v>436</v>
      </c>
      <c r="E321" s="253"/>
      <c r="F321" s="256"/>
      <c r="G321" s="250"/>
    </row>
    <row r="322" spans="2:7" ht="14.25" x14ac:dyDescent="0.2">
      <c r="B322" s="250"/>
      <c r="C322" s="250"/>
      <c r="D322" s="181" t="s">
        <v>437</v>
      </c>
      <c r="E322" s="253"/>
      <c r="F322" s="256"/>
      <c r="G322" s="250"/>
    </row>
    <row r="323" spans="2:7" ht="28.5" x14ac:dyDescent="0.2">
      <c r="B323" s="250"/>
      <c r="C323" s="250"/>
      <c r="D323" s="181" t="s">
        <v>438</v>
      </c>
      <c r="E323" s="253"/>
      <c r="F323" s="256"/>
      <c r="G323" s="250"/>
    </row>
    <row r="324" spans="2:7" ht="14.25" x14ac:dyDescent="0.2">
      <c r="B324" s="250"/>
      <c r="C324" s="250"/>
      <c r="D324" s="181"/>
      <c r="E324" s="253"/>
      <c r="F324" s="256"/>
      <c r="G324" s="250"/>
    </row>
    <row r="325" spans="2:7" ht="90.75" thickBot="1" x14ac:dyDescent="0.25">
      <c r="B325" s="251"/>
      <c r="C325" s="251"/>
      <c r="D325" s="197" t="s">
        <v>209</v>
      </c>
      <c r="E325" s="254"/>
      <c r="F325" s="257"/>
      <c r="G325" s="251"/>
    </row>
    <row r="326" spans="2:7" ht="14.25" x14ac:dyDescent="0.2">
      <c r="B326" s="249">
        <v>4</v>
      </c>
      <c r="C326" s="249" t="s">
        <v>440</v>
      </c>
      <c r="D326" s="181" t="s">
        <v>441</v>
      </c>
      <c r="E326" s="252">
        <v>0</v>
      </c>
      <c r="F326" s="255">
        <v>2.5</v>
      </c>
      <c r="G326" s="249" t="s">
        <v>452</v>
      </c>
    </row>
    <row r="327" spans="2:7" ht="14.25" x14ac:dyDescent="0.2">
      <c r="B327" s="250"/>
      <c r="C327" s="250"/>
      <c r="D327" s="181" t="s">
        <v>442</v>
      </c>
      <c r="E327" s="253"/>
      <c r="F327" s="256"/>
      <c r="G327" s="250"/>
    </row>
    <row r="328" spans="2:7" ht="14.25" x14ac:dyDescent="0.2">
      <c r="B328" s="250"/>
      <c r="C328" s="250"/>
      <c r="D328" s="185" t="s">
        <v>443</v>
      </c>
      <c r="E328" s="253"/>
      <c r="F328" s="256"/>
      <c r="G328" s="250"/>
    </row>
    <row r="329" spans="2:7" ht="14.25" x14ac:dyDescent="0.2">
      <c r="B329" s="250"/>
      <c r="C329" s="250"/>
      <c r="D329" s="185" t="s">
        <v>444</v>
      </c>
      <c r="E329" s="253"/>
      <c r="F329" s="256"/>
      <c r="G329" s="250"/>
    </row>
    <row r="330" spans="2:7" ht="14.25" x14ac:dyDescent="0.2">
      <c r="B330" s="250"/>
      <c r="C330" s="250"/>
      <c r="D330" s="181" t="s">
        <v>445</v>
      </c>
      <c r="E330" s="253"/>
      <c r="F330" s="256"/>
      <c r="G330" s="250"/>
    </row>
    <row r="331" spans="2:7" ht="14.25" x14ac:dyDescent="0.2">
      <c r="B331" s="250"/>
      <c r="C331" s="250"/>
      <c r="D331" s="185" t="s">
        <v>446</v>
      </c>
      <c r="E331" s="253"/>
      <c r="F331" s="256"/>
      <c r="G331" s="250"/>
    </row>
    <row r="332" spans="2:7" ht="28.5" x14ac:dyDescent="0.2">
      <c r="B332" s="250"/>
      <c r="C332" s="250"/>
      <c r="D332" s="185" t="s">
        <v>447</v>
      </c>
      <c r="E332" s="253"/>
      <c r="F332" s="256"/>
      <c r="G332" s="250"/>
    </row>
    <row r="333" spans="2:7" ht="14.25" x14ac:dyDescent="0.2">
      <c r="B333" s="250"/>
      <c r="C333" s="250"/>
      <c r="D333" s="181" t="s">
        <v>448</v>
      </c>
      <c r="E333" s="253"/>
      <c r="F333" s="256"/>
      <c r="G333" s="250"/>
    </row>
    <row r="334" spans="2:7" ht="28.5" x14ac:dyDescent="0.2">
      <c r="B334" s="250"/>
      <c r="C334" s="250"/>
      <c r="D334" s="181" t="s">
        <v>449</v>
      </c>
      <c r="E334" s="253"/>
      <c r="F334" s="256"/>
      <c r="G334" s="250"/>
    </row>
    <row r="335" spans="2:7" ht="42.75" x14ac:dyDescent="0.2">
      <c r="B335" s="250"/>
      <c r="C335" s="250"/>
      <c r="D335" s="181" t="s">
        <v>450</v>
      </c>
      <c r="E335" s="253"/>
      <c r="F335" s="256"/>
      <c r="G335" s="250"/>
    </row>
    <row r="336" spans="2:7" ht="29.25" thickBot="1" x14ac:dyDescent="0.25">
      <c r="B336" s="251"/>
      <c r="C336" s="251"/>
      <c r="D336" s="178" t="s">
        <v>451</v>
      </c>
      <c r="E336" s="254"/>
      <c r="F336" s="257"/>
      <c r="G336" s="251"/>
    </row>
    <row r="337" spans="2:7" ht="15.75" x14ac:dyDescent="0.2">
      <c r="B337" s="192"/>
      <c r="F337" s="203">
        <f>+SUM(F303:F336)</f>
        <v>24</v>
      </c>
    </row>
    <row r="338" spans="2:7" ht="15" x14ac:dyDescent="0.2">
      <c r="B338" s="198"/>
    </row>
    <row r="339" spans="2:7" ht="16.5" thickBot="1" x14ac:dyDescent="0.25">
      <c r="B339" s="192" t="s">
        <v>453</v>
      </c>
    </row>
    <row r="340" spans="2:7" ht="14.25" x14ac:dyDescent="0.2">
      <c r="B340" s="249">
        <v>1</v>
      </c>
      <c r="C340" s="249" t="s">
        <v>454</v>
      </c>
      <c r="D340" s="199" t="s">
        <v>455</v>
      </c>
      <c r="E340" s="252">
        <v>1</v>
      </c>
      <c r="F340" s="255">
        <v>5</v>
      </c>
      <c r="G340" s="249"/>
    </row>
    <row r="341" spans="2:7" ht="14.25" x14ac:dyDescent="0.2">
      <c r="B341" s="250"/>
      <c r="C341" s="250"/>
      <c r="D341" s="188" t="s">
        <v>456</v>
      </c>
      <c r="E341" s="253"/>
      <c r="F341" s="256"/>
      <c r="G341" s="250"/>
    </row>
    <row r="342" spans="2:7" ht="28.5" x14ac:dyDescent="0.2">
      <c r="B342" s="250"/>
      <c r="C342" s="250"/>
      <c r="D342" s="188" t="s">
        <v>457</v>
      </c>
      <c r="E342" s="253"/>
      <c r="F342" s="256"/>
      <c r="G342" s="250"/>
    </row>
    <row r="343" spans="2:7" ht="28.5" x14ac:dyDescent="0.2">
      <c r="B343" s="250"/>
      <c r="C343" s="250"/>
      <c r="D343" s="188" t="s">
        <v>586</v>
      </c>
      <c r="E343" s="253"/>
      <c r="F343" s="256"/>
      <c r="G343" s="250"/>
    </row>
    <row r="344" spans="2:7" ht="14.25" x14ac:dyDescent="0.2">
      <c r="B344" s="250"/>
      <c r="C344" s="250"/>
      <c r="D344" s="188" t="s">
        <v>458</v>
      </c>
      <c r="E344" s="253"/>
      <c r="F344" s="256"/>
      <c r="G344" s="250"/>
    </row>
    <row r="345" spans="2:7" ht="14.25" x14ac:dyDescent="0.2">
      <c r="B345" s="250"/>
      <c r="C345" s="250"/>
      <c r="D345" s="188" t="s">
        <v>459</v>
      </c>
      <c r="E345" s="253"/>
      <c r="F345" s="256"/>
      <c r="G345" s="250"/>
    </row>
    <row r="346" spans="2:7" ht="14.25" x14ac:dyDescent="0.2">
      <c r="B346" s="250"/>
      <c r="C346" s="250"/>
      <c r="D346" s="188"/>
      <c r="E346" s="253"/>
      <c r="F346" s="256"/>
      <c r="G346" s="250"/>
    </row>
    <row r="347" spans="2:7" ht="90" x14ac:dyDescent="0.2">
      <c r="B347" s="250"/>
      <c r="C347" s="250"/>
      <c r="D347" s="195" t="s">
        <v>209</v>
      </c>
      <c r="E347" s="253"/>
      <c r="F347" s="256"/>
      <c r="G347" s="250"/>
    </row>
    <row r="348" spans="2:7" ht="15" x14ac:dyDescent="0.2">
      <c r="B348" s="250"/>
      <c r="C348" s="250"/>
      <c r="D348" s="195"/>
      <c r="E348" s="253"/>
      <c r="F348" s="256"/>
      <c r="G348" s="250"/>
    </row>
    <row r="349" spans="2:7" ht="15.75" thickBot="1" x14ac:dyDescent="0.25">
      <c r="B349" s="251"/>
      <c r="C349" s="251"/>
      <c r="D349" s="184"/>
      <c r="E349" s="254"/>
      <c r="F349" s="257"/>
      <c r="G349" s="251"/>
    </row>
    <row r="350" spans="2:7" ht="28.5" x14ac:dyDescent="0.2">
      <c r="B350" s="249">
        <v>2</v>
      </c>
      <c r="C350" s="249" t="s">
        <v>460</v>
      </c>
      <c r="D350" s="181" t="s">
        <v>461</v>
      </c>
      <c r="E350" s="252">
        <v>1</v>
      </c>
      <c r="F350" s="255">
        <v>3</v>
      </c>
      <c r="G350" s="181" t="s">
        <v>467</v>
      </c>
    </row>
    <row r="351" spans="2:7" ht="28.5" x14ac:dyDescent="0.2">
      <c r="B351" s="250"/>
      <c r="C351" s="250"/>
      <c r="D351" s="181" t="s">
        <v>462</v>
      </c>
      <c r="E351" s="253"/>
      <c r="F351" s="256"/>
      <c r="G351" s="181" t="s">
        <v>468</v>
      </c>
    </row>
    <row r="352" spans="2:7" ht="14.25" x14ac:dyDescent="0.2">
      <c r="B352" s="250"/>
      <c r="C352" s="250"/>
      <c r="D352" s="181" t="s">
        <v>463</v>
      </c>
      <c r="E352" s="253"/>
      <c r="F352" s="256"/>
      <c r="G352" s="186"/>
    </row>
    <row r="353" spans="2:7" ht="14.25" x14ac:dyDescent="0.2">
      <c r="B353" s="250"/>
      <c r="C353" s="250"/>
      <c r="D353" s="181" t="s">
        <v>464</v>
      </c>
      <c r="E353" s="253"/>
      <c r="F353" s="256"/>
      <c r="G353" s="186"/>
    </row>
    <row r="354" spans="2:7" ht="14.25" x14ac:dyDescent="0.2">
      <c r="B354" s="250"/>
      <c r="C354" s="250"/>
      <c r="D354" s="181" t="s">
        <v>465</v>
      </c>
      <c r="E354" s="253"/>
      <c r="F354" s="256"/>
      <c r="G354" s="186"/>
    </row>
    <row r="355" spans="2:7" ht="14.25" x14ac:dyDescent="0.2">
      <c r="B355" s="250"/>
      <c r="C355" s="250"/>
      <c r="D355" s="181" t="s">
        <v>466</v>
      </c>
      <c r="E355" s="253"/>
      <c r="F355" s="256"/>
      <c r="G355" s="186"/>
    </row>
    <row r="356" spans="2:7" ht="14.25" x14ac:dyDescent="0.2">
      <c r="B356" s="250"/>
      <c r="C356" s="250"/>
      <c r="D356" s="181"/>
      <c r="E356" s="253"/>
      <c r="F356" s="256"/>
      <c r="G356" s="186"/>
    </row>
    <row r="357" spans="2:7" ht="90.75" thickBot="1" x14ac:dyDescent="0.25">
      <c r="B357" s="251"/>
      <c r="C357" s="251"/>
      <c r="D357" s="197" t="s">
        <v>209</v>
      </c>
      <c r="E357" s="254"/>
      <c r="F357" s="257"/>
      <c r="G357" s="187"/>
    </row>
    <row r="358" spans="2:7" ht="14.25" x14ac:dyDescent="0.2">
      <c r="B358" s="249">
        <v>3</v>
      </c>
      <c r="C358" s="249" t="s">
        <v>469</v>
      </c>
      <c r="D358" s="181" t="s">
        <v>470</v>
      </c>
      <c r="E358" s="252">
        <v>1</v>
      </c>
      <c r="F358" s="255">
        <v>3.5</v>
      </c>
      <c r="G358" s="249" t="s">
        <v>473</v>
      </c>
    </row>
    <row r="359" spans="2:7" ht="28.5" x14ac:dyDescent="0.2">
      <c r="B359" s="250"/>
      <c r="C359" s="250"/>
      <c r="D359" s="181" t="s">
        <v>471</v>
      </c>
      <c r="E359" s="253"/>
      <c r="F359" s="256"/>
      <c r="G359" s="250"/>
    </row>
    <row r="360" spans="2:7" ht="14.25" x14ac:dyDescent="0.2">
      <c r="B360" s="250"/>
      <c r="C360" s="250"/>
      <c r="D360" s="181" t="s">
        <v>472</v>
      </c>
      <c r="E360" s="253"/>
      <c r="F360" s="256"/>
      <c r="G360" s="250"/>
    </row>
    <row r="361" spans="2:7" ht="14.25" x14ac:dyDescent="0.2">
      <c r="B361" s="250"/>
      <c r="C361" s="250"/>
      <c r="D361" s="181"/>
      <c r="E361" s="253"/>
      <c r="F361" s="256"/>
      <c r="G361" s="250"/>
    </row>
    <row r="362" spans="2:7" ht="90.75" thickBot="1" x14ac:dyDescent="0.25">
      <c r="B362" s="251"/>
      <c r="C362" s="251"/>
      <c r="D362" s="197" t="s">
        <v>209</v>
      </c>
      <c r="E362" s="254"/>
      <c r="F362" s="257"/>
      <c r="G362" s="251"/>
    </row>
    <row r="363" spans="2:7" ht="14.25" x14ac:dyDescent="0.2">
      <c r="B363" s="249">
        <v>4</v>
      </c>
      <c r="C363" s="249" t="s">
        <v>474</v>
      </c>
      <c r="D363" s="181" t="s">
        <v>475</v>
      </c>
      <c r="E363" s="252">
        <v>1</v>
      </c>
      <c r="F363" s="255">
        <v>2.5</v>
      </c>
      <c r="G363" s="181" t="s">
        <v>477</v>
      </c>
    </row>
    <row r="364" spans="2:7" ht="14.25" x14ac:dyDescent="0.2">
      <c r="B364" s="250"/>
      <c r="C364" s="250"/>
      <c r="D364" s="181" t="s">
        <v>476</v>
      </c>
      <c r="E364" s="253"/>
      <c r="F364" s="256"/>
      <c r="G364" s="181" t="s">
        <v>478</v>
      </c>
    </row>
    <row r="365" spans="2:7" ht="15" thickBot="1" x14ac:dyDescent="0.25">
      <c r="B365" s="251"/>
      <c r="C365" s="251"/>
      <c r="D365" s="178"/>
      <c r="E365" s="254"/>
      <c r="F365" s="257"/>
      <c r="G365" s="187"/>
    </row>
    <row r="366" spans="2:7" ht="15.75" x14ac:dyDescent="0.2">
      <c r="B366" s="192"/>
      <c r="F366" s="203">
        <f>SUM(F340:F365)</f>
        <v>14</v>
      </c>
    </row>
    <row r="367" spans="2:7" ht="16.5" thickBot="1" x14ac:dyDescent="0.25">
      <c r="B367" s="192" t="s">
        <v>479</v>
      </c>
    </row>
    <row r="368" spans="2:7" ht="14.25" x14ac:dyDescent="0.2">
      <c r="B368" s="249">
        <v>1</v>
      </c>
      <c r="C368" s="249" t="s">
        <v>480</v>
      </c>
      <c r="D368" s="199"/>
      <c r="E368" s="252">
        <v>1</v>
      </c>
      <c r="F368" s="255">
        <v>17</v>
      </c>
      <c r="G368" s="249" t="s">
        <v>485</v>
      </c>
    </row>
    <row r="369" spans="2:7" ht="14.25" x14ac:dyDescent="0.2">
      <c r="B369" s="250"/>
      <c r="C369" s="250"/>
      <c r="D369" s="188" t="s">
        <v>481</v>
      </c>
      <c r="E369" s="253"/>
      <c r="F369" s="256"/>
      <c r="G369" s="250"/>
    </row>
    <row r="370" spans="2:7" ht="28.5" x14ac:dyDescent="0.2">
      <c r="B370" s="250"/>
      <c r="C370" s="250"/>
      <c r="D370" s="188" t="s">
        <v>482</v>
      </c>
      <c r="E370" s="253"/>
      <c r="F370" s="256"/>
      <c r="G370" s="250"/>
    </row>
    <row r="371" spans="2:7" ht="28.5" x14ac:dyDescent="0.2">
      <c r="B371" s="250"/>
      <c r="C371" s="250"/>
      <c r="D371" s="188" t="s">
        <v>483</v>
      </c>
      <c r="E371" s="253"/>
      <c r="F371" s="256"/>
      <c r="G371" s="250"/>
    </row>
    <row r="372" spans="2:7" ht="15" thickBot="1" x14ac:dyDescent="0.25">
      <c r="B372" s="251"/>
      <c r="C372" s="251"/>
      <c r="D372" s="179" t="s">
        <v>484</v>
      </c>
      <c r="E372" s="254"/>
      <c r="F372" s="257"/>
      <c r="G372" s="251"/>
    </row>
    <row r="373" spans="2:7" ht="28.5" x14ac:dyDescent="0.2">
      <c r="B373" s="249">
        <v>2</v>
      </c>
      <c r="C373" s="249" t="s">
        <v>486</v>
      </c>
      <c r="D373" s="181" t="s">
        <v>487</v>
      </c>
      <c r="E373" s="252">
        <v>2</v>
      </c>
      <c r="F373" s="255">
        <v>9</v>
      </c>
      <c r="G373" s="249" t="s">
        <v>491</v>
      </c>
    </row>
    <row r="374" spans="2:7" ht="14.25" x14ac:dyDescent="0.2">
      <c r="B374" s="250"/>
      <c r="C374" s="250"/>
      <c r="D374" s="181" t="s">
        <v>488</v>
      </c>
      <c r="E374" s="253"/>
      <c r="F374" s="256"/>
      <c r="G374" s="250"/>
    </row>
    <row r="375" spans="2:7" ht="14.25" x14ac:dyDescent="0.2">
      <c r="B375" s="250"/>
      <c r="C375" s="250"/>
      <c r="D375" s="181" t="s">
        <v>489</v>
      </c>
      <c r="E375" s="253"/>
      <c r="F375" s="256"/>
      <c r="G375" s="250"/>
    </row>
    <row r="376" spans="2:7" ht="14.25" x14ac:dyDescent="0.2">
      <c r="B376" s="250"/>
      <c r="C376" s="250"/>
      <c r="D376" s="181" t="s">
        <v>490</v>
      </c>
      <c r="E376" s="253"/>
      <c r="F376" s="256"/>
      <c r="G376" s="250"/>
    </row>
    <row r="377" spans="2:7" ht="14.25" x14ac:dyDescent="0.2">
      <c r="B377" s="250"/>
      <c r="C377" s="250"/>
      <c r="D377" s="181"/>
      <c r="E377" s="253"/>
      <c r="F377" s="256"/>
      <c r="G377" s="250"/>
    </row>
    <row r="378" spans="2:7" ht="90.75" thickBot="1" x14ac:dyDescent="0.25">
      <c r="B378" s="251"/>
      <c r="C378" s="251"/>
      <c r="D378" s="197" t="s">
        <v>209</v>
      </c>
      <c r="E378" s="254"/>
      <c r="F378" s="257"/>
      <c r="G378" s="251"/>
    </row>
    <row r="379" spans="2:7" ht="28.5" x14ac:dyDescent="0.2">
      <c r="B379" s="249">
        <v>3</v>
      </c>
      <c r="C379" s="249" t="s">
        <v>492</v>
      </c>
      <c r="D379" s="181" t="s">
        <v>493</v>
      </c>
      <c r="E379" s="252">
        <v>2</v>
      </c>
      <c r="F379" s="255">
        <v>8</v>
      </c>
      <c r="G379" s="249" t="s">
        <v>495</v>
      </c>
    </row>
    <row r="380" spans="2:7" ht="14.25" x14ac:dyDescent="0.2">
      <c r="B380" s="250"/>
      <c r="C380" s="250"/>
      <c r="D380" s="181" t="s">
        <v>494</v>
      </c>
      <c r="E380" s="253"/>
      <c r="F380" s="256"/>
      <c r="G380" s="250"/>
    </row>
    <row r="381" spans="2:7" ht="14.25" x14ac:dyDescent="0.2">
      <c r="B381" s="250"/>
      <c r="C381" s="250"/>
      <c r="D381" s="181" t="s">
        <v>489</v>
      </c>
      <c r="E381" s="253"/>
      <c r="F381" s="256"/>
      <c r="G381" s="250"/>
    </row>
    <row r="382" spans="2:7" ht="15" x14ac:dyDescent="0.2">
      <c r="B382" s="250"/>
      <c r="C382" s="250"/>
      <c r="D382" s="196"/>
      <c r="E382" s="253"/>
      <c r="F382" s="256"/>
      <c r="G382" s="250"/>
    </row>
    <row r="383" spans="2:7" ht="90.75" thickBot="1" x14ac:dyDescent="0.25">
      <c r="B383" s="251"/>
      <c r="C383" s="251"/>
      <c r="D383" s="197" t="s">
        <v>209</v>
      </c>
      <c r="E383" s="254"/>
      <c r="F383" s="257"/>
      <c r="G383" s="251"/>
    </row>
    <row r="384" spans="2:7" ht="14.25" x14ac:dyDescent="0.2">
      <c r="B384" s="249">
        <v>4</v>
      </c>
      <c r="C384" s="249" t="s">
        <v>496</v>
      </c>
      <c r="D384" s="181" t="s">
        <v>497</v>
      </c>
      <c r="E384" s="252">
        <v>0</v>
      </c>
      <c r="F384" s="255">
        <v>9</v>
      </c>
      <c r="G384" s="249" t="s">
        <v>502</v>
      </c>
    </row>
    <row r="385" spans="2:7" ht="14.25" x14ac:dyDescent="0.2">
      <c r="B385" s="250"/>
      <c r="C385" s="250"/>
      <c r="D385" s="181"/>
      <c r="E385" s="253"/>
      <c r="F385" s="256"/>
      <c r="G385" s="250"/>
    </row>
    <row r="386" spans="2:7" ht="28.5" x14ac:dyDescent="0.2">
      <c r="B386" s="250"/>
      <c r="C386" s="250"/>
      <c r="D386" s="181" t="s">
        <v>498</v>
      </c>
      <c r="E386" s="253"/>
      <c r="F386" s="256"/>
      <c r="G386" s="250"/>
    </row>
    <row r="387" spans="2:7" ht="57" x14ac:dyDescent="0.2">
      <c r="B387" s="250"/>
      <c r="C387" s="250"/>
      <c r="D387" s="181" t="s">
        <v>499</v>
      </c>
      <c r="E387" s="253"/>
      <c r="F387" s="256"/>
      <c r="G387" s="250"/>
    </row>
    <row r="388" spans="2:7" ht="14.25" x14ac:dyDescent="0.2">
      <c r="B388" s="250"/>
      <c r="C388" s="250"/>
      <c r="D388" s="181" t="s">
        <v>500</v>
      </c>
      <c r="E388" s="253"/>
      <c r="F388" s="256"/>
      <c r="G388" s="250"/>
    </row>
    <row r="389" spans="2:7" ht="29.25" thickBot="1" x14ac:dyDescent="0.25">
      <c r="B389" s="251"/>
      <c r="C389" s="251"/>
      <c r="D389" s="178" t="s">
        <v>501</v>
      </c>
      <c r="E389" s="254"/>
      <c r="F389" s="257"/>
      <c r="G389" s="251"/>
    </row>
    <row r="390" spans="2:7" ht="14.25" x14ac:dyDescent="0.2">
      <c r="B390" s="249">
        <v>6</v>
      </c>
      <c r="C390" s="249" t="s">
        <v>503</v>
      </c>
      <c r="D390" s="181" t="s">
        <v>504</v>
      </c>
      <c r="E390" s="252">
        <v>5</v>
      </c>
      <c r="F390" s="255">
        <v>15</v>
      </c>
      <c r="G390" s="249" t="s">
        <v>510</v>
      </c>
    </row>
    <row r="391" spans="2:7" ht="14.25" x14ac:dyDescent="0.2">
      <c r="B391" s="250"/>
      <c r="C391" s="250"/>
      <c r="D391" s="181"/>
      <c r="E391" s="253"/>
      <c r="F391" s="256"/>
      <c r="G391" s="250"/>
    </row>
    <row r="392" spans="2:7" ht="14.25" x14ac:dyDescent="0.2">
      <c r="B392" s="250"/>
      <c r="C392" s="250"/>
      <c r="D392" s="181" t="s">
        <v>505</v>
      </c>
      <c r="E392" s="253"/>
      <c r="F392" s="256"/>
      <c r="G392" s="250"/>
    </row>
    <row r="393" spans="2:7" ht="14.25" x14ac:dyDescent="0.2">
      <c r="B393" s="250"/>
      <c r="C393" s="250"/>
      <c r="D393" s="181" t="s">
        <v>506</v>
      </c>
      <c r="E393" s="253"/>
      <c r="F393" s="256"/>
      <c r="G393" s="250"/>
    </row>
    <row r="394" spans="2:7" ht="14.25" x14ac:dyDescent="0.2">
      <c r="B394" s="250"/>
      <c r="C394" s="250"/>
      <c r="D394" s="181" t="s">
        <v>507</v>
      </c>
      <c r="E394" s="253"/>
      <c r="F394" s="256"/>
      <c r="G394" s="250"/>
    </row>
    <row r="395" spans="2:7" ht="14.25" x14ac:dyDescent="0.2">
      <c r="B395" s="250"/>
      <c r="C395" s="250"/>
      <c r="D395" s="181" t="s">
        <v>508</v>
      </c>
      <c r="E395" s="253"/>
      <c r="F395" s="256"/>
      <c r="G395" s="250"/>
    </row>
    <row r="396" spans="2:7" ht="14.25" x14ac:dyDescent="0.2">
      <c r="B396" s="250"/>
      <c r="C396" s="250"/>
      <c r="D396" s="181" t="s">
        <v>509</v>
      </c>
      <c r="E396" s="253"/>
      <c r="F396" s="256"/>
      <c r="G396" s="250"/>
    </row>
    <row r="397" spans="2:7" ht="15" x14ac:dyDescent="0.2">
      <c r="B397" s="250"/>
      <c r="C397" s="250"/>
      <c r="D397" s="196"/>
      <c r="E397" s="253"/>
      <c r="F397" s="256"/>
      <c r="G397" s="250"/>
    </row>
    <row r="398" spans="2:7" ht="90.75" thickBot="1" x14ac:dyDescent="0.25">
      <c r="B398" s="251"/>
      <c r="C398" s="251"/>
      <c r="D398" s="197" t="s">
        <v>209</v>
      </c>
      <c r="E398" s="254"/>
      <c r="F398" s="257"/>
      <c r="G398" s="251"/>
    </row>
    <row r="399" spans="2:7" ht="15.75" x14ac:dyDescent="0.2">
      <c r="B399" s="192"/>
      <c r="F399" s="203">
        <f>SUM(F368:F398)</f>
        <v>58</v>
      </c>
    </row>
    <row r="400" spans="2:7" ht="15.75" x14ac:dyDescent="0.2">
      <c r="B400" s="192"/>
    </row>
    <row r="401" spans="2:7" ht="15.75" x14ac:dyDescent="0.2">
      <c r="B401" s="192"/>
    </row>
    <row r="402" spans="2:7" ht="16.5" thickBot="1" x14ac:dyDescent="0.25">
      <c r="B402" s="192" t="s">
        <v>587</v>
      </c>
    </row>
    <row r="403" spans="2:7" ht="14.25" x14ac:dyDescent="0.2">
      <c r="B403" s="249">
        <v>1</v>
      </c>
      <c r="C403" s="249" t="s">
        <v>511</v>
      </c>
      <c r="D403" s="199" t="s">
        <v>512</v>
      </c>
      <c r="E403" s="252">
        <v>4</v>
      </c>
      <c r="F403" s="255">
        <v>2</v>
      </c>
      <c r="G403" s="249" t="s">
        <v>513</v>
      </c>
    </row>
    <row r="404" spans="2:7" ht="14.25" x14ac:dyDescent="0.2">
      <c r="B404" s="250"/>
      <c r="C404" s="250"/>
      <c r="D404" s="188"/>
      <c r="E404" s="253"/>
      <c r="F404" s="256"/>
      <c r="G404" s="250"/>
    </row>
    <row r="405" spans="2:7" ht="90.75" thickBot="1" x14ac:dyDescent="0.25">
      <c r="B405" s="251"/>
      <c r="C405" s="251"/>
      <c r="D405" s="184" t="s">
        <v>209</v>
      </c>
      <c r="E405" s="254"/>
      <c r="F405" s="257"/>
      <c r="G405" s="251"/>
    </row>
    <row r="406" spans="2:7" ht="28.5" x14ac:dyDescent="0.2">
      <c r="B406" s="249">
        <v>2</v>
      </c>
      <c r="C406" s="249" t="s">
        <v>514</v>
      </c>
      <c r="D406" s="181" t="s">
        <v>515</v>
      </c>
      <c r="E406" s="252">
        <v>8</v>
      </c>
      <c r="F406" s="255">
        <v>2</v>
      </c>
      <c r="G406" s="249" t="s">
        <v>517</v>
      </c>
    </row>
    <row r="407" spans="2:7" ht="14.25" x14ac:dyDescent="0.2">
      <c r="B407" s="250"/>
      <c r="C407" s="250"/>
      <c r="D407" s="181" t="s">
        <v>516</v>
      </c>
      <c r="E407" s="253"/>
      <c r="F407" s="256"/>
      <c r="G407" s="250"/>
    </row>
    <row r="408" spans="2:7" ht="14.25" x14ac:dyDescent="0.2">
      <c r="B408" s="250"/>
      <c r="C408" s="250"/>
      <c r="D408" s="181"/>
      <c r="E408" s="253"/>
      <c r="F408" s="256"/>
      <c r="G408" s="250"/>
    </row>
    <row r="409" spans="2:7" ht="90.75" thickBot="1" x14ac:dyDescent="0.25">
      <c r="B409" s="251"/>
      <c r="C409" s="251"/>
      <c r="D409" s="197" t="s">
        <v>209</v>
      </c>
      <c r="E409" s="254"/>
      <c r="F409" s="257"/>
      <c r="G409" s="251"/>
    </row>
    <row r="410" spans="2:7" ht="29.25" thickBot="1" x14ac:dyDescent="0.25">
      <c r="B410" s="177">
        <v>3</v>
      </c>
      <c r="C410" s="178" t="s">
        <v>518</v>
      </c>
      <c r="D410" s="178" t="s">
        <v>519</v>
      </c>
      <c r="E410" s="180">
        <v>10</v>
      </c>
      <c r="F410" s="202">
        <v>5</v>
      </c>
      <c r="G410" s="178" t="s">
        <v>520</v>
      </c>
    </row>
    <row r="411" spans="2:7" ht="14.25" x14ac:dyDescent="0.2">
      <c r="B411" s="249">
        <v>4</v>
      </c>
      <c r="C411" s="249" t="s">
        <v>521</v>
      </c>
      <c r="D411" s="181" t="s">
        <v>522</v>
      </c>
      <c r="E411" s="252">
        <v>1</v>
      </c>
      <c r="F411" s="255">
        <v>0.2</v>
      </c>
      <c r="G411" s="249"/>
    </row>
    <row r="412" spans="2:7" ht="14.25" x14ac:dyDescent="0.2">
      <c r="B412" s="250"/>
      <c r="C412" s="250"/>
      <c r="D412" s="181" t="s">
        <v>523</v>
      </c>
      <c r="E412" s="253"/>
      <c r="F412" s="256"/>
      <c r="G412" s="250"/>
    </row>
    <row r="413" spans="2:7" ht="14.25" x14ac:dyDescent="0.2">
      <c r="B413" s="250"/>
      <c r="C413" s="250"/>
      <c r="D413" s="181"/>
      <c r="E413" s="253"/>
      <c r="F413" s="256"/>
      <c r="G413" s="250"/>
    </row>
    <row r="414" spans="2:7" ht="90.75" thickBot="1" x14ac:dyDescent="0.25">
      <c r="B414" s="251"/>
      <c r="C414" s="251"/>
      <c r="D414" s="197" t="s">
        <v>209</v>
      </c>
      <c r="E414" s="254"/>
      <c r="F414" s="257"/>
      <c r="G414" s="251"/>
    </row>
    <row r="415" spans="2:7" ht="28.5" x14ac:dyDescent="0.2">
      <c r="B415" s="249">
        <v>5</v>
      </c>
      <c r="C415" s="249" t="s">
        <v>524</v>
      </c>
      <c r="D415" s="181" t="s">
        <v>525</v>
      </c>
      <c r="E415" s="252">
        <v>1</v>
      </c>
      <c r="F415" s="255">
        <v>3.5</v>
      </c>
      <c r="G415" s="249" t="s">
        <v>588</v>
      </c>
    </row>
    <row r="416" spans="2:7" ht="28.5" x14ac:dyDescent="0.2">
      <c r="B416" s="250"/>
      <c r="C416" s="250"/>
      <c r="D416" s="181" t="s">
        <v>526</v>
      </c>
      <c r="E416" s="253"/>
      <c r="F416" s="256"/>
      <c r="G416" s="250"/>
    </row>
    <row r="417" spans="2:7" ht="28.5" x14ac:dyDescent="0.2">
      <c r="B417" s="250"/>
      <c r="C417" s="250"/>
      <c r="D417" s="181" t="s">
        <v>527</v>
      </c>
      <c r="E417" s="253"/>
      <c r="F417" s="256"/>
      <c r="G417" s="250"/>
    </row>
    <row r="418" spans="2:7" ht="28.5" x14ac:dyDescent="0.2">
      <c r="B418" s="250"/>
      <c r="C418" s="250"/>
      <c r="D418" s="181" t="s">
        <v>528</v>
      </c>
      <c r="E418" s="253"/>
      <c r="F418" s="256"/>
      <c r="G418" s="250"/>
    </row>
    <row r="419" spans="2:7" ht="14.25" x14ac:dyDescent="0.2">
      <c r="B419" s="250"/>
      <c r="C419" s="250"/>
      <c r="D419" s="181"/>
      <c r="E419" s="253"/>
      <c r="F419" s="256"/>
      <c r="G419" s="250"/>
    </row>
    <row r="420" spans="2:7" ht="90.75" thickBot="1" x14ac:dyDescent="0.25">
      <c r="B420" s="251"/>
      <c r="C420" s="251"/>
      <c r="D420" s="197" t="s">
        <v>209</v>
      </c>
      <c r="E420" s="254"/>
      <c r="F420" s="257"/>
      <c r="G420" s="251"/>
    </row>
    <row r="421" spans="2:7" ht="28.5" x14ac:dyDescent="0.2">
      <c r="B421" s="249">
        <v>6</v>
      </c>
      <c r="C421" s="249" t="s">
        <v>529</v>
      </c>
      <c r="D421" s="181" t="s">
        <v>530</v>
      </c>
      <c r="E421" s="252">
        <v>1</v>
      </c>
      <c r="F421" s="255">
        <v>10</v>
      </c>
      <c r="G421" s="249" t="s">
        <v>534</v>
      </c>
    </row>
    <row r="422" spans="2:7" ht="28.5" x14ac:dyDescent="0.2">
      <c r="B422" s="250"/>
      <c r="C422" s="250"/>
      <c r="D422" s="181" t="s">
        <v>531</v>
      </c>
      <c r="E422" s="253"/>
      <c r="F422" s="256"/>
      <c r="G422" s="250"/>
    </row>
    <row r="423" spans="2:7" ht="14.25" x14ac:dyDescent="0.2">
      <c r="B423" s="250"/>
      <c r="C423" s="250"/>
      <c r="D423" s="181" t="s">
        <v>589</v>
      </c>
      <c r="E423" s="253"/>
      <c r="F423" s="256"/>
      <c r="G423" s="250"/>
    </row>
    <row r="424" spans="2:7" ht="28.5" x14ac:dyDescent="0.2">
      <c r="B424" s="250"/>
      <c r="C424" s="250"/>
      <c r="D424" s="181" t="s">
        <v>532</v>
      </c>
      <c r="E424" s="253"/>
      <c r="F424" s="256"/>
      <c r="G424" s="250"/>
    </row>
    <row r="425" spans="2:7" ht="15" thickBot="1" x14ac:dyDescent="0.25">
      <c r="B425" s="251"/>
      <c r="C425" s="251"/>
      <c r="D425" s="178" t="s">
        <v>533</v>
      </c>
      <c r="E425" s="254"/>
      <c r="F425" s="257"/>
      <c r="G425" s="251"/>
    </row>
    <row r="426" spans="2:7" ht="42.75" x14ac:dyDescent="0.2">
      <c r="B426" s="249">
        <v>7</v>
      </c>
      <c r="C426" s="249" t="s">
        <v>535</v>
      </c>
      <c r="D426" s="181" t="s">
        <v>536</v>
      </c>
      <c r="E426" s="252">
        <v>1</v>
      </c>
      <c r="F426" s="255">
        <v>4</v>
      </c>
      <c r="G426" s="249"/>
    </row>
    <row r="427" spans="2:7" ht="42.75" x14ac:dyDescent="0.2">
      <c r="B427" s="250"/>
      <c r="C427" s="250"/>
      <c r="D427" s="181" t="s">
        <v>537</v>
      </c>
      <c r="E427" s="253"/>
      <c r="F427" s="256"/>
      <c r="G427" s="250"/>
    </row>
    <row r="428" spans="2:7" ht="42.75" x14ac:dyDescent="0.2">
      <c r="B428" s="250"/>
      <c r="C428" s="250"/>
      <c r="D428" s="181" t="s">
        <v>538</v>
      </c>
      <c r="E428" s="253"/>
      <c r="F428" s="256"/>
      <c r="G428" s="250"/>
    </row>
    <row r="429" spans="2:7" ht="14.25" x14ac:dyDescent="0.2">
      <c r="B429" s="250"/>
      <c r="C429" s="250"/>
      <c r="D429" s="181"/>
      <c r="E429" s="253"/>
      <c r="F429" s="256"/>
      <c r="G429" s="250"/>
    </row>
    <row r="430" spans="2:7" ht="90" x14ac:dyDescent="0.2">
      <c r="B430" s="250"/>
      <c r="C430" s="250"/>
      <c r="D430" s="196" t="s">
        <v>209</v>
      </c>
      <c r="E430" s="253"/>
      <c r="F430" s="256"/>
      <c r="G430" s="250"/>
    </row>
    <row r="431" spans="2:7" ht="15.75" thickBot="1" x14ac:dyDescent="0.25">
      <c r="B431" s="251"/>
      <c r="C431" s="251"/>
      <c r="D431" s="197"/>
      <c r="E431" s="254"/>
      <c r="F431" s="257"/>
      <c r="G431" s="251"/>
    </row>
    <row r="432" spans="2:7" ht="14.25" x14ac:dyDescent="0.2">
      <c r="B432" s="249">
        <v>8</v>
      </c>
      <c r="C432" s="249" t="s">
        <v>374</v>
      </c>
      <c r="D432" s="181" t="s">
        <v>379</v>
      </c>
      <c r="E432" s="252">
        <v>1</v>
      </c>
      <c r="F432" s="255">
        <v>18</v>
      </c>
      <c r="G432" s="249"/>
    </row>
    <row r="433" spans="2:7" ht="14.25" x14ac:dyDescent="0.2">
      <c r="B433" s="250"/>
      <c r="C433" s="250"/>
      <c r="D433" s="181" t="s">
        <v>380</v>
      </c>
      <c r="E433" s="253"/>
      <c r="F433" s="256"/>
      <c r="G433" s="250"/>
    </row>
    <row r="434" spans="2:7" ht="28.5" x14ac:dyDescent="0.2">
      <c r="B434" s="250"/>
      <c r="C434" s="250"/>
      <c r="D434" s="181" t="s">
        <v>590</v>
      </c>
      <c r="E434" s="253"/>
      <c r="F434" s="256"/>
      <c r="G434" s="250"/>
    </row>
    <row r="435" spans="2:7" ht="15" thickBot="1" x14ac:dyDescent="0.25">
      <c r="B435" s="251"/>
      <c r="C435" s="251"/>
      <c r="D435" s="178"/>
      <c r="E435" s="254"/>
      <c r="F435" s="257"/>
      <c r="G435" s="251"/>
    </row>
    <row r="436" spans="2:7" x14ac:dyDescent="0.2">
      <c r="F436" s="203">
        <f>+SUM(F403:F435)</f>
        <v>44.7</v>
      </c>
    </row>
    <row r="438" spans="2:7" x14ac:dyDescent="0.2">
      <c r="B438" s="172" t="s">
        <v>604</v>
      </c>
      <c r="F438" s="203">
        <v>11.5</v>
      </c>
    </row>
  </sheetData>
  <mergeCells count="264">
    <mergeCell ref="G24:G30"/>
    <mergeCell ref="B33:B38"/>
    <mergeCell ref="C33:C38"/>
    <mergeCell ref="E33:E38"/>
    <mergeCell ref="F33:F38"/>
    <mergeCell ref="G33:G38"/>
    <mergeCell ref="C18:C23"/>
    <mergeCell ref="E18:E23"/>
    <mergeCell ref="F18:F23"/>
    <mergeCell ref="B24:B30"/>
    <mergeCell ref="C24:C30"/>
    <mergeCell ref="E24:E30"/>
    <mergeCell ref="F24:F30"/>
    <mergeCell ref="G6:G23"/>
    <mergeCell ref="B7:B12"/>
    <mergeCell ref="C7:C12"/>
    <mergeCell ref="E7:E12"/>
    <mergeCell ref="F7:F12"/>
    <mergeCell ref="B13:B17"/>
    <mergeCell ref="C13:C17"/>
    <mergeCell ref="E13:E17"/>
    <mergeCell ref="F13:F17"/>
    <mergeCell ref="B18:B23"/>
    <mergeCell ref="B39:B45"/>
    <mergeCell ref="C39:C45"/>
    <mergeCell ref="E39:E45"/>
    <mergeCell ref="F39:F45"/>
    <mergeCell ref="G39:G45"/>
    <mergeCell ref="B51:B66"/>
    <mergeCell ref="C51:C66"/>
    <mergeCell ref="E51:E66"/>
    <mergeCell ref="F51:F66"/>
    <mergeCell ref="G51:G66"/>
    <mergeCell ref="G91:G95"/>
    <mergeCell ref="B96:B101"/>
    <mergeCell ref="C96:C101"/>
    <mergeCell ref="E96:E101"/>
    <mergeCell ref="F96:F101"/>
    <mergeCell ref="G96:G101"/>
    <mergeCell ref="B67:B75"/>
    <mergeCell ref="C67:C75"/>
    <mergeCell ref="E67:E75"/>
    <mergeCell ref="F67:F75"/>
    <mergeCell ref="G67:G75"/>
    <mergeCell ref="B76:B90"/>
    <mergeCell ref="C76:C90"/>
    <mergeCell ref="E76:E90"/>
    <mergeCell ref="F76:F90"/>
    <mergeCell ref="G76:G90"/>
    <mergeCell ref="B102:B110"/>
    <mergeCell ref="E102:E110"/>
    <mergeCell ref="F102:F110"/>
    <mergeCell ref="B111:B126"/>
    <mergeCell ref="C111:C126"/>
    <mergeCell ref="E111:E126"/>
    <mergeCell ref="F111:F126"/>
    <mergeCell ref="B91:B95"/>
    <mergeCell ref="C91:C95"/>
    <mergeCell ref="E91:E95"/>
    <mergeCell ref="F91:F95"/>
    <mergeCell ref="B153:B161"/>
    <mergeCell ref="C153:C161"/>
    <mergeCell ref="E153:E161"/>
    <mergeCell ref="F153:F161"/>
    <mergeCell ref="B162:B185"/>
    <mergeCell ref="C162:C185"/>
    <mergeCell ref="E162:E185"/>
    <mergeCell ref="F162:F185"/>
    <mergeCell ref="B127:B138"/>
    <mergeCell ref="C127:C138"/>
    <mergeCell ref="E127:E138"/>
    <mergeCell ref="F127:F138"/>
    <mergeCell ref="B139:B152"/>
    <mergeCell ref="C139:C152"/>
    <mergeCell ref="E139:E152"/>
    <mergeCell ref="F139:F152"/>
    <mergeCell ref="B186:B193"/>
    <mergeCell ref="C186:C193"/>
    <mergeCell ref="E186:E193"/>
    <mergeCell ref="F186:F193"/>
    <mergeCell ref="G186:G193"/>
    <mergeCell ref="B194:B210"/>
    <mergeCell ref="C194:C210"/>
    <mergeCell ref="E194:E210"/>
    <mergeCell ref="F194:F210"/>
    <mergeCell ref="G194:G210"/>
    <mergeCell ref="B211:B217"/>
    <mergeCell ref="C211:C217"/>
    <mergeCell ref="E211:E217"/>
    <mergeCell ref="F211:F217"/>
    <mergeCell ref="G211:G217"/>
    <mergeCell ref="B218:B223"/>
    <mergeCell ref="C218:C223"/>
    <mergeCell ref="E218:E223"/>
    <mergeCell ref="F218:F223"/>
    <mergeCell ref="G218:G223"/>
    <mergeCell ref="B228:B230"/>
    <mergeCell ref="C228:C230"/>
    <mergeCell ref="E228:E230"/>
    <mergeCell ref="F228:F230"/>
    <mergeCell ref="G228:G230"/>
    <mergeCell ref="B231:B233"/>
    <mergeCell ref="C231:C233"/>
    <mergeCell ref="E231:E233"/>
    <mergeCell ref="F231:F233"/>
    <mergeCell ref="G231:G233"/>
    <mergeCell ref="B234:B236"/>
    <mergeCell ref="C234:C236"/>
    <mergeCell ref="E234:E236"/>
    <mergeCell ref="F234:F236"/>
    <mergeCell ref="G234:G236"/>
    <mergeCell ref="B237:B242"/>
    <mergeCell ref="C237:C242"/>
    <mergeCell ref="E237:E242"/>
    <mergeCell ref="F237:F242"/>
    <mergeCell ref="G237:G242"/>
    <mergeCell ref="B243:B249"/>
    <mergeCell ref="C243:C249"/>
    <mergeCell ref="E243:E249"/>
    <mergeCell ref="F243:F249"/>
    <mergeCell ref="G243:G249"/>
    <mergeCell ref="B250:B254"/>
    <mergeCell ref="C250:C254"/>
    <mergeCell ref="E250:E254"/>
    <mergeCell ref="F250:F254"/>
    <mergeCell ref="G250:G254"/>
    <mergeCell ref="B259:B265"/>
    <mergeCell ref="C259:C265"/>
    <mergeCell ref="E259:E265"/>
    <mergeCell ref="F259:F265"/>
    <mergeCell ref="G259:G265"/>
    <mergeCell ref="B255:B256"/>
    <mergeCell ref="C255:C256"/>
    <mergeCell ref="E255:E256"/>
    <mergeCell ref="F255:F256"/>
    <mergeCell ref="G255:G256"/>
    <mergeCell ref="B257:B258"/>
    <mergeCell ref="C257:C258"/>
    <mergeCell ref="E257:E258"/>
    <mergeCell ref="F257:F258"/>
    <mergeCell ref="G257:G258"/>
    <mergeCell ref="B269:B274"/>
    <mergeCell ref="C269:C274"/>
    <mergeCell ref="E269:E274"/>
    <mergeCell ref="F269:F274"/>
    <mergeCell ref="G269:G274"/>
    <mergeCell ref="B275:B281"/>
    <mergeCell ref="C275:C281"/>
    <mergeCell ref="E275:E281"/>
    <mergeCell ref="F275:F281"/>
    <mergeCell ref="G275:G281"/>
    <mergeCell ref="G295:G300"/>
    <mergeCell ref="B303:B308"/>
    <mergeCell ref="C303:C308"/>
    <mergeCell ref="E303:E308"/>
    <mergeCell ref="F303:F308"/>
    <mergeCell ref="G303:G308"/>
    <mergeCell ref="B282:B292"/>
    <mergeCell ref="C282:C292"/>
    <mergeCell ref="E282:E292"/>
    <mergeCell ref="F282:F292"/>
    <mergeCell ref="G282:G292"/>
    <mergeCell ref="B293:B294"/>
    <mergeCell ref="C293:C294"/>
    <mergeCell ref="D293:D294"/>
    <mergeCell ref="E293:E294"/>
    <mergeCell ref="F293:F294"/>
    <mergeCell ref="B295:B300"/>
    <mergeCell ref="C295:C300"/>
    <mergeCell ref="E295:E300"/>
    <mergeCell ref="F295:F300"/>
    <mergeCell ref="G326:G336"/>
    <mergeCell ref="B340:B349"/>
    <mergeCell ref="C340:C349"/>
    <mergeCell ref="E340:E349"/>
    <mergeCell ref="F340:F349"/>
    <mergeCell ref="G340:G349"/>
    <mergeCell ref="B309:B315"/>
    <mergeCell ref="C309:C315"/>
    <mergeCell ref="E309:E315"/>
    <mergeCell ref="F309:F315"/>
    <mergeCell ref="G309:G315"/>
    <mergeCell ref="B316:B325"/>
    <mergeCell ref="C316:C325"/>
    <mergeCell ref="E316:E325"/>
    <mergeCell ref="F316:F325"/>
    <mergeCell ref="G316:G325"/>
    <mergeCell ref="E350:E357"/>
    <mergeCell ref="F350:F357"/>
    <mergeCell ref="B358:B362"/>
    <mergeCell ref="C358:C362"/>
    <mergeCell ref="E358:E362"/>
    <mergeCell ref="F358:F362"/>
    <mergeCell ref="B326:B336"/>
    <mergeCell ref="C326:C336"/>
    <mergeCell ref="E326:E336"/>
    <mergeCell ref="F326:F336"/>
    <mergeCell ref="B350:B357"/>
    <mergeCell ref="C350:C357"/>
    <mergeCell ref="G358:G362"/>
    <mergeCell ref="B363:B365"/>
    <mergeCell ref="C363:C365"/>
    <mergeCell ref="E363:E365"/>
    <mergeCell ref="F363:F365"/>
    <mergeCell ref="B368:B372"/>
    <mergeCell ref="C368:C372"/>
    <mergeCell ref="E368:E372"/>
    <mergeCell ref="F368:F372"/>
    <mergeCell ref="G368:G372"/>
    <mergeCell ref="B373:B378"/>
    <mergeCell ref="C373:C378"/>
    <mergeCell ref="E373:E378"/>
    <mergeCell ref="F373:F378"/>
    <mergeCell ref="G373:G378"/>
    <mergeCell ref="B379:B383"/>
    <mergeCell ref="C379:C383"/>
    <mergeCell ref="E379:E383"/>
    <mergeCell ref="F379:F383"/>
    <mergeCell ref="G379:G383"/>
    <mergeCell ref="B384:B389"/>
    <mergeCell ref="C384:C389"/>
    <mergeCell ref="E384:E389"/>
    <mergeCell ref="F384:F389"/>
    <mergeCell ref="G384:G389"/>
    <mergeCell ref="B390:B398"/>
    <mergeCell ref="C390:C398"/>
    <mergeCell ref="E390:E398"/>
    <mergeCell ref="F390:F398"/>
    <mergeCell ref="G390:G398"/>
    <mergeCell ref="B403:B405"/>
    <mergeCell ref="C403:C405"/>
    <mergeCell ref="E403:E405"/>
    <mergeCell ref="F403:F405"/>
    <mergeCell ref="G403:G405"/>
    <mergeCell ref="B406:B409"/>
    <mergeCell ref="C406:C409"/>
    <mergeCell ref="E406:E409"/>
    <mergeCell ref="F406:F409"/>
    <mergeCell ref="G406:G409"/>
    <mergeCell ref="B411:B414"/>
    <mergeCell ref="C411:C414"/>
    <mergeCell ref="E411:E414"/>
    <mergeCell ref="F411:F414"/>
    <mergeCell ref="G411:G414"/>
    <mergeCell ref="B415:B420"/>
    <mergeCell ref="C415:C420"/>
    <mergeCell ref="E415:E420"/>
    <mergeCell ref="F415:F420"/>
    <mergeCell ref="G415:G420"/>
    <mergeCell ref="B432:B435"/>
    <mergeCell ref="C432:C435"/>
    <mergeCell ref="E432:E435"/>
    <mergeCell ref="F432:F435"/>
    <mergeCell ref="G432:G435"/>
    <mergeCell ref="B421:B425"/>
    <mergeCell ref="C421:C425"/>
    <mergeCell ref="E421:E425"/>
    <mergeCell ref="F421:F425"/>
    <mergeCell ref="G421:G425"/>
    <mergeCell ref="B426:B431"/>
    <mergeCell ref="C426:C431"/>
    <mergeCell ref="E426:E431"/>
    <mergeCell ref="F426:F431"/>
    <mergeCell ref="G426:G431"/>
  </mergeCell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topLeftCell="A33" zoomScaleNormal="100" workbookViewId="0">
      <selection activeCell="C47" sqref="C47"/>
    </sheetView>
  </sheetViews>
  <sheetFormatPr defaultRowHeight="15" x14ac:dyDescent="0.25"/>
  <cols>
    <col min="1" max="1" width="4.28515625" style="71" customWidth="1"/>
    <col min="2" max="2" width="3" style="71" customWidth="1"/>
    <col min="3" max="3" width="52.85546875" style="71" customWidth="1"/>
    <col min="4" max="4" width="13.28515625" style="71" customWidth="1"/>
    <col min="5" max="5" width="6" style="71" customWidth="1"/>
    <col min="6" max="6" width="7.28515625" style="71" customWidth="1"/>
    <col min="7" max="7" width="10.85546875" style="71" customWidth="1"/>
    <col min="8" max="8" width="6.85546875" style="71" customWidth="1"/>
    <col min="9" max="9" width="11.28515625" style="72" hidden="1" customWidth="1"/>
    <col min="10" max="10" width="9.7109375" style="72" hidden="1" customWidth="1"/>
    <col min="11" max="11" width="10.28515625" style="72" hidden="1" customWidth="1"/>
    <col min="12" max="12" width="12.7109375" style="72" hidden="1" customWidth="1"/>
    <col min="13" max="13" width="8.140625" style="86" customWidth="1"/>
    <col min="14" max="14" width="9.7109375" style="87" hidden="1" customWidth="1"/>
    <col min="15" max="15" width="10.140625" style="87" hidden="1" customWidth="1"/>
    <col min="16" max="16" width="11" style="87" hidden="1" customWidth="1"/>
    <col min="17" max="17" width="10.7109375" style="87" hidden="1" customWidth="1"/>
    <col min="18" max="18" width="11" style="86" hidden="1" customWidth="1"/>
    <col min="19" max="19" width="10" style="86" customWidth="1"/>
    <col min="20" max="20" width="9.7109375" style="71" customWidth="1"/>
    <col min="21" max="21" width="29.7109375" style="71" customWidth="1"/>
  </cols>
  <sheetData>
    <row r="1" spans="1:21" ht="12.75" x14ac:dyDescent="0.2">
      <c r="A1" s="276" t="s">
        <v>53</v>
      </c>
      <c r="B1" s="277"/>
      <c r="C1" s="277"/>
      <c r="D1" s="277"/>
      <c r="E1" s="277"/>
      <c r="F1" s="277"/>
      <c r="G1" s="277"/>
      <c r="H1" s="277"/>
      <c r="I1" s="277"/>
      <c r="J1" s="277"/>
      <c r="K1" s="277"/>
      <c r="L1" s="277"/>
      <c r="M1" s="277"/>
      <c r="N1" s="277"/>
      <c r="O1" s="277"/>
      <c r="P1" s="277"/>
      <c r="Q1" s="277"/>
      <c r="R1" s="277"/>
      <c r="S1" s="277"/>
      <c r="T1" s="277"/>
      <c r="U1" s="278"/>
    </row>
    <row r="2" spans="1:21" ht="12.75" x14ac:dyDescent="0.2">
      <c r="A2" s="276"/>
      <c r="B2" s="277"/>
      <c r="C2" s="277"/>
      <c r="D2" s="277"/>
      <c r="E2" s="277"/>
      <c r="F2" s="277"/>
      <c r="G2" s="277"/>
      <c r="H2" s="277"/>
      <c r="I2" s="277"/>
      <c r="J2" s="277"/>
      <c r="K2" s="277"/>
      <c r="L2" s="277"/>
      <c r="M2" s="277"/>
      <c r="N2" s="277"/>
      <c r="O2" s="277"/>
      <c r="P2" s="277"/>
      <c r="Q2" s="277"/>
      <c r="R2" s="277"/>
      <c r="S2" s="277"/>
      <c r="T2" s="277"/>
      <c r="U2" s="278"/>
    </row>
    <row r="3" spans="1:21" ht="12.75" x14ac:dyDescent="0.2">
      <c r="A3" s="276"/>
      <c r="B3" s="277"/>
      <c r="C3" s="277"/>
      <c r="D3" s="277"/>
      <c r="E3" s="277"/>
      <c r="F3" s="277"/>
      <c r="G3" s="277"/>
      <c r="H3" s="277"/>
      <c r="I3" s="277"/>
      <c r="J3" s="277"/>
      <c r="K3" s="277"/>
      <c r="L3" s="277"/>
      <c r="M3" s="277"/>
      <c r="N3" s="277"/>
      <c r="O3" s="277"/>
      <c r="P3" s="277"/>
      <c r="Q3" s="277"/>
      <c r="R3" s="277"/>
      <c r="S3" s="277"/>
      <c r="T3" s="277"/>
      <c r="U3" s="278"/>
    </row>
    <row r="4" spans="1:21" x14ac:dyDescent="0.2">
      <c r="A4" s="279" t="s">
        <v>54</v>
      </c>
      <c r="B4" s="280"/>
      <c r="C4" s="280"/>
      <c r="D4" s="280"/>
      <c r="E4" s="280"/>
      <c r="F4" s="280"/>
      <c r="G4" s="280"/>
      <c r="H4" s="280"/>
      <c r="I4" s="280"/>
      <c r="J4" s="280"/>
      <c r="K4" s="280"/>
      <c r="L4" s="280"/>
      <c r="M4" s="280"/>
      <c r="N4" s="280"/>
      <c r="O4" s="280"/>
      <c r="P4" s="280"/>
      <c r="Q4" s="280"/>
      <c r="R4" s="280"/>
      <c r="S4" s="280"/>
      <c r="T4" s="280"/>
      <c r="U4" s="281"/>
    </row>
    <row r="5" spans="1:21" ht="18.75" x14ac:dyDescent="0.2">
      <c r="A5" s="282" t="s">
        <v>72</v>
      </c>
      <c r="B5" s="283"/>
      <c r="C5" s="283"/>
      <c r="D5" s="283"/>
      <c r="E5" s="283"/>
      <c r="F5" s="283"/>
      <c r="G5" s="283"/>
      <c r="H5" s="283"/>
      <c r="I5" s="283"/>
      <c r="J5" s="283"/>
      <c r="K5" s="283"/>
      <c r="L5" s="283"/>
      <c r="M5" s="283"/>
      <c r="N5" s="283"/>
      <c r="O5" s="283"/>
      <c r="P5" s="283"/>
      <c r="Q5" s="283"/>
      <c r="R5" s="283"/>
      <c r="S5" s="283"/>
      <c r="T5" s="283"/>
      <c r="U5" s="284"/>
    </row>
    <row r="6" spans="1:21" ht="12.75" x14ac:dyDescent="0.2">
      <c r="A6" s="285">
        <v>41791</v>
      </c>
      <c r="B6" s="286"/>
      <c r="C6" s="286"/>
      <c r="D6" s="286"/>
      <c r="E6" s="286"/>
      <c r="F6" s="286"/>
      <c r="G6" s="286"/>
      <c r="H6" s="286"/>
      <c r="I6" s="286"/>
      <c r="J6" s="286"/>
      <c r="K6" s="286"/>
      <c r="L6" s="286"/>
      <c r="M6" s="286"/>
      <c r="N6" s="286"/>
      <c r="O6" s="286"/>
      <c r="P6" s="286"/>
      <c r="Q6" s="286"/>
      <c r="R6" s="286"/>
      <c r="S6" s="286"/>
      <c r="T6" s="286"/>
      <c r="U6" s="287"/>
    </row>
    <row r="7" spans="1:21" ht="13.5" thickBot="1" x14ac:dyDescent="0.25">
      <c r="A7" s="288"/>
      <c r="B7" s="289"/>
      <c r="C7" s="289"/>
      <c r="D7" s="289"/>
      <c r="E7" s="289"/>
      <c r="F7" s="289"/>
      <c r="G7" s="289"/>
      <c r="H7" s="289"/>
      <c r="I7" s="289"/>
      <c r="J7" s="289"/>
      <c r="K7" s="289"/>
      <c r="L7" s="289"/>
      <c r="M7" s="289"/>
      <c r="N7" s="289"/>
      <c r="O7" s="289"/>
      <c r="P7" s="289"/>
      <c r="Q7" s="289"/>
      <c r="R7" s="289"/>
      <c r="S7" s="289"/>
      <c r="T7" s="289"/>
      <c r="U7" s="290"/>
    </row>
    <row r="8" spans="1:21" ht="13.15" customHeight="1" x14ac:dyDescent="0.2">
      <c r="A8" s="291" t="s">
        <v>55</v>
      </c>
      <c r="B8" s="293" t="s">
        <v>56</v>
      </c>
      <c r="C8" s="295" t="s">
        <v>73</v>
      </c>
      <c r="D8" s="295" t="s">
        <v>80</v>
      </c>
      <c r="E8" s="297" t="s">
        <v>74</v>
      </c>
      <c r="F8" s="298"/>
      <c r="G8" s="295" t="s">
        <v>89</v>
      </c>
      <c r="H8" s="295" t="s">
        <v>90</v>
      </c>
      <c r="I8" s="73"/>
      <c r="J8" s="73"/>
      <c r="K8" s="73"/>
      <c r="L8" s="73"/>
      <c r="M8" s="299" t="s">
        <v>76</v>
      </c>
      <c r="N8" s="300"/>
      <c r="O8" s="300"/>
      <c r="P8" s="300"/>
      <c r="Q8" s="300"/>
      <c r="R8" s="300"/>
      <c r="S8" s="301"/>
      <c r="T8" s="74" t="s">
        <v>91</v>
      </c>
      <c r="U8" s="302" t="s">
        <v>29</v>
      </c>
    </row>
    <row r="9" spans="1:21" ht="45.75" thickBot="1" x14ac:dyDescent="0.25">
      <c r="A9" s="292"/>
      <c r="B9" s="294"/>
      <c r="C9" s="296"/>
      <c r="D9" s="296"/>
      <c r="E9" s="75" t="s">
        <v>8</v>
      </c>
      <c r="F9" s="75" t="s">
        <v>57</v>
      </c>
      <c r="G9" s="296"/>
      <c r="H9" s="296"/>
      <c r="I9" s="76" t="s">
        <v>58</v>
      </c>
      <c r="J9" s="76" t="s">
        <v>59</v>
      </c>
      <c r="K9" s="76" t="s">
        <v>60</v>
      </c>
      <c r="L9" s="76" t="s">
        <v>61</v>
      </c>
      <c r="M9" s="84" t="s">
        <v>75</v>
      </c>
      <c r="N9" s="85" t="s">
        <v>62</v>
      </c>
      <c r="O9" s="85" t="s">
        <v>63</v>
      </c>
      <c r="P9" s="85" t="s">
        <v>64</v>
      </c>
      <c r="Q9" s="85" t="s">
        <v>65</v>
      </c>
      <c r="R9" s="84" t="s">
        <v>66</v>
      </c>
      <c r="S9" s="84" t="s">
        <v>81</v>
      </c>
      <c r="T9" s="77" t="s">
        <v>30</v>
      </c>
      <c r="U9" s="303"/>
    </row>
    <row r="10" spans="1:21" ht="13.5" thickBot="1" x14ac:dyDescent="0.25">
      <c r="A10" s="270" t="s">
        <v>92</v>
      </c>
      <c r="B10" s="271"/>
      <c r="C10" s="271"/>
      <c r="D10" s="271"/>
      <c r="E10" s="271"/>
      <c r="F10" s="271"/>
      <c r="G10" s="271"/>
      <c r="H10" s="271"/>
      <c r="I10" s="271"/>
      <c r="J10" s="271"/>
      <c r="K10" s="271"/>
      <c r="L10" s="271"/>
      <c r="M10" s="271"/>
      <c r="N10" s="271"/>
      <c r="O10" s="271"/>
      <c r="P10" s="271"/>
      <c r="Q10" s="271"/>
      <c r="R10" s="271"/>
      <c r="S10" s="271"/>
      <c r="T10" s="271"/>
      <c r="U10" s="272"/>
    </row>
    <row r="11" spans="1:21" s="160" customFormat="1" ht="24" x14ac:dyDescent="0.2">
      <c r="A11" s="154" t="s">
        <v>94</v>
      </c>
      <c r="B11" s="92">
        <v>1</v>
      </c>
      <c r="C11" s="155" t="s">
        <v>154</v>
      </c>
      <c r="D11" s="90">
        <v>50000</v>
      </c>
      <c r="E11" s="93">
        <v>1</v>
      </c>
      <c r="F11" s="93">
        <v>0</v>
      </c>
      <c r="G11" s="156" t="s">
        <v>85</v>
      </c>
      <c r="H11" s="156" t="s">
        <v>83</v>
      </c>
      <c r="I11" s="157">
        <v>41779</v>
      </c>
      <c r="J11" s="157">
        <f t="shared" ref="J11:J19" si="0">I11+10</f>
        <v>41789</v>
      </c>
      <c r="K11" s="157">
        <f t="shared" ref="K11:K19" si="1">J11+20</f>
        <v>41809</v>
      </c>
      <c r="L11" s="157">
        <f t="shared" ref="L11:L19" si="2">K11+30</f>
        <v>41839</v>
      </c>
      <c r="M11" s="88">
        <v>42781</v>
      </c>
      <c r="N11" s="88">
        <f t="shared" ref="N11" si="3">M11+10</f>
        <v>42791</v>
      </c>
      <c r="O11" s="88">
        <f t="shared" ref="O11" si="4">N11+40</f>
        <v>42831</v>
      </c>
      <c r="P11" s="88">
        <f t="shared" ref="P11" si="5">O11+10</f>
        <v>42841</v>
      </c>
      <c r="Q11" s="88">
        <f t="shared" ref="Q11" si="6">P11+8</f>
        <v>42849</v>
      </c>
      <c r="R11" s="89" t="s">
        <v>67</v>
      </c>
      <c r="S11" s="88" t="s">
        <v>155</v>
      </c>
      <c r="T11" s="158"/>
      <c r="U11" s="159"/>
    </row>
    <row r="12" spans="1:21" s="160" customFormat="1" ht="24" x14ac:dyDescent="0.2">
      <c r="A12" s="154" t="s">
        <v>94</v>
      </c>
      <c r="B12" s="92">
        <v>1</v>
      </c>
      <c r="C12" s="155" t="s">
        <v>154</v>
      </c>
      <c r="D12" s="90">
        <v>50000</v>
      </c>
      <c r="E12" s="93">
        <v>1</v>
      </c>
      <c r="F12" s="93">
        <v>0</v>
      </c>
      <c r="G12" s="156" t="s">
        <v>85</v>
      </c>
      <c r="H12" s="156" t="s">
        <v>83</v>
      </c>
      <c r="I12" s="157">
        <v>41779</v>
      </c>
      <c r="J12" s="157">
        <f t="shared" ref="J12:J14" si="7">I12+10</f>
        <v>41789</v>
      </c>
      <c r="K12" s="157">
        <f t="shared" ref="K12:K14" si="8">J12+20</f>
        <v>41809</v>
      </c>
      <c r="L12" s="157">
        <f t="shared" ref="L12:L14" si="9">K12+30</f>
        <v>41839</v>
      </c>
      <c r="M12" s="88">
        <f>+M11+180</f>
        <v>42961</v>
      </c>
      <c r="N12" s="88">
        <f t="shared" ref="N12" si="10">M12+10</f>
        <v>42971</v>
      </c>
      <c r="O12" s="88">
        <f t="shared" ref="O12" si="11">N12+40</f>
        <v>43011</v>
      </c>
      <c r="P12" s="88">
        <f t="shared" ref="P12" si="12">O12+10</f>
        <v>43021</v>
      </c>
      <c r="Q12" s="88">
        <f t="shared" ref="Q12" si="13">P12+8</f>
        <v>43029</v>
      </c>
      <c r="R12" s="89" t="s">
        <v>67</v>
      </c>
      <c r="S12" s="88">
        <f>+M12+180</f>
        <v>43141</v>
      </c>
      <c r="T12" s="158"/>
      <c r="U12" s="159"/>
    </row>
    <row r="13" spans="1:21" s="160" customFormat="1" ht="24" x14ac:dyDescent="0.2">
      <c r="A13" s="154" t="s">
        <v>94</v>
      </c>
      <c r="B13" s="92">
        <v>1</v>
      </c>
      <c r="C13" s="155" t="s">
        <v>154</v>
      </c>
      <c r="D13" s="90">
        <v>50000</v>
      </c>
      <c r="E13" s="93">
        <v>1</v>
      </c>
      <c r="F13" s="93">
        <v>0</v>
      </c>
      <c r="G13" s="156" t="s">
        <v>85</v>
      </c>
      <c r="H13" s="156" t="s">
        <v>83</v>
      </c>
      <c r="I13" s="157">
        <v>41779</v>
      </c>
      <c r="J13" s="157">
        <f t="shared" si="7"/>
        <v>41789</v>
      </c>
      <c r="K13" s="157">
        <f t="shared" si="8"/>
        <v>41809</v>
      </c>
      <c r="L13" s="157">
        <f t="shared" si="9"/>
        <v>41839</v>
      </c>
      <c r="M13" s="88">
        <f>+M12+180</f>
        <v>43141</v>
      </c>
      <c r="N13" s="88">
        <f t="shared" ref="N13:N15" si="14">M13+10</f>
        <v>43151</v>
      </c>
      <c r="O13" s="88">
        <f t="shared" ref="O13:O15" si="15">N13+40</f>
        <v>43191</v>
      </c>
      <c r="P13" s="88">
        <f t="shared" ref="P13:P15" si="16">O13+10</f>
        <v>43201</v>
      </c>
      <c r="Q13" s="88">
        <f t="shared" ref="Q13:Q15" si="17">P13+8</f>
        <v>43209</v>
      </c>
      <c r="R13" s="89" t="s">
        <v>67</v>
      </c>
      <c r="S13" s="88">
        <f>+M13+180</f>
        <v>43321</v>
      </c>
      <c r="T13" s="158"/>
      <c r="U13" s="159"/>
    </row>
    <row r="14" spans="1:21" s="160" customFormat="1" ht="24" x14ac:dyDescent="0.2">
      <c r="A14" s="154" t="s">
        <v>94</v>
      </c>
      <c r="B14" s="92">
        <v>1</v>
      </c>
      <c r="C14" s="155" t="s">
        <v>154</v>
      </c>
      <c r="D14" s="90">
        <v>50000</v>
      </c>
      <c r="E14" s="93">
        <v>1</v>
      </c>
      <c r="F14" s="93">
        <v>0</v>
      </c>
      <c r="G14" s="156" t="s">
        <v>85</v>
      </c>
      <c r="H14" s="156" t="s">
        <v>83</v>
      </c>
      <c r="I14" s="157">
        <v>41779</v>
      </c>
      <c r="J14" s="157">
        <f t="shared" si="7"/>
        <v>41789</v>
      </c>
      <c r="K14" s="157">
        <f t="shared" si="8"/>
        <v>41809</v>
      </c>
      <c r="L14" s="157">
        <f t="shared" si="9"/>
        <v>41839</v>
      </c>
      <c r="M14" s="88">
        <f>+M13+180</f>
        <v>43321</v>
      </c>
      <c r="N14" s="88">
        <f t="shared" si="14"/>
        <v>43331</v>
      </c>
      <c r="O14" s="88">
        <f t="shared" si="15"/>
        <v>43371</v>
      </c>
      <c r="P14" s="88">
        <f t="shared" si="16"/>
        <v>43381</v>
      </c>
      <c r="Q14" s="88">
        <f t="shared" si="17"/>
        <v>43389</v>
      </c>
      <c r="R14" s="89" t="s">
        <v>67</v>
      </c>
      <c r="S14" s="88">
        <f>+M14+180</f>
        <v>43501</v>
      </c>
      <c r="T14" s="158"/>
      <c r="U14" s="159"/>
    </row>
    <row r="15" spans="1:21" ht="12.75" x14ac:dyDescent="0.2">
      <c r="A15" s="91" t="s">
        <v>94</v>
      </c>
      <c r="B15" s="92">
        <v>1</v>
      </c>
      <c r="C15" s="116" t="s">
        <v>156</v>
      </c>
      <c r="D15" s="90">
        <v>10000</v>
      </c>
      <c r="E15" s="93">
        <v>1</v>
      </c>
      <c r="F15" s="93">
        <v>0</v>
      </c>
      <c r="G15" s="79" t="s">
        <v>85</v>
      </c>
      <c r="H15" s="79" t="s">
        <v>83</v>
      </c>
      <c r="I15" s="80">
        <v>41779</v>
      </c>
      <c r="J15" s="80">
        <f t="shared" si="0"/>
        <v>41789</v>
      </c>
      <c r="K15" s="80">
        <f t="shared" si="1"/>
        <v>41809</v>
      </c>
      <c r="L15" s="80">
        <f t="shared" si="2"/>
        <v>41839</v>
      </c>
      <c r="M15" s="88">
        <v>42781</v>
      </c>
      <c r="N15" s="88">
        <f t="shared" si="14"/>
        <v>42791</v>
      </c>
      <c r="O15" s="88">
        <f t="shared" si="15"/>
        <v>42831</v>
      </c>
      <c r="P15" s="88">
        <f t="shared" si="16"/>
        <v>42841</v>
      </c>
      <c r="Q15" s="88">
        <f t="shared" si="17"/>
        <v>42849</v>
      </c>
      <c r="R15" s="89" t="s">
        <v>67</v>
      </c>
      <c r="S15" s="88">
        <f>+M15+60</f>
        <v>42841</v>
      </c>
      <c r="T15" s="81"/>
      <c r="U15" s="114"/>
    </row>
    <row r="16" spans="1:21" ht="12.75" x14ac:dyDescent="0.2">
      <c r="A16" s="91" t="s">
        <v>94</v>
      </c>
      <c r="B16" s="92">
        <v>1</v>
      </c>
      <c r="C16" s="116" t="s">
        <v>156</v>
      </c>
      <c r="D16" s="90">
        <v>10000</v>
      </c>
      <c r="E16" s="93">
        <v>1</v>
      </c>
      <c r="F16" s="93">
        <v>0</v>
      </c>
      <c r="G16" s="79" t="s">
        <v>85</v>
      </c>
      <c r="H16" s="79" t="s">
        <v>83</v>
      </c>
      <c r="I16" s="80">
        <v>41779</v>
      </c>
      <c r="J16" s="80">
        <f t="shared" ref="J16" si="18">I16+10</f>
        <v>41789</v>
      </c>
      <c r="K16" s="80">
        <f t="shared" ref="K16" si="19">J16+20</f>
        <v>41809</v>
      </c>
      <c r="L16" s="80">
        <f t="shared" ref="L16" si="20">K16+30</f>
        <v>41839</v>
      </c>
      <c r="M16" s="88">
        <f t="shared" ref="M16:M17" si="21">+M15+45</f>
        <v>42826</v>
      </c>
      <c r="N16" s="88">
        <f t="shared" ref="N16" si="22">M16+10</f>
        <v>42836</v>
      </c>
      <c r="O16" s="88">
        <f t="shared" ref="O16" si="23">N16+40</f>
        <v>42876</v>
      </c>
      <c r="P16" s="88">
        <f t="shared" ref="P16" si="24">O16+10</f>
        <v>42886</v>
      </c>
      <c r="Q16" s="88">
        <f t="shared" ref="Q16" si="25">P16+8</f>
        <v>42894</v>
      </c>
      <c r="R16" s="89" t="s">
        <v>67</v>
      </c>
      <c r="S16" s="88">
        <f t="shared" ref="S16:S17" si="26">+S15+90</f>
        <v>42931</v>
      </c>
      <c r="T16" s="81"/>
      <c r="U16" s="114"/>
    </row>
    <row r="17" spans="1:24" ht="12.75" x14ac:dyDescent="0.2">
      <c r="A17" s="91" t="s">
        <v>94</v>
      </c>
      <c r="B17" s="92">
        <v>1</v>
      </c>
      <c r="C17" s="116" t="s">
        <v>156</v>
      </c>
      <c r="D17" s="90">
        <v>25000</v>
      </c>
      <c r="E17" s="93">
        <v>1</v>
      </c>
      <c r="F17" s="93">
        <v>0</v>
      </c>
      <c r="G17" s="79" t="s">
        <v>85</v>
      </c>
      <c r="H17" s="79" t="s">
        <v>83</v>
      </c>
      <c r="I17" s="80">
        <v>41779</v>
      </c>
      <c r="J17" s="80">
        <f t="shared" si="0"/>
        <v>41789</v>
      </c>
      <c r="K17" s="80">
        <f t="shared" si="1"/>
        <v>41809</v>
      </c>
      <c r="L17" s="80">
        <f t="shared" si="2"/>
        <v>41839</v>
      </c>
      <c r="M17" s="88">
        <f t="shared" si="21"/>
        <v>42871</v>
      </c>
      <c r="N17" s="88">
        <f t="shared" ref="N17:N18" si="27">M17+10</f>
        <v>42881</v>
      </c>
      <c r="O17" s="88">
        <f t="shared" ref="O17:O18" si="28">N17+40</f>
        <v>42921</v>
      </c>
      <c r="P17" s="88">
        <f t="shared" ref="P17:P18" si="29">O17+10</f>
        <v>42931</v>
      </c>
      <c r="Q17" s="88">
        <f t="shared" ref="Q17:Q18" si="30">P17+8</f>
        <v>42939</v>
      </c>
      <c r="R17" s="89" t="s">
        <v>67</v>
      </c>
      <c r="S17" s="88">
        <f t="shared" si="26"/>
        <v>43021</v>
      </c>
      <c r="T17" s="81"/>
      <c r="U17" s="114"/>
    </row>
    <row r="18" spans="1:24" ht="25.9" customHeight="1" x14ac:dyDescent="0.2">
      <c r="A18" s="91" t="s">
        <v>94</v>
      </c>
      <c r="B18" s="92">
        <v>1</v>
      </c>
      <c r="C18" s="116" t="s">
        <v>156</v>
      </c>
      <c r="D18" s="90">
        <v>25000</v>
      </c>
      <c r="E18" s="93">
        <v>1</v>
      </c>
      <c r="F18" s="93">
        <v>0</v>
      </c>
      <c r="G18" s="79" t="s">
        <v>85</v>
      </c>
      <c r="H18" s="79" t="s">
        <v>83</v>
      </c>
      <c r="I18" s="80">
        <v>41779</v>
      </c>
      <c r="J18" s="80">
        <f t="shared" si="0"/>
        <v>41789</v>
      </c>
      <c r="K18" s="80">
        <f t="shared" si="1"/>
        <v>41809</v>
      </c>
      <c r="L18" s="80">
        <f t="shared" si="2"/>
        <v>41839</v>
      </c>
      <c r="M18" s="88">
        <f>+M17+45</f>
        <v>42916</v>
      </c>
      <c r="N18" s="88">
        <f t="shared" si="27"/>
        <v>42926</v>
      </c>
      <c r="O18" s="88">
        <f t="shared" si="28"/>
        <v>42966</v>
      </c>
      <c r="P18" s="88">
        <f t="shared" si="29"/>
        <v>42976</v>
      </c>
      <c r="Q18" s="88">
        <f t="shared" si="30"/>
        <v>42984</v>
      </c>
      <c r="R18" s="89" t="s">
        <v>67</v>
      </c>
      <c r="S18" s="88">
        <f>+S17+90</f>
        <v>43111</v>
      </c>
      <c r="T18" s="81"/>
      <c r="U18" s="114"/>
    </row>
    <row r="19" spans="1:24" ht="24" x14ac:dyDescent="0.2">
      <c r="A19" s="91" t="s">
        <v>94</v>
      </c>
      <c r="B19" s="92">
        <v>1</v>
      </c>
      <c r="C19" s="116" t="s">
        <v>173</v>
      </c>
      <c r="D19" s="90">
        <v>20000</v>
      </c>
      <c r="E19" s="93">
        <v>1</v>
      </c>
      <c r="F19" s="93">
        <v>0</v>
      </c>
      <c r="G19" s="79" t="s">
        <v>85</v>
      </c>
      <c r="H19" s="79" t="s">
        <v>83</v>
      </c>
      <c r="I19" s="80">
        <v>41779</v>
      </c>
      <c r="J19" s="80">
        <f t="shared" si="0"/>
        <v>41789</v>
      </c>
      <c r="K19" s="80">
        <f t="shared" si="1"/>
        <v>41809</v>
      </c>
      <c r="L19" s="80">
        <f t="shared" si="2"/>
        <v>41839</v>
      </c>
      <c r="M19" s="88">
        <f>+M18+90</f>
        <v>43006</v>
      </c>
      <c r="N19" s="88">
        <f t="shared" ref="N19:N38" si="31">M19+10</f>
        <v>43016</v>
      </c>
      <c r="O19" s="88">
        <f t="shared" ref="O19:O38" si="32">N19+40</f>
        <v>43056</v>
      </c>
      <c r="P19" s="88">
        <f t="shared" ref="P19:P38" si="33">O19+10</f>
        <v>43066</v>
      </c>
      <c r="Q19" s="88">
        <f t="shared" ref="Q19:Q38" si="34">P19+8</f>
        <v>43074</v>
      </c>
      <c r="R19" s="89" t="s">
        <v>67</v>
      </c>
      <c r="S19" s="88">
        <f t="shared" ref="S19:S38" si="35">+M19+90</f>
        <v>43096</v>
      </c>
      <c r="T19" s="88" t="s">
        <v>30</v>
      </c>
      <c r="U19" s="88" t="e">
        <f>T19+10</f>
        <v>#VALUE!</v>
      </c>
      <c r="V19" s="88" t="e">
        <f t="shared" ref="V19" si="36">U19+8</f>
        <v>#VALUE!</v>
      </c>
      <c r="W19" s="89" t="s">
        <v>67</v>
      </c>
      <c r="X19" s="88" t="s">
        <v>155</v>
      </c>
    </row>
    <row r="20" spans="1:24" ht="24" x14ac:dyDescent="0.2">
      <c r="A20" s="91" t="s">
        <v>94</v>
      </c>
      <c r="B20" s="92">
        <v>1</v>
      </c>
      <c r="C20" s="116" t="s">
        <v>173</v>
      </c>
      <c r="D20" s="90">
        <v>20000</v>
      </c>
      <c r="E20" s="93">
        <v>1</v>
      </c>
      <c r="F20" s="93">
        <v>0</v>
      </c>
      <c r="G20" s="79" t="s">
        <v>85</v>
      </c>
      <c r="H20" s="79" t="s">
        <v>83</v>
      </c>
      <c r="I20" s="80">
        <v>41779</v>
      </c>
      <c r="J20" s="80">
        <f t="shared" ref="J20" si="37">I20+10</f>
        <v>41789</v>
      </c>
      <c r="K20" s="80">
        <f t="shared" ref="K20" si="38">J20+20</f>
        <v>41809</v>
      </c>
      <c r="L20" s="80">
        <f t="shared" ref="L20" si="39">K20+30</f>
        <v>41839</v>
      </c>
      <c r="M20" s="88">
        <f>+M19+90</f>
        <v>43096</v>
      </c>
      <c r="N20" s="88">
        <f t="shared" ref="N20" si="40">M20+10</f>
        <v>43106</v>
      </c>
      <c r="O20" s="88">
        <f t="shared" ref="O20" si="41">N20+40</f>
        <v>43146</v>
      </c>
      <c r="P20" s="88">
        <f t="shared" ref="P20" si="42">O20+10</f>
        <v>43156</v>
      </c>
      <c r="Q20" s="88">
        <f t="shared" ref="Q20" si="43">P20+8</f>
        <v>43164</v>
      </c>
      <c r="R20" s="89" t="s">
        <v>67</v>
      </c>
      <c r="S20" s="88">
        <f t="shared" ref="S20" si="44">+M20+90</f>
        <v>43186</v>
      </c>
      <c r="T20" s="81"/>
      <c r="U20" s="114"/>
    </row>
    <row r="21" spans="1:24" ht="24" x14ac:dyDescent="0.2">
      <c r="A21" s="91" t="s">
        <v>94</v>
      </c>
      <c r="B21" s="92">
        <v>1</v>
      </c>
      <c r="C21" s="116" t="s">
        <v>174</v>
      </c>
      <c r="D21" s="90">
        <v>50000</v>
      </c>
      <c r="E21" s="93">
        <v>1</v>
      </c>
      <c r="F21" s="93">
        <v>0</v>
      </c>
      <c r="G21" s="79" t="s">
        <v>85</v>
      </c>
      <c r="H21" s="79" t="s">
        <v>83</v>
      </c>
      <c r="I21" s="80">
        <v>41779</v>
      </c>
      <c r="J21" s="80">
        <f t="shared" ref="J21:J28" si="45">I21+10</f>
        <v>41789</v>
      </c>
      <c r="K21" s="80">
        <f t="shared" ref="K21:K28" si="46">J21+20</f>
        <v>41809</v>
      </c>
      <c r="L21" s="80">
        <f t="shared" ref="L21:L28" si="47">K21+30</f>
        <v>41839</v>
      </c>
      <c r="M21" s="88">
        <f>+M11</f>
        <v>42781</v>
      </c>
      <c r="N21" s="88">
        <f t="shared" si="31"/>
        <v>42791</v>
      </c>
      <c r="O21" s="88">
        <f t="shared" si="32"/>
        <v>42831</v>
      </c>
      <c r="P21" s="88">
        <f t="shared" si="33"/>
        <v>42841</v>
      </c>
      <c r="Q21" s="88">
        <f t="shared" si="34"/>
        <v>42849</v>
      </c>
      <c r="R21" s="89" t="s">
        <v>67</v>
      </c>
      <c r="S21" s="88">
        <f>+M21+30</f>
        <v>42811</v>
      </c>
      <c r="T21" s="81"/>
      <c r="U21" s="114"/>
    </row>
    <row r="22" spans="1:24" ht="24" x14ac:dyDescent="0.2">
      <c r="A22" s="91" t="s">
        <v>94</v>
      </c>
      <c r="B22" s="92">
        <v>1</v>
      </c>
      <c r="C22" s="116" t="s">
        <v>175</v>
      </c>
      <c r="D22" s="90">
        <v>25000</v>
      </c>
      <c r="E22" s="93">
        <v>1</v>
      </c>
      <c r="F22" s="93">
        <v>0</v>
      </c>
      <c r="G22" s="79" t="s">
        <v>85</v>
      </c>
      <c r="H22" s="79" t="s">
        <v>83</v>
      </c>
      <c r="I22" s="80">
        <v>41779</v>
      </c>
      <c r="J22" s="80">
        <f t="shared" si="45"/>
        <v>41789</v>
      </c>
      <c r="K22" s="80">
        <f t="shared" si="46"/>
        <v>41809</v>
      </c>
      <c r="L22" s="80">
        <f t="shared" si="47"/>
        <v>41839</v>
      </c>
      <c r="M22" s="88">
        <v>42887</v>
      </c>
      <c r="N22" s="88">
        <f t="shared" si="31"/>
        <v>42897</v>
      </c>
      <c r="O22" s="88">
        <f t="shared" si="32"/>
        <v>42937</v>
      </c>
      <c r="P22" s="88">
        <f t="shared" si="33"/>
        <v>42947</v>
      </c>
      <c r="Q22" s="88">
        <f t="shared" si="34"/>
        <v>42955</v>
      </c>
      <c r="R22" s="89" t="s">
        <v>67</v>
      </c>
      <c r="S22" s="88">
        <f t="shared" si="35"/>
        <v>42977</v>
      </c>
      <c r="T22" s="81"/>
      <c r="U22" s="114"/>
    </row>
    <row r="23" spans="1:24" ht="12.75" x14ac:dyDescent="0.2">
      <c r="A23" s="91" t="s">
        <v>94</v>
      </c>
      <c r="B23" s="92">
        <v>1</v>
      </c>
      <c r="C23" s="116" t="s">
        <v>176</v>
      </c>
      <c r="D23" s="90">
        <v>40000</v>
      </c>
      <c r="E23" s="93">
        <v>1</v>
      </c>
      <c r="F23" s="93">
        <v>0</v>
      </c>
      <c r="G23" s="79" t="s">
        <v>85</v>
      </c>
      <c r="H23" s="79" t="s">
        <v>83</v>
      </c>
      <c r="I23" s="80">
        <v>41779</v>
      </c>
      <c r="J23" s="80">
        <f t="shared" si="45"/>
        <v>41789</v>
      </c>
      <c r="K23" s="80">
        <f t="shared" si="46"/>
        <v>41809</v>
      </c>
      <c r="L23" s="80">
        <f t="shared" si="47"/>
        <v>41839</v>
      </c>
      <c r="M23" s="88">
        <f>+M22</f>
        <v>42887</v>
      </c>
      <c r="N23" s="88">
        <f t="shared" si="31"/>
        <v>42897</v>
      </c>
      <c r="O23" s="88">
        <f t="shared" si="32"/>
        <v>42937</v>
      </c>
      <c r="P23" s="88">
        <f t="shared" si="33"/>
        <v>42947</v>
      </c>
      <c r="Q23" s="88">
        <f t="shared" si="34"/>
        <v>42955</v>
      </c>
      <c r="R23" s="89" t="s">
        <v>67</v>
      </c>
      <c r="S23" s="88">
        <f>+M23+180</f>
        <v>43067</v>
      </c>
      <c r="T23" s="81"/>
      <c r="U23" s="114"/>
    </row>
    <row r="24" spans="1:24" ht="12.75" x14ac:dyDescent="0.2">
      <c r="A24" s="91" t="s">
        <v>94</v>
      </c>
      <c r="B24" s="92">
        <v>1</v>
      </c>
      <c r="C24" s="116" t="s">
        <v>177</v>
      </c>
      <c r="D24" s="90">
        <v>25000</v>
      </c>
      <c r="E24" s="93">
        <v>1</v>
      </c>
      <c r="F24" s="93">
        <v>0</v>
      </c>
      <c r="G24" s="79" t="s">
        <v>85</v>
      </c>
      <c r="H24" s="79" t="s">
        <v>83</v>
      </c>
      <c r="I24" s="80">
        <v>41779</v>
      </c>
      <c r="J24" s="80">
        <f t="shared" si="45"/>
        <v>41789</v>
      </c>
      <c r="K24" s="80">
        <f t="shared" si="46"/>
        <v>41809</v>
      </c>
      <c r="L24" s="80">
        <f t="shared" si="47"/>
        <v>41839</v>
      </c>
      <c r="M24" s="88">
        <f>+M19-220</f>
        <v>42786</v>
      </c>
      <c r="N24" s="88">
        <f t="shared" si="31"/>
        <v>42796</v>
      </c>
      <c r="O24" s="88">
        <f t="shared" si="32"/>
        <v>42836</v>
      </c>
      <c r="P24" s="88">
        <f t="shared" si="33"/>
        <v>42846</v>
      </c>
      <c r="Q24" s="88">
        <f t="shared" si="34"/>
        <v>42854</v>
      </c>
      <c r="R24" s="89" t="s">
        <v>67</v>
      </c>
      <c r="S24" s="88">
        <f t="shared" si="35"/>
        <v>42876</v>
      </c>
      <c r="T24" s="81"/>
      <c r="U24" s="114"/>
    </row>
    <row r="25" spans="1:24" ht="12.75" x14ac:dyDescent="0.2">
      <c r="A25" s="91" t="s">
        <v>94</v>
      </c>
      <c r="B25" s="92">
        <v>1</v>
      </c>
      <c r="C25" s="116" t="s">
        <v>177</v>
      </c>
      <c r="D25" s="90">
        <v>25000</v>
      </c>
      <c r="E25" s="93">
        <v>1</v>
      </c>
      <c r="F25" s="93">
        <v>0</v>
      </c>
      <c r="G25" s="79" t="s">
        <v>85</v>
      </c>
      <c r="H25" s="79" t="s">
        <v>83</v>
      </c>
      <c r="I25" s="80">
        <v>41779</v>
      </c>
      <c r="J25" s="80">
        <f t="shared" ref="J25:J26" si="48">I25+10</f>
        <v>41789</v>
      </c>
      <c r="K25" s="80">
        <f t="shared" ref="K25:K26" si="49">J25+20</f>
        <v>41809</v>
      </c>
      <c r="L25" s="80">
        <f t="shared" ref="L25:L26" si="50">K25+30</f>
        <v>41839</v>
      </c>
      <c r="M25" s="88">
        <f>+M24+90</f>
        <v>42876</v>
      </c>
      <c r="N25" s="88">
        <f t="shared" ref="N25:N26" si="51">M25+10</f>
        <v>42886</v>
      </c>
      <c r="O25" s="88">
        <f t="shared" ref="O25:O26" si="52">N25+40</f>
        <v>42926</v>
      </c>
      <c r="P25" s="88">
        <f t="shared" ref="P25:P26" si="53">O25+10</f>
        <v>42936</v>
      </c>
      <c r="Q25" s="88">
        <f t="shared" ref="Q25:Q26" si="54">P25+8</f>
        <v>42944</v>
      </c>
      <c r="R25" s="89" t="s">
        <v>67</v>
      </c>
      <c r="S25" s="88">
        <f t="shared" ref="S25:S26" si="55">+M25+90</f>
        <v>42966</v>
      </c>
      <c r="T25" s="81"/>
      <c r="U25" s="114"/>
    </row>
    <row r="26" spans="1:24" ht="12.75" x14ac:dyDescent="0.2">
      <c r="A26" s="91" t="s">
        <v>94</v>
      </c>
      <c r="B26" s="92">
        <v>1</v>
      </c>
      <c r="C26" s="116" t="s">
        <v>178</v>
      </c>
      <c r="D26" s="90">
        <v>25000</v>
      </c>
      <c r="E26" s="93">
        <v>1</v>
      </c>
      <c r="F26" s="93">
        <v>0</v>
      </c>
      <c r="G26" s="79" t="s">
        <v>85</v>
      </c>
      <c r="H26" s="79" t="s">
        <v>83</v>
      </c>
      <c r="I26" s="80">
        <v>41779</v>
      </c>
      <c r="J26" s="80">
        <f t="shared" si="48"/>
        <v>41789</v>
      </c>
      <c r="K26" s="80">
        <f t="shared" si="49"/>
        <v>41809</v>
      </c>
      <c r="L26" s="80">
        <f t="shared" si="50"/>
        <v>41839</v>
      </c>
      <c r="M26" s="88">
        <f>+M22+90</f>
        <v>42977</v>
      </c>
      <c r="N26" s="88">
        <f t="shared" si="51"/>
        <v>42987</v>
      </c>
      <c r="O26" s="88">
        <f t="shared" si="52"/>
        <v>43027</v>
      </c>
      <c r="P26" s="88">
        <f t="shared" si="53"/>
        <v>43037</v>
      </c>
      <c r="Q26" s="88">
        <f t="shared" si="54"/>
        <v>43045</v>
      </c>
      <c r="R26" s="89" t="s">
        <v>67</v>
      </c>
      <c r="S26" s="88">
        <f t="shared" si="55"/>
        <v>43067</v>
      </c>
      <c r="T26" s="81"/>
      <c r="U26" s="114"/>
    </row>
    <row r="27" spans="1:24" ht="12.75" x14ac:dyDescent="0.2">
      <c r="A27" s="91" t="s">
        <v>94</v>
      </c>
      <c r="B27" s="92">
        <v>1</v>
      </c>
      <c r="C27" s="116" t="s">
        <v>551</v>
      </c>
      <c r="D27" s="90">
        <v>50000</v>
      </c>
      <c r="E27" s="93">
        <v>1</v>
      </c>
      <c r="F27" s="93">
        <v>0</v>
      </c>
      <c r="G27" s="79" t="s">
        <v>85</v>
      </c>
      <c r="H27" s="79" t="s">
        <v>83</v>
      </c>
      <c r="I27" s="80">
        <v>41779</v>
      </c>
      <c r="J27" s="80">
        <f t="shared" si="45"/>
        <v>41789</v>
      </c>
      <c r="K27" s="80">
        <f t="shared" si="46"/>
        <v>41809</v>
      </c>
      <c r="L27" s="80">
        <f t="shared" si="47"/>
        <v>41839</v>
      </c>
      <c r="M27" s="88">
        <f>+M23+90</f>
        <v>42977</v>
      </c>
      <c r="N27" s="88">
        <f t="shared" si="31"/>
        <v>42987</v>
      </c>
      <c r="O27" s="88">
        <f t="shared" si="32"/>
        <v>43027</v>
      </c>
      <c r="P27" s="88">
        <f t="shared" si="33"/>
        <v>43037</v>
      </c>
      <c r="Q27" s="88">
        <f t="shared" si="34"/>
        <v>43045</v>
      </c>
      <c r="R27" s="89" t="s">
        <v>67</v>
      </c>
      <c r="S27" s="88">
        <f t="shared" si="35"/>
        <v>43067</v>
      </c>
      <c r="T27" s="81"/>
      <c r="U27" s="114"/>
    </row>
    <row r="28" spans="1:24" ht="12.75" x14ac:dyDescent="0.2">
      <c r="A28" s="91" t="s">
        <v>94</v>
      </c>
      <c r="B28" s="92">
        <v>3</v>
      </c>
      <c r="C28" s="116" t="s">
        <v>179</v>
      </c>
      <c r="D28" s="90">
        <v>50000</v>
      </c>
      <c r="E28" s="93">
        <v>1</v>
      </c>
      <c r="F28" s="93">
        <v>0</v>
      </c>
      <c r="G28" s="79" t="s">
        <v>85</v>
      </c>
      <c r="H28" s="79" t="s">
        <v>83</v>
      </c>
      <c r="I28" s="80">
        <v>41779</v>
      </c>
      <c r="J28" s="80">
        <f t="shared" si="45"/>
        <v>41789</v>
      </c>
      <c r="K28" s="80">
        <f t="shared" si="46"/>
        <v>41809</v>
      </c>
      <c r="L28" s="80">
        <f t="shared" si="47"/>
        <v>41839</v>
      </c>
      <c r="M28" s="88">
        <f>+M24+90</f>
        <v>42876</v>
      </c>
      <c r="N28" s="88">
        <f t="shared" si="31"/>
        <v>42886</v>
      </c>
      <c r="O28" s="88">
        <f t="shared" si="32"/>
        <v>42926</v>
      </c>
      <c r="P28" s="88">
        <f t="shared" si="33"/>
        <v>42936</v>
      </c>
      <c r="Q28" s="88">
        <f t="shared" si="34"/>
        <v>42944</v>
      </c>
      <c r="R28" s="89" t="s">
        <v>67</v>
      </c>
      <c r="S28" s="88">
        <f t="shared" si="35"/>
        <v>42966</v>
      </c>
      <c r="T28" s="81"/>
      <c r="U28" s="114"/>
    </row>
    <row r="29" spans="1:24" ht="23.25" x14ac:dyDescent="0.2">
      <c r="A29" s="91" t="s">
        <v>95</v>
      </c>
      <c r="B29" s="92">
        <v>1</v>
      </c>
      <c r="C29" s="104" t="s">
        <v>180</v>
      </c>
      <c r="D29" s="90">
        <v>50000</v>
      </c>
      <c r="E29" s="93">
        <v>1</v>
      </c>
      <c r="F29" s="93">
        <v>0</v>
      </c>
      <c r="G29" s="79" t="s">
        <v>82</v>
      </c>
      <c r="H29" s="79" t="s">
        <v>68</v>
      </c>
      <c r="I29" s="80">
        <v>41761</v>
      </c>
      <c r="J29" s="80">
        <f t="shared" ref="J29:J39" si="56">I29+10</f>
        <v>41771</v>
      </c>
      <c r="K29" s="80">
        <f t="shared" ref="K29:K39" si="57">J29+5</f>
        <v>41776</v>
      </c>
      <c r="L29" s="80">
        <f t="shared" ref="L29:L39" si="58">K29+30</f>
        <v>41806</v>
      </c>
      <c r="M29" s="88">
        <f>+M28</f>
        <v>42876</v>
      </c>
      <c r="N29" s="88">
        <f t="shared" si="31"/>
        <v>42886</v>
      </c>
      <c r="O29" s="88">
        <f t="shared" si="32"/>
        <v>42926</v>
      </c>
      <c r="P29" s="88">
        <f t="shared" si="33"/>
        <v>42936</v>
      </c>
      <c r="Q29" s="88">
        <f t="shared" si="34"/>
        <v>42944</v>
      </c>
      <c r="R29" s="89" t="s">
        <v>67</v>
      </c>
      <c r="S29" s="88">
        <f t="shared" si="35"/>
        <v>42966</v>
      </c>
      <c r="T29" s="81"/>
      <c r="U29" s="114"/>
    </row>
    <row r="30" spans="1:24" ht="12.75" x14ac:dyDescent="0.2">
      <c r="A30" s="91" t="s">
        <v>95</v>
      </c>
      <c r="B30" s="92">
        <v>1</v>
      </c>
      <c r="C30" s="104" t="s">
        <v>181</v>
      </c>
      <c r="D30" s="90">
        <v>25000</v>
      </c>
      <c r="E30" s="93">
        <v>1</v>
      </c>
      <c r="F30" s="93">
        <v>0</v>
      </c>
      <c r="G30" s="79" t="s">
        <v>82</v>
      </c>
      <c r="H30" s="79" t="s">
        <v>68</v>
      </c>
      <c r="I30" s="80">
        <v>41761</v>
      </c>
      <c r="J30" s="80">
        <f t="shared" ref="J30" si="59">I30+10</f>
        <v>41771</v>
      </c>
      <c r="K30" s="80">
        <f t="shared" ref="K30" si="60">J30+5</f>
        <v>41776</v>
      </c>
      <c r="L30" s="80">
        <f t="shared" ref="L30" si="61">K30+30</f>
        <v>41806</v>
      </c>
      <c r="M30" s="88">
        <f>+M29</f>
        <v>42876</v>
      </c>
      <c r="N30" s="88">
        <f t="shared" ref="N30" si="62">M30+10</f>
        <v>42886</v>
      </c>
      <c r="O30" s="88">
        <f t="shared" ref="O30" si="63">N30+40</f>
        <v>42926</v>
      </c>
      <c r="P30" s="88">
        <f t="shared" ref="P30" si="64">O30+10</f>
        <v>42936</v>
      </c>
      <c r="Q30" s="88">
        <f t="shared" ref="Q30" si="65">P30+8</f>
        <v>42944</v>
      </c>
      <c r="R30" s="89" t="s">
        <v>67</v>
      </c>
      <c r="S30" s="88">
        <f t="shared" ref="S30" si="66">+M30+90</f>
        <v>42966</v>
      </c>
      <c r="T30" s="81"/>
      <c r="U30" s="114"/>
    </row>
    <row r="31" spans="1:24" ht="12.75" x14ac:dyDescent="0.2">
      <c r="A31" s="91" t="s">
        <v>95</v>
      </c>
      <c r="B31" s="92">
        <v>1</v>
      </c>
      <c r="C31" s="104" t="s">
        <v>181</v>
      </c>
      <c r="D31" s="90">
        <v>25000</v>
      </c>
      <c r="E31" s="93">
        <v>1</v>
      </c>
      <c r="F31" s="93">
        <v>0</v>
      </c>
      <c r="G31" s="79" t="s">
        <v>82</v>
      </c>
      <c r="H31" s="79" t="s">
        <v>68</v>
      </c>
      <c r="I31" s="80">
        <v>41761</v>
      </c>
      <c r="J31" s="80">
        <f t="shared" ref="J31" si="67">I31+10</f>
        <v>41771</v>
      </c>
      <c r="K31" s="80">
        <f t="shared" ref="K31" si="68">J31+5</f>
        <v>41776</v>
      </c>
      <c r="L31" s="80">
        <f t="shared" ref="L31" si="69">K31+30</f>
        <v>41806</v>
      </c>
      <c r="M31" s="88">
        <f>+M30+60</f>
        <v>42936</v>
      </c>
      <c r="N31" s="88">
        <f t="shared" ref="N31" si="70">M31+10</f>
        <v>42946</v>
      </c>
      <c r="O31" s="88">
        <f t="shared" ref="O31" si="71">N31+40</f>
        <v>42986</v>
      </c>
      <c r="P31" s="88">
        <f t="shared" ref="P31" si="72">O31+10</f>
        <v>42996</v>
      </c>
      <c r="Q31" s="88">
        <f t="shared" ref="Q31" si="73">P31+8</f>
        <v>43004</v>
      </c>
      <c r="R31" s="89" t="s">
        <v>67</v>
      </c>
      <c r="S31" s="88">
        <f t="shared" ref="S31" si="74">+M31+90</f>
        <v>43026</v>
      </c>
      <c r="T31" s="81"/>
      <c r="U31" s="114"/>
    </row>
    <row r="32" spans="1:24" ht="23.25" x14ac:dyDescent="0.2">
      <c r="A32" s="91" t="s">
        <v>95</v>
      </c>
      <c r="B32" s="92">
        <v>2</v>
      </c>
      <c r="C32" s="104" t="s">
        <v>182</v>
      </c>
      <c r="D32" s="90">
        <v>200000</v>
      </c>
      <c r="E32" s="93">
        <v>1</v>
      </c>
      <c r="F32" s="93">
        <v>0</v>
      </c>
      <c r="G32" s="79" t="s">
        <v>82</v>
      </c>
      <c r="H32" s="79" t="s">
        <v>68</v>
      </c>
      <c r="I32" s="80">
        <v>41761</v>
      </c>
      <c r="J32" s="80">
        <f t="shared" ref="J32" si="75">I32+10</f>
        <v>41771</v>
      </c>
      <c r="K32" s="80">
        <f t="shared" ref="K32" si="76">J32+5</f>
        <v>41776</v>
      </c>
      <c r="L32" s="80">
        <f t="shared" ref="L32" si="77">K32+30</f>
        <v>41806</v>
      </c>
      <c r="M32" s="88">
        <f>+M24</f>
        <v>42786</v>
      </c>
      <c r="N32" s="88">
        <f t="shared" ref="N32" si="78">M32+10</f>
        <v>42796</v>
      </c>
      <c r="O32" s="88">
        <f t="shared" ref="O32" si="79">N32+40</f>
        <v>42836</v>
      </c>
      <c r="P32" s="88">
        <f t="shared" ref="P32" si="80">O32+10</f>
        <v>42846</v>
      </c>
      <c r="Q32" s="88">
        <f t="shared" ref="Q32" si="81">P32+8</f>
        <v>42854</v>
      </c>
      <c r="R32" s="89" t="s">
        <v>67</v>
      </c>
      <c r="S32" s="88">
        <f>+M32+120</f>
        <v>42906</v>
      </c>
      <c r="T32" s="81"/>
      <c r="U32" s="114"/>
    </row>
    <row r="33" spans="1:21" ht="23.25" x14ac:dyDescent="0.2">
      <c r="A33" s="91" t="s">
        <v>95</v>
      </c>
      <c r="B33" s="92">
        <v>2</v>
      </c>
      <c r="C33" s="104" t="s">
        <v>558</v>
      </c>
      <c r="D33" s="90">
        <v>200000</v>
      </c>
      <c r="E33" s="93">
        <v>1</v>
      </c>
      <c r="F33" s="93">
        <v>0</v>
      </c>
      <c r="G33" s="79" t="s">
        <v>82</v>
      </c>
      <c r="H33" s="79" t="s">
        <v>68</v>
      </c>
      <c r="I33" s="80">
        <v>41761</v>
      </c>
      <c r="J33" s="80">
        <f t="shared" ref="J33:J35" si="82">I33+10</f>
        <v>41771</v>
      </c>
      <c r="K33" s="80">
        <f t="shared" ref="K33:K35" si="83">J33+5</f>
        <v>41776</v>
      </c>
      <c r="L33" s="80">
        <f t="shared" ref="L33:L35" si="84">K33+30</f>
        <v>41806</v>
      </c>
      <c r="M33" s="88">
        <f>+M32+60</f>
        <v>42846</v>
      </c>
      <c r="N33" s="88">
        <f t="shared" ref="N33:N35" si="85">M33+10</f>
        <v>42856</v>
      </c>
      <c r="O33" s="88">
        <f t="shared" ref="O33:O35" si="86">N33+40</f>
        <v>42896</v>
      </c>
      <c r="P33" s="88">
        <f t="shared" ref="P33:P35" si="87">O33+10</f>
        <v>42906</v>
      </c>
      <c r="Q33" s="88">
        <f t="shared" ref="Q33:Q35" si="88">P33+8</f>
        <v>42914</v>
      </c>
      <c r="R33" s="89" t="s">
        <v>67</v>
      </c>
      <c r="S33" s="88">
        <f t="shared" ref="S33:S35" si="89">+M33+120</f>
        <v>42966</v>
      </c>
      <c r="T33" s="81"/>
      <c r="U33" s="114"/>
    </row>
    <row r="34" spans="1:21" ht="23.25" x14ac:dyDescent="0.2">
      <c r="A34" s="91" t="s">
        <v>95</v>
      </c>
      <c r="B34" s="92">
        <v>3</v>
      </c>
      <c r="C34" s="104" t="s">
        <v>599</v>
      </c>
      <c r="D34" s="90">
        <v>510000</v>
      </c>
      <c r="E34" s="93">
        <v>1</v>
      </c>
      <c r="F34" s="93">
        <v>0</v>
      </c>
      <c r="G34" s="79" t="s">
        <v>82</v>
      </c>
      <c r="H34" s="79" t="s">
        <v>68</v>
      </c>
      <c r="I34" s="80">
        <v>41761</v>
      </c>
      <c r="J34" s="80">
        <f t="shared" si="82"/>
        <v>41771</v>
      </c>
      <c r="K34" s="80">
        <f t="shared" si="83"/>
        <v>41776</v>
      </c>
      <c r="L34" s="80">
        <f t="shared" si="84"/>
        <v>41806</v>
      </c>
      <c r="M34" s="88">
        <f>+M33</f>
        <v>42846</v>
      </c>
      <c r="N34" s="88">
        <f t="shared" si="85"/>
        <v>42856</v>
      </c>
      <c r="O34" s="88">
        <f t="shared" si="86"/>
        <v>42896</v>
      </c>
      <c r="P34" s="88">
        <f t="shared" si="87"/>
        <v>42906</v>
      </c>
      <c r="Q34" s="88">
        <f t="shared" si="88"/>
        <v>42914</v>
      </c>
      <c r="R34" s="89" t="s">
        <v>67</v>
      </c>
      <c r="S34" s="88">
        <f t="shared" si="89"/>
        <v>42966</v>
      </c>
      <c r="T34" s="81"/>
      <c r="U34" s="114"/>
    </row>
    <row r="35" spans="1:21" ht="12.75" x14ac:dyDescent="0.2">
      <c r="A35" s="91" t="s">
        <v>95</v>
      </c>
      <c r="B35" s="92">
        <v>3</v>
      </c>
      <c r="C35" s="104" t="s">
        <v>600</v>
      </c>
      <c r="D35" s="90">
        <v>70000</v>
      </c>
      <c r="E35" s="93">
        <v>1</v>
      </c>
      <c r="F35" s="93">
        <v>0</v>
      </c>
      <c r="G35" s="79" t="s">
        <v>82</v>
      </c>
      <c r="H35" s="79" t="s">
        <v>68</v>
      </c>
      <c r="I35" s="80">
        <v>41761</v>
      </c>
      <c r="J35" s="80">
        <f t="shared" si="82"/>
        <v>41771</v>
      </c>
      <c r="K35" s="80">
        <f t="shared" si="83"/>
        <v>41776</v>
      </c>
      <c r="L35" s="80">
        <f t="shared" si="84"/>
        <v>41806</v>
      </c>
      <c r="M35" s="88">
        <f>+M34</f>
        <v>42846</v>
      </c>
      <c r="N35" s="88">
        <f t="shared" si="85"/>
        <v>42856</v>
      </c>
      <c r="O35" s="88">
        <f t="shared" si="86"/>
        <v>42896</v>
      </c>
      <c r="P35" s="88">
        <f t="shared" si="87"/>
        <v>42906</v>
      </c>
      <c r="Q35" s="88">
        <f t="shared" si="88"/>
        <v>42914</v>
      </c>
      <c r="R35" s="89" t="s">
        <v>67</v>
      </c>
      <c r="S35" s="88">
        <f t="shared" si="89"/>
        <v>42966</v>
      </c>
      <c r="T35" s="81"/>
      <c r="U35" s="114"/>
    </row>
    <row r="36" spans="1:21" ht="12.75" x14ac:dyDescent="0.2">
      <c r="A36" s="91" t="s">
        <v>95</v>
      </c>
      <c r="B36" s="92">
        <v>3</v>
      </c>
      <c r="C36" s="104" t="s">
        <v>601</v>
      </c>
      <c r="D36" s="90">
        <v>400000</v>
      </c>
      <c r="E36" s="93">
        <v>1</v>
      </c>
      <c r="F36" s="93">
        <v>0</v>
      </c>
      <c r="G36" s="79" t="s">
        <v>82</v>
      </c>
      <c r="H36" s="79" t="s">
        <v>68</v>
      </c>
      <c r="I36" s="80">
        <v>41761</v>
      </c>
      <c r="J36" s="80">
        <f t="shared" ref="J36" si="90">I36+10</f>
        <v>41771</v>
      </c>
      <c r="K36" s="80">
        <f t="shared" ref="K36" si="91">J36+5</f>
        <v>41776</v>
      </c>
      <c r="L36" s="80">
        <f t="shared" ref="L36" si="92">K36+30</f>
        <v>41806</v>
      </c>
      <c r="M36" s="88">
        <f>+M29</f>
        <v>42876</v>
      </c>
      <c r="N36" s="88">
        <f t="shared" ref="N36" si="93">M36+10</f>
        <v>42886</v>
      </c>
      <c r="O36" s="88">
        <f t="shared" ref="O36" si="94">N36+40</f>
        <v>42926</v>
      </c>
      <c r="P36" s="88">
        <f t="shared" ref="P36" si="95">O36+10</f>
        <v>42936</v>
      </c>
      <c r="Q36" s="88">
        <f t="shared" ref="Q36" si="96">P36+8</f>
        <v>42944</v>
      </c>
      <c r="R36" s="89" t="s">
        <v>67</v>
      </c>
      <c r="S36" s="88">
        <f t="shared" ref="S36" si="97">+M36+120</f>
        <v>42996</v>
      </c>
      <c r="T36" s="81"/>
      <c r="U36" s="114"/>
    </row>
    <row r="37" spans="1:21" ht="12.75" x14ac:dyDescent="0.2">
      <c r="A37" s="91" t="s">
        <v>96</v>
      </c>
      <c r="B37" s="92"/>
      <c r="C37" s="104" t="s">
        <v>97</v>
      </c>
      <c r="D37" s="90">
        <v>30000</v>
      </c>
      <c r="E37" s="93">
        <v>0</v>
      </c>
      <c r="F37" s="93">
        <v>1</v>
      </c>
      <c r="G37" s="79" t="s">
        <v>85</v>
      </c>
      <c r="H37" s="79" t="s">
        <v>68</v>
      </c>
      <c r="I37" s="80">
        <v>41761</v>
      </c>
      <c r="J37" s="80">
        <f t="shared" si="56"/>
        <v>41771</v>
      </c>
      <c r="K37" s="80">
        <f t="shared" si="57"/>
        <v>41776</v>
      </c>
      <c r="L37" s="80">
        <f t="shared" si="58"/>
        <v>41806</v>
      </c>
      <c r="M37" s="88">
        <f>+M33+90</f>
        <v>42936</v>
      </c>
      <c r="N37" s="88">
        <f t="shared" si="31"/>
        <v>42946</v>
      </c>
      <c r="O37" s="88">
        <f t="shared" si="32"/>
        <v>42986</v>
      </c>
      <c r="P37" s="88">
        <f t="shared" si="33"/>
        <v>42996</v>
      </c>
      <c r="Q37" s="88">
        <f t="shared" si="34"/>
        <v>43004</v>
      </c>
      <c r="R37" s="89" t="s">
        <v>67</v>
      </c>
      <c r="S37" s="88">
        <f t="shared" si="35"/>
        <v>43026</v>
      </c>
      <c r="T37" s="81"/>
      <c r="U37" s="114"/>
    </row>
    <row r="38" spans="1:21" ht="12.75" x14ac:dyDescent="0.2">
      <c r="A38" s="91" t="s">
        <v>96</v>
      </c>
      <c r="B38" s="92"/>
      <c r="C38" s="104" t="s">
        <v>98</v>
      </c>
      <c r="D38" s="90">
        <v>15000</v>
      </c>
      <c r="E38" s="93">
        <v>0</v>
      </c>
      <c r="F38" s="93">
        <v>1</v>
      </c>
      <c r="G38" s="79" t="s">
        <v>106</v>
      </c>
      <c r="H38" s="79" t="s">
        <v>68</v>
      </c>
      <c r="I38" s="80">
        <v>41761</v>
      </c>
      <c r="J38" s="80">
        <f t="shared" si="56"/>
        <v>41771</v>
      </c>
      <c r="K38" s="80">
        <f t="shared" si="57"/>
        <v>41776</v>
      </c>
      <c r="L38" s="80">
        <f t="shared" si="58"/>
        <v>41806</v>
      </c>
      <c r="M38" s="88">
        <f>+M34+90</f>
        <v>42936</v>
      </c>
      <c r="N38" s="88">
        <f t="shared" si="31"/>
        <v>42946</v>
      </c>
      <c r="O38" s="88">
        <f t="shared" si="32"/>
        <v>42986</v>
      </c>
      <c r="P38" s="88">
        <f t="shared" si="33"/>
        <v>42996</v>
      </c>
      <c r="Q38" s="88">
        <f t="shared" si="34"/>
        <v>43004</v>
      </c>
      <c r="R38" s="89" t="s">
        <v>67</v>
      </c>
      <c r="S38" s="88">
        <f t="shared" si="35"/>
        <v>43026</v>
      </c>
      <c r="T38" s="81"/>
      <c r="U38" s="114"/>
    </row>
    <row r="39" spans="1:21" ht="12.75" x14ac:dyDescent="0.2">
      <c r="A39" s="91" t="s">
        <v>96</v>
      </c>
      <c r="B39" s="92"/>
      <c r="C39" s="104" t="s">
        <v>99</v>
      </c>
      <c r="D39" s="90">
        <v>20000</v>
      </c>
      <c r="E39" s="93">
        <v>0</v>
      </c>
      <c r="F39" s="93">
        <v>1</v>
      </c>
      <c r="G39" s="79" t="s">
        <v>86</v>
      </c>
      <c r="H39" s="79" t="s">
        <v>68</v>
      </c>
      <c r="I39" s="80">
        <v>41761</v>
      </c>
      <c r="J39" s="80">
        <f t="shared" si="56"/>
        <v>41771</v>
      </c>
      <c r="K39" s="80">
        <f t="shared" si="57"/>
        <v>41776</v>
      </c>
      <c r="L39" s="80">
        <f t="shared" si="58"/>
        <v>41806</v>
      </c>
      <c r="M39" s="88">
        <v>42750</v>
      </c>
      <c r="N39" s="88">
        <f t="shared" ref="N39" si="98">M39+10</f>
        <v>42760</v>
      </c>
      <c r="O39" s="88">
        <f t="shared" ref="O39" si="99">N39+40</f>
        <v>42800</v>
      </c>
      <c r="P39" s="88">
        <f t="shared" ref="P39" si="100">O39+10</f>
        <v>42810</v>
      </c>
      <c r="Q39" s="88">
        <f t="shared" ref="Q39" si="101">P39+8</f>
        <v>42818</v>
      </c>
      <c r="R39" s="89" t="s">
        <v>67</v>
      </c>
      <c r="S39" s="88">
        <v>43449</v>
      </c>
      <c r="T39" s="81"/>
      <c r="U39" s="114"/>
    </row>
    <row r="40" spans="1:21" ht="12.75" x14ac:dyDescent="0.2">
      <c r="A40" s="95" t="s">
        <v>69</v>
      </c>
      <c r="B40" s="96"/>
      <c r="C40" s="94"/>
      <c r="D40" s="97">
        <f>SUM(D11:D39)</f>
        <v>2145000</v>
      </c>
      <c r="E40" s="98"/>
      <c r="F40" s="98"/>
      <c r="G40" s="99"/>
      <c r="H40" s="99"/>
      <c r="I40" s="99"/>
      <c r="J40" s="99"/>
      <c r="K40" s="99"/>
      <c r="L40" s="99"/>
      <c r="M40" s="100"/>
      <c r="N40" s="100"/>
      <c r="O40" s="100"/>
      <c r="P40" s="100"/>
      <c r="Q40" s="100"/>
      <c r="R40" s="101"/>
      <c r="S40" s="100"/>
      <c r="T40" s="102"/>
      <c r="U40" s="103"/>
    </row>
    <row r="41" spans="1:21" ht="13.5" thickBot="1" x14ac:dyDescent="0.25">
      <c r="A41" s="161"/>
      <c r="B41" s="162"/>
      <c r="C41" s="163"/>
      <c r="D41" s="164"/>
      <c r="E41" s="165"/>
      <c r="F41" s="165"/>
      <c r="G41" s="166"/>
      <c r="H41" s="166"/>
      <c r="I41" s="166"/>
      <c r="J41" s="166"/>
      <c r="K41" s="166"/>
      <c r="L41" s="166"/>
      <c r="M41" s="167"/>
      <c r="N41" s="167"/>
      <c r="O41" s="167"/>
      <c r="P41" s="167"/>
      <c r="Q41" s="167"/>
      <c r="R41" s="168"/>
      <c r="S41" s="167"/>
      <c r="T41" s="166"/>
      <c r="U41" s="169"/>
    </row>
    <row r="42" spans="1:21" ht="13.5" thickBot="1" x14ac:dyDescent="0.25">
      <c r="A42" s="270" t="s">
        <v>84</v>
      </c>
      <c r="B42" s="271"/>
      <c r="C42" s="271"/>
      <c r="D42" s="271"/>
      <c r="E42" s="271"/>
      <c r="F42" s="271"/>
      <c r="G42" s="271"/>
      <c r="H42" s="271"/>
      <c r="I42" s="271"/>
      <c r="J42" s="271"/>
      <c r="K42" s="271"/>
      <c r="L42" s="271"/>
      <c r="M42" s="271"/>
      <c r="N42" s="271"/>
      <c r="O42" s="271"/>
      <c r="P42" s="271"/>
      <c r="Q42" s="271"/>
      <c r="R42" s="271"/>
      <c r="S42" s="271"/>
      <c r="T42" s="271"/>
      <c r="U42" s="272"/>
    </row>
    <row r="43" spans="1:21" ht="12.75" x14ac:dyDescent="0.2">
      <c r="A43" s="91" t="s">
        <v>100</v>
      </c>
      <c r="B43" s="92">
        <v>2</v>
      </c>
      <c r="C43" s="78" t="s">
        <v>88</v>
      </c>
      <c r="D43" s="90">
        <f>+'Equipment (2)'!E13</f>
        <v>19000</v>
      </c>
      <c r="E43" s="93">
        <v>1</v>
      </c>
      <c r="F43" s="93">
        <v>0</v>
      </c>
      <c r="G43" s="79" t="s">
        <v>87</v>
      </c>
      <c r="H43" s="79" t="s">
        <v>68</v>
      </c>
      <c r="I43" s="80">
        <v>41932</v>
      </c>
      <c r="J43" s="80">
        <f t="shared" ref="J43:J48" si="102">I43+10</f>
        <v>41942</v>
      </c>
      <c r="K43" s="80">
        <f t="shared" ref="K43:K48" si="103">J43+20</f>
        <v>41962</v>
      </c>
      <c r="L43" s="80">
        <f t="shared" ref="L43:L48" si="104">K43+30</f>
        <v>41992</v>
      </c>
      <c r="M43" s="88">
        <v>43054</v>
      </c>
      <c r="N43" s="88">
        <f t="shared" ref="N43:N48" si="105">M43+10</f>
        <v>43064</v>
      </c>
      <c r="O43" s="88">
        <f t="shared" ref="O43:O48" si="106">N43+40</f>
        <v>43104</v>
      </c>
      <c r="P43" s="88">
        <f t="shared" ref="P43:P48" si="107">O43+10</f>
        <v>43114</v>
      </c>
      <c r="Q43" s="88">
        <f t="shared" ref="Q43:Q48" si="108">P43+8</f>
        <v>43122</v>
      </c>
      <c r="R43" s="89" t="s">
        <v>67</v>
      </c>
      <c r="S43" s="88">
        <v>43086</v>
      </c>
      <c r="T43" s="81"/>
      <c r="U43" s="82"/>
    </row>
    <row r="44" spans="1:21" s="46" customFormat="1" ht="12.75" x14ac:dyDescent="0.2">
      <c r="A44" s="119" t="s">
        <v>100</v>
      </c>
      <c r="B44" s="120">
        <v>2</v>
      </c>
      <c r="C44" s="83" t="s">
        <v>102</v>
      </c>
      <c r="D44" s="117">
        <f>+'Equipment (2)'!E21</f>
        <v>50000</v>
      </c>
      <c r="E44" s="121">
        <v>1</v>
      </c>
      <c r="F44" s="121">
        <v>0</v>
      </c>
      <c r="G44" s="122" t="s">
        <v>87</v>
      </c>
      <c r="H44" s="122" t="s">
        <v>68</v>
      </c>
      <c r="I44" s="122">
        <v>41932</v>
      </c>
      <c r="J44" s="122">
        <f t="shared" si="102"/>
        <v>41942</v>
      </c>
      <c r="K44" s="122">
        <f t="shared" si="103"/>
        <v>41962</v>
      </c>
      <c r="L44" s="122">
        <f t="shared" si="104"/>
        <v>41992</v>
      </c>
      <c r="M44" s="123">
        <v>43054</v>
      </c>
      <c r="N44" s="123">
        <f t="shared" si="105"/>
        <v>43064</v>
      </c>
      <c r="O44" s="123">
        <f t="shared" si="106"/>
        <v>43104</v>
      </c>
      <c r="P44" s="123">
        <f t="shared" si="107"/>
        <v>43114</v>
      </c>
      <c r="Q44" s="123">
        <f t="shared" si="108"/>
        <v>43122</v>
      </c>
      <c r="R44" s="124" t="s">
        <v>67</v>
      </c>
      <c r="S44" s="123">
        <v>43086</v>
      </c>
      <c r="T44" s="125"/>
      <c r="U44" s="106" t="s">
        <v>107</v>
      </c>
    </row>
    <row r="45" spans="1:21" s="46" customFormat="1" ht="12.75" x14ac:dyDescent="0.2">
      <c r="A45" s="119" t="s">
        <v>108</v>
      </c>
      <c r="B45" s="120">
        <v>2</v>
      </c>
      <c r="C45" s="83" t="s">
        <v>183</v>
      </c>
      <c r="D45" s="117">
        <f>+'Equipment (2)'!E24</f>
        <v>1544500</v>
      </c>
      <c r="E45" s="121">
        <v>1</v>
      </c>
      <c r="F45" s="121">
        <v>0</v>
      </c>
      <c r="G45" s="122" t="s">
        <v>109</v>
      </c>
      <c r="H45" s="122" t="s">
        <v>68</v>
      </c>
      <c r="I45" s="122">
        <v>41932</v>
      </c>
      <c r="J45" s="122">
        <f t="shared" si="102"/>
        <v>41942</v>
      </c>
      <c r="K45" s="122">
        <f t="shared" si="103"/>
        <v>41962</v>
      </c>
      <c r="L45" s="122">
        <f t="shared" si="104"/>
        <v>41992</v>
      </c>
      <c r="M45" s="123">
        <v>42781</v>
      </c>
      <c r="N45" s="123">
        <f t="shared" si="105"/>
        <v>42791</v>
      </c>
      <c r="O45" s="123">
        <f t="shared" si="106"/>
        <v>42831</v>
      </c>
      <c r="P45" s="123">
        <f t="shared" si="107"/>
        <v>42841</v>
      </c>
      <c r="Q45" s="123">
        <f t="shared" si="108"/>
        <v>42849</v>
      </c>
      <c r="R45" s="124" t="s">
        <v>67</v>
      </c>
      <c r="S45" s="123">
        <v>43086</v>
      </c>
      <c r="T45" s="125"/>
      <c r="U45" s="106"/>
    </row>
    <row r="46" spans="1:21" s="46" customFormat="1" ht="12.75" x14ac:dyDescent="0.2">
      <c r="A46" s="119"/>
      <c r="B46" s="120">
        <v>3</v>
      </c>
      <c r="C46" s="83" t="s">
        <v>603</v>
      </c>
      <c r="D46" s="117">
        <v>90000</v>
      </c>
      <c r="E46" s="121">
        <v>1</v>
      </c>
      <c r="F46" s="121">
        <v>0</v>
      </c>
      <c r="G46" s="122" t="s">
        <v>594</v>
      </c>
      <c r="H46" s="122" t="s">
        <v>68</v>
      </c>
      <c r="I46" s="122">
        <v>41932</v>
      </c>
      <c r="J46" s="122">
        <f t="shared" ref="J46" si="109">I46+10</f>
        <v>41942</v>
      </c>
      <c r="K46" s="122">
        <f t="shared" ref="K46" si="110">J46+20</f>
        <v>41962</v>
      </c>
      <c r="L46" s="122">
        <f t="shared" ref="L46" si="111">K46+30</f>
        <v>41992</v>
      </c>
      <c r="M46" s="123">
        <v>43146</v>
      </c>
      <c r="N46" s="123">
        <f t="shared" ref="N46" si="112">M46+10</f>
        <v>43156</v>
      </c>
      <c r="O46" s="123">
        <f t="shared" ref="O46" si="113">N46+40</f>
        <v>43196</v>
      </c>
      <c r="P46" s="123">
        <f t="shared" ref="P46" si="114">O46+10</f>
        <v>43206</v>
      </c>
      <c r="Q46" s="123">
        <f t="shared" ref="Q46" si="115">P46+8</f>
        <v>43214</v>
      </c>
      <c r="R46" s="124" t="s">
        <v>67</v>
      </c>
      <c r="S46" s="123">
        <f>+M46+60</f>
        <v>43206</v>
      </c>
      <c r="T46" s="125"/>
      <c r="U46" s="106"/>
    </row>
    <row r="47" spans="1:21" s="46" customFormat="1" ht="12.75" x14ac:dyDescent="0.2">
      <c r="A47" s="119" t="s">
        <v>110</v>
      </c>
      <c r="B47" s="120">
        <v>3</v>
      </c>
      <c r="C47" s="83" t="s">
        <v>602</v>
      </c>
      <c r="D47" s="117">
        <v>40000</v>
      </c>
      <c r="E47" s="121">
        <v>1</v>
      </c>
      <c r="F47" s="121">
        <v>0</v>
      </c>
      <c r="G47" s="122" t="s">
        <v>109</v>
      </c>
      <c r="H47" s="122" t="s">
        <v>68</v>
      </c>
      <c r="I47" s="122">
        <v>41932</v>
      </c>
      <c r="J47" s="122">
        <f t="shared" si="102"/>
        <v>41942</v>
      </c>
      <c r="K47" s="122">
        <f t="shared" si="103"/>
        <v>41962</v>
      </c>
      <c r="L47" s="122">
        <f t="shared" si="104"/>
        <v>41992</v>
      </c>
      <c r="M47" s="123">
        <v>42781</v>
      </c>
      <c r="N47" s="123">
        <f t="shared" si="105"/>
        <v>42791</v>
      </c>
      <c r="O47" s="123">
        <f t="shared" si="106"/>
        <v>42831</v>
      </c>
      <c r="P47" s="123">
        <f t="shared" si="107"/>
        <v>42841</v>
      </c>
      <c r="Q47" s="123">
        <f t="shared" si="108"/>
        <v>42849</v>
      </c>
      <c r="R47" s="124" t="s">
        <v>67</v>
      </c>
      <c r="S47" s="123">
        <v>43086</v>
      </c>
      <c r="T47" s="125"/>
      <c r="U47" s="106"/>
    </row>
    <row r="48" spans="1:21" s="46" customFormat="1" ht="12.75" x14ac:dyDescent="0.2">
      <c r="A48" s="119" t="s">
        <v>111</v>
      </c>
      <c r="B48" s="120">
        <v>2</v>
      </c>
      <c r="C48" s="83" t="s">
        <v>184</v>
      </c>
      <c r="D48" s="117">
        <f>+'Equipment (2)'!E18</f>
        <v>100000</v>
      </c>
      <c r="E48" s="121">
        <v>1</v>
      </c>
      <c r="F48" s="121">
        <v>0</v>
      </c>
      <c r="G48" s="122" t="s">
        <v>109</v>
      </c>
      <c r="H48" s="122" t="s">
        <v>68</v>
      </c>
      <c r="I48" s="122">
        <v>41932</v>
      </c>
      <c r="J48" s="122">
        <f t="shared" si="102"/>
        <v>41942</v>
      </c>
      <c r="K48" s="122">
        <f t="shared" si="103"/>
        <v>41962</v>
      </c>
      <c r="L48" s="122">
        <f t="shared" si="104"/>
        <v>41992</v>
      </c>
      <c r="M48" s="123">
        <v>42781</v>
      </c>
      <c r="N48" s="123">
        <f t="shared" si="105"/>
        <v>42791</v>
      </c>
      <c r="O48" s="123">
        <f t="shared" si="106"/>
        <v>42831</v>
      </c>
      <c r="P48" s="123">
        <f t="shared" si="107"/>
        <v>42841</v>
      </c>
      <c r="Q48" s="123">
        <f t="shared" si="108"/>
        <v>42849</v>
      </c>
      <c r="R48" s="124" t="s">
        <v>67</v>
      </c>
      <c r="S48" s="123">
        <v>43086</v>
      </c>
      <c r="T48" s="125"/>
      <c r="U48" s="106"/>
    </row>
    <row r="49" spans="1:21" ht="13.5" thickBot="1" x14ac:dyDescent="0.25">
      <c r="A49" s="95" t="s">
        <v>70</v>
      </c>
      <c r="B49" s="96"/>
      <c r="C49" s="94"/>
      <c r="D49" s="97">
        <f>+SUM(D43:D48)</f>
        <v>1843500</v>
      </c>
      <c r="E49" s="98"/>
      <c r="F49" s="98"/>
      <c r="G49" s="99"/>
      <c r="H49" s="99"/>
      <c r="I49" s="99"/>
      <c r="J49" s="99"/>
      <c r="K49" s="99"/>
      <c r="L49" s="99"/>
      <c r="M49" s="100"/>
      <c r="N49" s="100"/>
      <c r="O49" s="100"/>
      <c r="P49" s="100"/>
      <c r="Q49" s="100"/>
      <c r="R49" s="101"/>
      <c r="S49" s="100"/>
      <c r="T49" s="102"/>
      <c r="U49" s="103"/>
    </row>
    <row r="50" spans="1:21" ht="13.5" thickBot="1" x14ac:dyDescent="0.25">
      <c r="A50" s="270" t="s">
        <v>185</v>
      </c>
      <c r="B50" s="271"/>
      <c r="C50" s="271"/>
      <c r="D50" s="271"/>
      <c r="E50" s="271"/>
      <c r="F50" s="271"/>
      <c r="G50" s="271"/>
      <c r="H50" s="271"/>
      <c r="I50" s="271"/>
      <c r="J50" s="271"/>
      <c r="K50" s="271"/>
      <c r="L50" s="271"/>
      <c r="M50" s="271"/>
      <c r="N50" s="271"/>
      <c r="O50" s="271"/>
      <c r="P50" s="271"/>
      <c r="Q50" s="271"/>
      <c r="R50" s="271"/>
      <c r="S50" s="271"/>
      <c r="T50" s="271"/>
      <c r="U50" s="272"/>
    </row>
    <row r="51" spans="1:21" ht="12.75" x14ac:dyDescent="0.2">
      <c r="A51" s="91" t="s">
        <v>94</v>
      </c>
      <c r="B51" s="92">
        <v>1</v>
      </c>
      <c r="C51" s="78" t="s">
        <v>186</v>
      </c>
      <c r="D51" s="90">
        <v>3500000</v>
      </c>
      <c r="E51" s="93">
        <v>1</v>
      </c>
      <c r="F51" s="93">
        <v>0</v>
      </c>
      <c r="G51" s="79" t="s">
        <v>109</v>
      </c>
      <c r="H51" s="79" t="s">
        <v>68</v>
      </c>
      <c r="I51" s="80">
        <v>41761</v>
      </c>
      <c r="J51" s="80">
        <f>I51+10</f>
        <v>41771</v>
      </c>
      <c r="K51" s="80">
        <f>J51+5</f>
        <v>41776</v>
      </c>
      <c r="L51" s="80">
        <f>K51+30</f>
        <v>41806</v>
      </c>
      <c r="M51" s="88">
        <v>42750</v>
      </c>
      <c r="N51" s="88">
        <f t="shared" ref="N51" si="116">M51+10</f>
        <v>42760</v>
      </c>
      <c r="O51" s="88">
        <f t="shared" ref="O51" si="117">N51+40</f>
        <v>42800</v>
      </c>
      <c r="P51" s="88">
        <f t="shared" ref="P51" si="118">O51+10</f>
        <v>42810</v>
      </c>
      <c r="Q51" s="88">
        <f t="shared" ref="Q51" si="119">P51+8</f>
        <v>42818</v>
      </c>
      <c r="R51" s="89" t="s">
        <v>67</v>
      </c>
      <c r="S51" s="88">
        <v>43085</v>
      </c>
      <c r="T51" s="90" t="s">
        <v>30</v>
      </c>
      <c r="U51" s="82"/>
    </row>
    <row r="52" spans="1:21" ht="12.75" x14ac:dyDescent="0.2">
      <c r="A52" s="95" t="s">
        <v>71</v>
      </c>
      <c r="B52" s="96"/>
      <c r="C52" s="94"/>
      <c r="D52" s="97">
        <f>SUM(D51:D51)</f>
        <v>3500000</v>
      </c>
      <c r="E52" s="98"/>
      <c r="F52" s="98"/>
      <c r="G52" s="99"/>
      <c r="H52" s="99"/>
      <c r="I52" s="99"/>
      <c r="J52" s="99"/>
      <c r="K52" s="99"/>
      <c r="L52" s="99"/>
      <c r="M52" s="100"/>
      <c r="N52" s="100"/>
      <c r="O52" s="100"/>
      <c r="P52" s="100"/>
      <c r="Q52" s="100"/>
      <c r="R52" s="101"/>
      <c r="S52" s="100"/>
      <c r="T52" s="102"/>
      <c r="U52" s="103"/>
    </row>
    <row r="53" spans="1:21" ht="12.75" x14ac:dyDescent="0.2">
      <c r="A53" s="95" t="s">
        <v>93</v>
      </c>
      <c r="B53" s="96"/>
      <c r="C53" s="94"/>
      <c r="D53" s="97">
        <f>+D40+D49+D52</f>
        <v>7488500</v>
      </c>
      <c r="E53" s="98"/>
      <c r="F53" s="98"/>
      <c r="G53" s="99"/>
      <c r="H53" s="99"/>
      <c r="I53" s="99"/>
      <c r="J53" s="99"/>
      <c r="K53" s="99"/>
      <c r="L53" s="99"/>
      <c r="M53" s="100"/>
      <c r="N53" s="100"/>
      <c r="O53" s="100"/>
      <c r="P53" s="100"/>
      <c r="Q53" s="100"/>
      <c r="R53" s="101"/>
      <c r="S53" s="100"/>
      <c r="T53" s="102"/>
      <c r="U53" s="103"/>
    </row>
    <row r="54" spans="1:21" s="46" customFormat="1" ht="82.9" customHeight="1" x14ac:dyDescent="0.2">
      <c r="A54" s="108">
        <v>1</v>
      </c>
      <c r="B54" s="273" t="s">
        <v>77</v>
      </c>
      <c r="C54" s="274"/>
      <c r="D54" s="274"/>
      <c r="E54" s="274"/>
      <c r="F54" s="274"/>
      <c r="G54" s="274"/>
      <c r="H54" s="275"/>
      <c r="I54" s="275"/>
      <c r="J54" s="275"/>
      <c r="K54" s="275"/>
      <c r="L54" s="275"/>
      <c r="M54" s="275"/>
      <c r="N54" s="275"/>
      <c r="O54" s="275"/>
      <c r="P54" s="275"/>
      <c r="Q54" s="275"/>
      <c r="R54" s="275"/>
      <c r="S54" s="275"/>
      <c r="T54" s="275"/>
      <c r="U54" s="105"/>
    </row>
    <row r="55" spans="1:21" s="46" customFormat="1" ht="14.45" customHeight="1" x14ac:dyDescent="0.25">
      <c r="A55" s="109">
        <v>2</v>
      </c>
      <c r="B55" s="273" t="s">
        <v>78</v>
      </c>
      <c r="C55" s="274"/>
      <c r="D55" s="274"/>
      <c r="E55" s="274"/>
      <c r="F55" s="274"/>
      <c r="G55" s="274"/>
      <c r="H55" s="107"/>
      <c r="I55" s="107"/>
      <c r="J55" s="110"/>
      <c r="K55" s="110"/>
      <c r="L55" s="110"/>
      <c r="M55" s="110"/>
      <c r="N55" s="111"/>
      <c r="O55" s="112"/>
      <c r="P55" s="112"/>
      <c r="Q55" s="112"/>
      <c r="R55" s="112"/>
      <c r="S55" s="111"/>
      <c r="T55" s="111"/>
      <c r="U55" s="106"/>
    </row>
    <row r="56" spans="1:21" ht="14.45" customHeight="1" x14ac:dyDescent="0.25">
      <c r="A56" s="109">
        <v>3</v>
      </c>
      <c r="B56" s="273" t="s">
        <v>79</v>
      </c>
      <c r="C56" s="274"/>
      <c r="D56" s="274"/>
      <c r="E56" s="274"/>
      <c r="F56" s="274"/>
      <c r="G56" s="274"/>
      <c r="H56" s="107"/>
      <c r="I56" s="107"/>
      <c r="J56" s="110"/>
      <c r="K56" s="110"/>
      <c r="L56" s="110"/>
      <c r="M56" s="110"/>
      <c r="N56" s="111"/>
      <c r="O56" s="112"/>
      <c r="P56" s="112"/>
      <c r="Q56" s="112"/>
      <c r="R56" s="112"/>
      <c r="S56" s="111"/>
      <c r="T56" s="111"/>
    </row>
    <row r="57" spans="1:21" hidden="1" x14ac:dyDescent="0.25">
      <c r="A57" s="113"/>
      <c r="B57" s="107"/>
      <c r="C57" s="107"/>
      <c r="D57" s="110"/>
      <c r="E57" s="107"/>
      <c r="F57" s="107"/>
      <c r="G57" s="107"/>
      <c r="H57" s="107"/>
      <c r="I57" s="110"/>
      <c r="J57" s="110"/>
      <c r="K57" s="110"/>
      <c r="L57" s="110"/>
      <c r="M57" s="111"/>
      <c r="N57" s="112"/>
      <c r="O57" s="112"/>
      <c r="P57" s="112"/>
      <c r="Q57" s="112"/>
      <c r="R57" s="111"/>
      <c r="S57" s="111"/>
      <c r="T57" s="107"/>
    </row>
    <row r="58" spans="1:21" x14ac:dyDescent="0.25">
      <c r="A58" s="109"/>
      <c r="B58" s="115"/>
      <c r="C58" s="107"/>
      <c r="D58" s="107">
        <f>7519+150</f>
        <v>7669</v>
      </c>
      <c r="E58" s="107"/>
      <c r="F58" s="107"/>
      <c r="G58" s="107"/>
      <c r="H58" s="107"/>
      <c r="I58" s="110"/>
      <c r="J58" s="110"/>
      <c r="K58" s="110"/>
      <c r="L58" s="110"/>
      <c r="M58" s="111"/>
      <c r="N58" s="112"/>
      <c r="O58" s="112"/>
      <c r="P58" s="112"/>
      <c r="Q58" s="112"/>
      <c r="R58" s="111"/>
      <c r="S58" s="111"/>
      <c r="T58" s="107"/>
    </row>
    <row r="59" spans="1:21" x14ac:dyDescent="0.25">
      <c r="A59" s="109"/>
      <c r="B59" s="115"/>
      <c r="C59" s="107"/>
      <c r="D59" s="173">
        <v>7790500</v>
      </c>
    </row>
    <row r="60" spans="1:21" x14ac:dyDescent="0.25">
      <c r="A60" s="109"/>
      <c r="B60" s="115"/>
      <c r="C60" s="107"/>
    </row>
  </sheetData>
  <mergeCells count="19">
    <mergeCell ref="A1:U3"/>
    <mergeCell ref="A4:U4"/>
    <mergeCell ref="A5:U5"/>
    <mergeCell ref="A6:U7"/>
    <mergeCell ref="A8:A9"/>
    <mergeCell ref="B8:B9"/>
    <mergeCell ref="C8:C9"/>
    <mergeCell ref="D8:D9"/>
    <mergeCell ref="E8:F8"/>
    <mergeCell ref="G8:G9"/>
    <mergeCell ref="H8:H9"/>
    <mergeCell ref="M8:S8"/>
    <mergeCell ref="U8:U9"/>
    <mergeCell ref="A10:U10"/>
    <mergeCell ref="B55:G55"/>
    <mergeCell ref="B56:G56"/>
    <mergeCell ref="B54:T54"/>
    <mergeCell ref="A42:U42"/>
    <mergeCell ref="A50:U50"/>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activeCell="A4" sqref="A4:A6"/>
    </sheetView>
  </sheetViews>
  <sheetFormatPr defaultRowHeight="12.75" x14ac:dyDescent="0.2"/>
  <cols>
    <col min="1" max="1" width="13.140625" bestFit="1" customWidth="1"/>
  </cols>
  <sheetData>
    <row r="6" spans="1:1" x14ac:dyDescent="0.2">
      <c r="A6" s="133"/>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fals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526A2A841B86854D9AD71FE32BEDD67F" ma:contentTypeVersion="0" ma:contentTypeDescription="A content type to manage public (operations) IDB documents" ma:contentTypeScope="" ma:versionID="ca148fafaf90fbf8a20babbd092779ba">
  <xsd:schema xmlns:xsd="http://www.w3.org/2001/XMLSchema" xmlns:xs="http://www.w3.org/2001/XMLSchema" xmlns:p="http://schemas.microsoft.com/office/2006/metadata/properties" xmlns:ns2="9c571b2f-e523-4ab2-ba2e-09e151a03ef4" targetNamespace="http://schemas.microsoft.com/office/2006/metadata/properties" ma:root="true" ma:fieldsID="bed0c60aee55836dee446e400aadbc64"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6b746e2-960d-40fc-9055-2aaee7227fec}" ma:internalName="TaxCatchAll" ma:showField="CatchAllData" ma:web="ca17b81a-716b-4c53-9a6c-46fd54eb1c9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6b746e2-960d-40fc-9055-2aaee7227fec}" ma:internalName="TaxCatchAllLabel" ma:readOnly="true" ma:showField="CatchAllDataLabel" ma:web="ca17b81a-716b-4c53-9a6c-46fd54eb1c9d">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j8b96605ee2f4c4e988849e658583fee xmlns="9c571b2f-e523-4ab2-ba2e-09e151a03ef4">
      <Terms xmlns="http://schemas.microsoft.com/office/infopath/2007/PartnerControls"/>
    </j8b96605ee2f4c4e988849e658583fee>
    <Disclosure_x0020_Activity xmlns="9c571b2f-e523-4ab2-ba2e-09e151a03ef4">Loan Proposal</Disclosure_x0020_Activity>
    <Key_x0020_Document xmlns="9c571b2f-e523-4ab2-ba2e-09e151a03ef4">false</Key_x0020_Document>
    <Division_x0020_or_x0020_Unit xmlns="9c571b2f-e523-4ab2-ba2e-09e151a03ef4">IFD/CTI</Division_x0020_or_x0020_Unit>
    <Other_x0020_Author xmlns="9c571b2f-e523-4ab2-ba2e-09e151a03ef4" xsi:nil="true"/>
    <Region xmlns="9c571b2f-e523-4ab2-ba2e-09e151a03ef4" xsi:nil="true"/>
    <IDBDocs_x0020_Number xmlns="9c571b2f-e523-4ab2-ba2e-09e151a03ef4">40655005</IDBDocs_x0020_Number>
    <Document_x0020_Author xmlns="9c571b2f-e523-4ab2-ba2e-09e151a03ef4">Stevenson, Claudia</Document_x0020_Author>
    <Publication_x0020_Type xmlns="9c571b2f-e523-4ab2-ba2e-09e151a03ef4" xsi:nil="true"/>
    <Operation_x0020_Type xmlns="9c571b2f-e523-4ab2-ba2e-09e151a03ef4" xsi:nil="true"/>
    <TaxCatchAll xmlns="9c571b2f-e523-4ab2-ba2e-09e151a03ef4">
      <Value>7</Value>
      <Value>6</Value>
    </TaxCatchAll>
    <Fiscal_x0020_Year_x0020_IDB xmlns="9c571b2f-e523-4ab2-ba2e-09e151a03ef4">2016</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GY-L1059</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Loan Proposal</TermName>
          <TermId xmlns="http://schemas.microsoft.com/office/infopath/2007/PartnerControls">6ee86b6f-6e46-485b-8bfb-87a1f44622ac</TermId>
        </TermInfo>
      </Terms>
    </o5138a91267540169645e33d09c9ddc6>
    <Package_x0020_Code xmlns="9c571b2f-e523-4ab2-ba2e-09e151a03ef4" xsi:nil="true"/>
    <Migration_x0020_Info xmlns="9c571b2f-e523-4ab2-ba2e-09e151a03ef4">&lt;Data&gt;&lt;APPLICATION&gt;MS EXCEL&lt;/APPLICATION&gt;&lt;USER_STAGE&gt;Loan Proposal&lt;/USER_STAGE&gt;&lt;APPROVAL_CODE&gt;DE&lt;/APPROVAL_CODE&gt;&lt;APPROVAL_DESC&gt;Board of Executive Directors&lt;/APPROVAL_DESC&gt;&lt;PD_OBJ_TYPE&gt;0&lt;/PD_OBJ_TYPE&gt;&lt;DTAPPROVAL&gt;Nov 30 2016 12:00AM&lt;/DTAPPROVAL&gt;&lt;MAKERECORD&gt;N&lt;/MAKERECORD&gt;&lt;PD_FILEPT_NO&gt;PO-GY-L1059-Anl&lt;/PD_FILEPT_NO&gt;&lt;/Data&gt;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CE-EXP</Webtopic>
    <Identifier xmlns="9c571b2f-e523-4ab2-ba2e-09e151a03ef4"> TECFILE</Identifier>
    <Publishing_x0020_House xmlns="9c571b2f-e523-4ab2-ba2e-09e151a03ef4" xsi:nil="true"/>
    <Document_x0020_Language_x0020_IDB xmlns="9c571b2f-e523-4ab2-ba2e-09e151a03ef4">English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documentManagement>
</p:properties>
</file>

<file path=customXml/itemProps1.xml><?xml version="1.0" encoding="utf-8"?>
<ds:datastoreItem xmlns:ds="http://schemas.openxmlformats.org/officeDocument/2006/customXml" ds:itemID="{31869FB0-DDD5-4AA0-B909-1602FB8C301E}"/>
</file>

<file path=customXml/itemProps2.xml><?xml version="1.0" encoding="utf-8"?>
<ds:datastoreItem xmlns:ds="http://schemas.openxmlformats.org/officeDocument/2006/customXml" ds:itemID="{E926A24A-0E19-4136-B761-5748BDDFBAE8}"/>
</file>

<file path=customXml/itemProps3.xml><?xml version="1.0" encoding="utf-8"?>
<ds:datastoreItem xmlns:ds="http://schemas.openxmlformats.org/officeDocument/2006/customXml" ds:itemID="{E58E90EA-0309-4327-BAEB-5718B30B2127}"/>
</file>

<file path=customXml/itemProps4.xml><?xml version="1.0" encoding="utf-8"?>
<ds:datastoreItem xmlns:ds="http://schemas.openxmlformats.org/officeDocument/2006/customXml" ds:itemID="{91F01C27-E123-4CA9-A2BA-1F9E58F7E74E}"/>
</file>

<file path=customXml/itemProps5.xml><?xml version="1.0" encoding="utf-8"?>
<ds:datastoreItem xmlns:ds="http://schemas.openxmlformats.org/officeDocument/2006/customXml" ds:itemID="{2D203843-DC1D-4278-941C-9D275EE1AA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Consolidated Detailed Budget</vt:lpstr>
      <vt:lpstr>AOP (2)</vt:lpstr>
      <vt:lpstr>AOP Physical</vt:lpstr>
      <vt:lpstr>PRESUP.CONS. (2)</vt:lpstr>
      <vt:lpstr>AdMin Costs</vt:lpstr>
      <vt:lpstr>Equipment (2)</vt:lpstr>
      <vt:lpstr>Specialized Laboratory Equi (2</vt:lpstr>
      <vt:lpstr>AP</vt:lpstr>
      <vt:lpstr>Detailed Construction Costs</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Pluriannual Execution Plan - Annual Operational Plan - Detailed Budget - Procurement Plan</dc:title>
  <dc:creator>Inter-American Development Bank</dc:creator>
  <cp:lastModifiedBy>Blanca Torrico</cp:lastModifiedBy>
  <cp:lastPrinted>2016-09-23T15:58:47Z</cp:lastPrinted>
  <dcterms:created xsi:type="dcterms:W3CDTF">2013-09-19T18:55:58Z</dcterms:created>
  <dcterms:modified xsi:type="dcterms:W3CDTF">2016-09-28T20:42:59Z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0x01010046CF21643EE8D14686A648AA6DAD089200526A2A841B86854D9AD71FE32BEDD67F</vt:lpwstr>
  </property>
  <property fmtid="{D5CDD505-2E9C-101B-9397-08002B2CF9AE}" pid="5" name="TaxKeywordTaxHTField">
    <vt:lpwstr/>
  </property>
  <property fmtid="{D5CDD505-2E9C-101B-9397-08002B2CF9AE}" pid="6" name="Series Operations IDB">
    <vt:lpwstr>6;#Loan Proposal|6ee86b6f-6e46-485b-8bfb-87a1f44622ac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6;#Loan Proposal|6ee86b6f-6e46-485b-8bfb-87a1f44622ac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7;#Project Preparation, Planning and Design|29ca0c72-1fc4-435f-a09c-28585cb5eac9</vt:lpwstr>
  </property>
</Properties>
</file>