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8" windowHeight="9432" activeTab="1"/>
  </bookViews>
  <sheets>
    <sheet name="Estructura del Proyecto" sheetId="3" r:id="rId1"/>
    <sheet name="Plan de Adquisiciones" sheetId="2" r:id="rId2"/>
    <sheet name="Detalle Plan de Adquisiciones" sheetId="1" r:id="rId3"/>
  </sheets>
  <definedNames>
    <definedName name="_xlnm._FilterDatabase" localSheetId="2" hidden="1">'Detalle Plan de Adquisiciones'!$A$9:$M$49</definedName>
  </definedNames>
  <calcPr calcId="171027"/>
</workbook>
</file>

<file path=xl/calcChain.xml><?xml version="1.0" encoding="utf-8"?>
<calcChain xmlns="http://schemas.openxmlformats.org/spreadsheetml/2006/main">
  <c r="B33" i="2" l="1"/>
  <c r="G143" i="1" l="1"/>
  <c r="C20" i="3"/>
  <c r="C21" i="3"/>
  <c r="C22" i="3"/>
  <c r="C19" i="3"/>
  <c r="C23" i="3"/>
  <c r="B24" i="2"/>
  <c r="B20" i="2" l="1"/>
  <c r="B17" i="2" l="1"/>
  <c r="G113" i="1"/>
  <c r="I113" i="1"/>
  <c r="G49" i="1"/>
  <c r="G80" i="1"/>
  <c r="I92" i="1"/>
  <c r="I91" i="1"/>
  <c r="I90" i="1"/>
  <c r="G90" i="1"/>
  <c r="I99" i="1"/>
  <c r="I98" i="1"/>
  <c r="G97" i="1"/>
  <c r="I97" i="1"/>
  <c r="G96" i="1"/>
  <c r="I96" i="1"/>
  <c r="I95" i="1"/>
  <c r="I94" i="1"/>
  <c r="G93" i="1"/>
  <c r="I93" i="1"/>
  <c r="I85" i="1"/>
  <c r="G85" i="1"/>
  <c r="I89" i="1"/>
  <c r="G89" i="1"/>
  <c r="I88" i="1"/>
  <c r="I87" i="1"/>
  <c r="G87" i="1"/>
  <c r="I86" i="1"/>
  <c r="G109" i="1"/>
  <c r="I109" i="1"/>
  <c r="I108" i="1"/>
  <c r="G107" i="1"/>
  <c r="I107" i="1"/>
  <c r="G106" i="1"/>
  <c r="I106" i="1"/>
  <c r="I105" i="1"/>
  <c r="G105" i="1"/>
  <c r="G104" i="1"/>
  <c r="I104" i="1"/>
  <c r="I103" i="1"/>
  <c r="I102" i="1"/>
  <c r="I101" i="1"/>
  <c r="I100" i="1"/>
  <c r="I112" i="1" l="1"/>
  <c r="I111" i="1"/>
  <c r="G110" i="1"/>
  <c r="I122" i="1"/>
  <c r="I121" i="1"/>
  <c r="I120" i="1"/>
  <c r="I119" i="1"/>
  <c r="I118" i="1"/>
  <c r="I117" i="1"/>
  <c r="I116" i="1"/>
  <c r="I115" i="1"/>
  <c r="I114" i="1"/>
  <c r="G70" i="1"/>
  <c r="G68" i="1"/>
  <c r="G67" i="1"/>
  <c r="G66" i="1"/>
  <c r="G57" i="1"/>
  <c r="G56" i="1"/>
  <c r="G55" i="1"/>
  <c r="G54" i="1"/>
  <c r="G58" i="1"/>
  <c r="G123" i="1" l="1"/>
  <c r="G60" i="1"/>
  <c r="G71" i="1"/>
  <c r="C33" i="2"/>
  <c r="C24" i="2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<sst xmlns="http://schemas.openxmlformats.org/spreadsheetml/2006/main" count="805" uniqueCount="230">
  <si>
    <t>OBRAS</t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</si>
  <si>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</si>
  <si>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</si>
  <si>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</si>
  <si>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Documento de Licitación</t>
  </si>
  <si>
    <t>Firma del Contrato</t>
  </si>
  <si>
    <t>Unidad Ejecutora:</t>
  </si>
  <si>
    <t>Actividad:</t>
  </si>
  <si>
    <t>Descripción adicional:</t>
  </si>
  <si>
    <t>Fechas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</si>
  <si>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</si>
  <si>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</si>
  <si>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SERVICIOS DE NO CONSULTORÍA</t>
  </si>
  <si>
    <t>CONSULTORÍAS FIRMAS</t>
  </si>
  <si>
    <t>Aviso de Expresiones de Interés</t>
  </si>
  <si>
    <t>CONSULTORÍAS INDIVIDUOS</t>
  </si>
  <si>
    <t>No Objeción a los TdR de la Actividad</t>
  </si>
  <si>
    <t>Firma Contrato</t>
  </si>
  <si>
    <t>CAPACITACIÓN</t>
  </si>
  <si>
    <t>SUBPROYECTOS</t>
  </si>
  <si>
    <t>Cantidad Estimada de Subproyectos:</t>
  </si>
  <si>
    <t>Firma del Contrato / Convenio por Adjudicación de los Subproyectos</t>
  </si>
  <si>
    <t>Fecha de 
Transferencia</t>
  </si>
  <si>
    <t>Contratación Directa </t>
  </si>
  <si>
    <t>Selección Basada en la Calidad y Costo </t>
  </si>
  <si>
    <t>Objeto de la Transferencia: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</si>
  <si>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</si>
  <si>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</si>
  <si>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</si>
  <si>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</si>
  <si>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</si>
  <si>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</si>
  <si>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</si>
  <si>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</si>
  <si>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</si>
  <si>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</si>
  <si>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</si>
  <si>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</si>
  <si>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</si>
  <si>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</si>
  <si>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</si>
  <si>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</si>
  <si>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</si>
  <si>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</si>
  <si>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</si>
  <si>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</si>
  <si>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</si>
  <si>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</si>
  <si>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</si>
  <si>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</si>
  <si>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</si>
  <si>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</si>
  <si>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</si>
  <si>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</si>
  <si>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</si>
  <si>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>Monto Estimado % BID:</t>
  </si>
  <si>
    <t>Monto Estimado % Contraparte:</t>
  </si>
  <si>
    <t xml:space="preserve">Monto Estimado </t>
  </si>
  <si>
    <t>4. Componentes</t>
  </si>
  <si>
    <t>Componente de Inversión</t>
  </si>
  <si>
    <t>Ex-Post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</si>
  <si>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</si>
  <si>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>Comentarios</t>
    </r>
    <r>
      <rPr>
        <sz val="8"/>
        <color indexed="9"/>
        <rFont val="Calibri"/>
        <family val="2"/>
        <scheme val="minor"/>
      </rPr>
      <t xml:space="preserve"> - para UCS incluir método de selección</t>
    </r>
  </si>
  <si>
    <t>Comentarios</t>
  </si>
  <si>
    <t>Monto Estimado en US$:</t>
  </si>
  <si>
    <t>Componente Asociado:</t>
  </si>
  <si>
    <t>Cantidad Estimada de Consultores:</t>
  </si>
  <si>
    <t>PAEMFE</t>
  </si>
  <si>
    <t>LPN</t>
  </si>
  <si>
    <t>Flor de Maroñas (calle Sebastopol  al lado de la nueva Esc 181)</t>
  </si>
  <si>
    <t>Esc. Téc. de Casavalle</t>
  </si>
  <si>
    <t>Liceo Nº19 Montevideo</t>
  </si>
  <si>
    <t>Liceo de Canelon Chico</t>
  </si>
  <si>
    <t>San Gregorio de Polanco</t>
  </si>
  <si>
    <t>CP</t>
  </si>
  <si>
    <t>IFD de Canelones</t>
  </si>
  <si>
    <t>CERP del Suroeste</t>
  </si>
  <si>
    <t>CeRP del Sur (Atlántida)</t>
  </si>
  <si>
    <t>CeRP del Norte (Rivera)</t>
  </si>
  <si>
    <t>IFD de Minas</t>
  </si>
  <si>
    <t>Sub total</t>
  </si>
  <si>
    <t>Componente 1: Mejora de la pertinencia y calidad educativa.</t>
  </si>
  <si>
    <t>Componente 2: Formación en educación.</t>
  </si>
  <si>
    <t>Componente 3: Integración y gestión para la mejora educativa.</t>
  </si>
  <si>
    <t xml:space="preserve">Componente 4: Recursos físicos para la mejora educativa. </t>
  </si>
  <si>
    <t>Componente 5. Administración del Programa</t>
  </si>
  <si>
    <r>
      <t>2</t>
    </r>
    <r>
      <rPr>
        <sz val="8"/>
        <rFont val="Calibri"/>
        <family val="2"/>
        <scheme val="minor"/>
      </rPr>
      <t>do</t>
    </r>
    <r>
      <rPr>
        <sz val="10"/>
        <rFont val="Calibri"/>
        <family val="2"/>
        <scheme val="minor"/>
      </rPr>
      <t xml:space="preserve"> semestre 2016</t>
    </r>
  </si>
  <si>
    <t>1er semestre 2017</t>
  </si>
  <si>
    <t>1er semestre 2018</t>
  </si>
  <si>
    <t>1er semestre 2019</t>
  </si>
  <si>
    <t>1er semestre 2020</t>
  </si>
  <si>
    <t>1er semestre 2021</t>
  </si>
  <si>
    <r>
      <t>2</t>
    </r>
    <r>
      <rPr>
        <sz val="8"/>
        <rFont val="Calibri"/>
        <family val="2"/>
        <scheme val="minor"/>
      </rPr>
      <t>do</t>
    </r>
    <r>
      <rPr>
        <sz val="10"/>
        <rFont val="Calibri"/>
        <family val="2"/>
        <scheme val="minor"/>
      </rPr>
      <t xml:space="preserve"> semestre 2017</t>
    </r>
  </si>
  <si>
    <r>
      <t>2</t>
    </r>
    <r>
      <rPr>
        <sz val="8"/>
        <rFont val="Calibri"/>
        <family val="2"/>
        <scheme val="minor"/>
      </rPr>
      <t>do</t>
    </r>
    <r>
      <rPr>
        <sz val="10"/>
        <rFont val="Calibri"/>
        <family val="2"/>
        <scheme val="minor"/>
      </rPr>
      <t xml:space="preserve"> semestre 2018</t>
    </r>
  </si>
  <si>
    <r>
      <t>2</t>
    </r>
    <r>
      <rPr>
        <sz val="8"/>
        <rFont val="Calibri"/>
        <family val="2"/>
        <scheme val="minor"/>
      </rPr>
      <t>do</t>
    </r>
    <r>
      <rPr>
        <sz val="10"/>
        <rFont val="Calibri"/>
        <family val="2"/>
        <scheme val="minor"/>
      </rPr>
      <t xml:space="preserve"> semestre 2019</t>
    </r>
  </si>
  <si>
    <t>Administración Nacional de Educación Pública- ANEP</t>
  </si>
  <si>
    <t>Construcción  de nuevos centros educativos de enseñanza media</t>
  </si>
  <si>
    <t>Ampliación de centros de formación inicial en educación</t>
  </si>
  <si>
    <t>Adecuación de centros de formación inicial en educación</t>
  </si>
  <si>
    <t>Contratación anticipada</t>
  </si>
  <si>
    <t xml:space="preserve">LPI / LPN / CP </t>
  </si>
  <si>
    <t>Equipamiento informático EM</t>
  </si>
  <si>
    <t xml:space="preserve">Equipamiento mobiliario </t>
  </si>
  <si>
    <t xml:space="preserve"> </t>
  </si>
  <si>
    <t xml:space="preserve">Para centros de educación media de CES y CETP </t>
  </si>
  <si>
    <t>Firma consultora para relevamiento de informacion</t>
  </si>
  <si>
    <t>Monitoreo y evaluación de estrategia de expansión del tiempo y espacio escolar en CES</t>
  </si>
  <si>
    <t>Implantación de módulos de GRP en CES y CETP</t>
  </si>
  <si>
    <t xml:space="preserve">LPN / CP </t>
  </si>
  <si>
    <t>Implantación de módulos de GRP en CES, CETP , CFE y CODICEN</t>
  </si>
  <si>
    <t xml:space="preserve">Renovación  de licencia de SIAP y  SIAF para CES y SIAC para CODICEN </t>
  </si>
  <si>
    <t>SIAP - SIAF - SIAC licencias</t>
  </si>
  <si>
    <t>CDE</t>
  </si>
  <si>
    <t>SIAP y SIF - CES - migración firma</t>
  </si>
  <si>
    <t>Contratación para la migración de SIAP y SIAF para CES</t>
  </si>
  <si>
    <t>SIAP - SIAF - SIAC mantenimiento de sistema</t>
  </si>
  <si>
    <t>Sistemas Informáticos SRL</t>
  </si>
  <si>
    <t>Horas de mantenimiento de SIAP, SIAF y SIAC en CES, CFE, CETP  y CODICEN</t>
  </si>
  <si>
    <t>SIAF - CETP - relicenciamiento a full web</t>
  </si>
  <si>
    <t>Renovación de licencia de SIAF para CETP</t>
  </si>
  <si>
    <t>Expediente electrónico - CES  y CETP - migración firma</t>
  </si>
  <si>
    <t>Migración de firma del expediente electrónico para CES y CETP</t>
  </si>
  <si>
    <t>ST Consultores</t>
  </si>
  <si>
    <t>Tribunal de Cuentas</t>
  </si>
  <si>
    <t>Firmas consultoras</t>
  </si>
  <si>
    <t>Evaluación intermedia y final.</t>
  </si>
  <si>
    <t>Auditoría</t>
  </si>
  <si>
    <t>Equipo de apoyo a las PPP</t>
  </si>
  <si>
    <t>Alianzas público privadas para la edificación escolar</t>
  </si>
  <si>
    <t>RRHH para diseño, metraje y presupuesto</t>
  </si>
  <si>
    <t>Asesores, supervisión y cateos de obras</t>
  </si>
  <si>
    <t>Oficina PMO para promover rol directiz CODICEN</t>
  </si>
  <si>
    <t>CETP - apoyo a implementación de sistemas</t>
  </si>
  <si>
    <t>Apoyo a CETP con RRHH</t>
  </si>
  <si>
    <t>Equipo actual - implantación de sistemas</t>
  </si>
  <si>
    <t>Equipo adicional - implantación de sistemas</t>
  </si>
  <si>
    <t>sistemas de gestión financiera-administrativa-recursos humanos</t>
  </si>
  <si>
    <t>Apoyo a la DSIE - Formación para UCDIEs</t>
  </si>
  <si>
    <t>Sistema de protección de trayectorias educativas</t>
  </si>
  <si>
    <t>Encuestas de seguimiento a egresados y vínculos con el trabajo</t>
  </si>
  <si>
    <t>Observatorio educación - trabajo</t>
  </si>
  <si>
    <t>Mantenimiento sistema trayectorias</t>
  </si>
  <si>
    <t>Mesa de ayuda - Apoyo al sistema</t>
  </si>
  <si>
    <t>Mantenimiento sistema trayectorias - Hs de desarrollo</t>
  </si>
  <si>
    <t>Montado de Mesa de ayuda</t>
  </si>
  <si>
    <t>Observatorio de la educación</t>
  </si>
  <si>
    <t>Diseño e implementación de un sistema de aseguramiento de la calidad de la EM</t>
  </si>
  <si>
    <t>Sistematizacion experiencias de tiempo extendido de CETP</t>
  </si>
  <si>
    <t>Sistematización de experiencias y resultados de modalidades de jornada extendida en CETP</t>
  </si>
  <si>
    <t>Propuestas de enseñanza a través de aulas digitales</t>
  </si>
  <si>
    <t>Capacitaciones</t>
  </si>
  <si>
    <t>Evaluaciones</t>
  </si>
  <si>
    <t>Apoyo técnico a la implementacion de perfiles y marco curricular en EM</t>
  </si>
  <si>
    <t>Equipo técnico</t>
  </si>
  <si>
    <t>Publicación de las nuevas propuestas</t>
  </si>
  <si>
    <t>Implementación del nuevo plan de estudios</t>
  </si>
  <si>
    <t>Consultorías, seminario y seguimiento</t>
  </si>
  <si>
    <t>Creaciòn de coordinaciones de apoyo a docentes de modalidad semipresencial</t>
  </si>
  <si>
    <t>Elaboración de especificaciones tencicas para materiales didacticos y desarrollo de los materiales</t>
  </si>
  <si>
    <t>Fortalecimiento de modalidad de formación semi presencial</t>
  </si>
  <si>
    <t xml:space="preserve">Diseño e implementación de una nueva estructura académica y funcional de la carrera para los formadores de formadores; </t>
  </si>
  <si>
    <t>Fortalecimiento y tribunales de concurso</t>
  </si>
  <si>
    <t>Apoyo a procesamiento de concursos</t>
  </si>
  <si>
    <t>Creaciòn de equipos de acompañamiento</t>
  </si>
  <si>
    <t>Apoyo docentes noveles de UREPs</t>
  </si>
  <si>
    <t>Diseño e implementación de un programa de inducción, acompañamiento y desarrollo profesional a docentes de EM en sus primeros años de experiencia</t>
  </si>
  <si>
    <t>Formación y acompañamiento de la estrategia de expansión del tiempo y espacio escolar en CES</t>
  </si>
  <si>
    <t>Apoyo a estudiantes para promover su permanencia</t>
  </si>
  <si>
    <t>Equipo de apoyo administrativo</t>
  </si>
  <si>
    <t>Equipo de monitoreo (3 personas)</t>
  </si>
  <si>
    <t>Ampliación  de centros educativos de enseñanza media</t>
  </si>
  <si>
    <t>PAEMFE: Hacia trayectorias educativas continuas y completas</t>
  </si>
  <si>
    <t>Préstamo UR- L1116</t>
  </si>
  <si>
    <t>Plan de adquisiciones 2016-2021</t>
  </si>
  <si>
    <t>Servidores</t>
  </si>
  <si>
    <t>Computadoras</t>
  </si>
  <si>
    <t xml:space="preserve">Escaners </t>
  </si>
  <si>
    <t xml:space="preserve">Lectores </t>
  </si>
  <si>
    <t xml:space="preserve">Para centros de educación media (CES y CETP) y  CFE </t>
  </si>
  <si>
    <t>1er semestre 2017-2018</t>
  </si>
  <si>
    <t>1er semestre 2017-2019</t>
  </si>
  <si>
    <t>1er semestre 2017-2018-2019-2020-2021</t>
  </si>
  <si>
    <t>1er semestre 2019-2021</t>
  </si>
  <si>
    <t xml:space="preserve"> Depósito</t>
  </si>
  <si>
    <t xml:space="preserve"> Coordinación</t>
  </si>
  <si>
    <t xml:space="preserve"> Secretaría</t>
  </si>
  <si>
    <t>Unidad de Programación y monitoreo</t>
  </si>
  <si>
    <t>Unidad Financiero contable</t>
  </si>
  <si>
    <t>Unidad Jurídica</t>
  </si>
  <si>
    <t>Unidad Recursos humanos</t>
  </si>
  <si>
    <t>Unidad Infraestructura</t>
  </si>
  <si>
    <t>Unidad  Sistemas Informáticos</t>
  </si>
  <si>
    <t>Unidad  Adquisiciones</t>
  </si>
  <si>
    <t>RRHH Unidad Coordinadora del Programa</t>
  </si>
  <si>
    <t>IFD de San José</t>
  </si>
  <si>
    <t>Liceo de Punta de Rieles</t>
  </si>
  <si>
    <t>Liceo Flor de Maroñas (lindero a la esc.330)</t>
  </si>
  <si>
    <t>Liceo de San Antonio</t>
  </si>
  <si>
    <t>Liceo Parque Cauceglia terr.Esc. N° 371</t>
  </si>
  <si>
    <t>Esc. Agr. de Montes</t>
  </si>
  <si>
    <t>Liceo El Polvorín Cerro</t>
  </si>
  <si>
    <t>Liceo de Colonia Nicolich</t>
  </si>
  <si>
    <t>Liceo de Paso de la Arena</t>
  </si>
  <si>
    <t>Esc. Téc. Bella Unión Nº 2</t>
  </si>
  <si>
    <t>Liceo de Barrio Capra</t>
  </si>
  <si>
    <t>Liceo de Barrio Manga</t>
  </si>
  <si>
    <t>Liceo N° 3 de El Pinar</t>
  </si>
  <si>
    <t>Esc. Téc. de Fraile Muerto</t>
  </si>
  <si>
    <t>Las Piedras Nº3</t>
  </si>
  <si>
    <t>Liceo de Fraile Muerto</t>
  </si>
  <si>
    <t>Esc. Agr. de Minas de Corrales</t>
  </si>
  <si>
    <t>Liceo Nº 5 de Las Piedras</t>
  </si>
  <si>
    <t>Liceo de José E. Rodó</t>
  </si>
  <si>
    <t>Liceo de Rosario</t>
  </si>
  <si>
    <t>Liceo de Cerro Pelado</t>
  </si>
  <si>
    <t>Liceo de Joaquín Suarez</t>
  </si>
  <si>
    <t>Liceo de Quebracho</t>
  </si>
  <si>
    <t>IPA</t>
  </si>
  <si>
    <t>IFD de Artigas</t>
  </si>
  <si>
    <t>IFD de Trinidad</t>
  </si>
  <si>
    <t>IFD de Florida</t>
  </si>
  <si>
    <t>IFD de Mercedes</t>
  </si>
  <si>
    <t>IFD de Salto</t>
  </si>
  <si>
    <t>IFD de Treinta y Tres</t>
  </si>
  <si>
    <t xml:space="preserve">SI </t>
  </si>
  <si>
    <t>Administración del Programa</t>
  </si>
  <si>
    <t>Componente 1: Mejora de la calidad educativa.</t>
  </si>
  <si>
    <t>Componente 3: Integración territorial y gestión para la mejora educativa.</t>
  </si>
  <si>
    <t xml:space="preserve">Componente 4: Infraestructura para la mejora educativa.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</si>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</sst>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USD]\ #,##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34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38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0" fillId="0" borderId="18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0" fontId="1" fillId="0" borderId="0" xfId="1"/>
    <xf numFmtId="0" fontId="28" fillId="24" borderId="11" xfId="1" applyFont="1" applyFill="1" applyBorder="1" applyAlignment="1">
      <alignment horizontal="center" vertical="center"/>
    </xf>
    <xf numFmtId="0" fontId="28" fillId="24" borderId="12" xfId="1" applyFont="1" applyFill="1" applyBorder="1" applyAlignment="1">
      <alignment horizontal="center" vertical="center"/>
    </xf>
    <xf numFmtId="0" fontId="28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29" fillId="24" borderId="21" xfId="1" applyFont="1" applyFill="1" applyBorder="1" applyAlignment="1">
      <alignment horizontal="center" vertical="center"/>
    </xf>
    <xf numFmtId="0" fontId="29" fillId="24" borderId="22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23" fillId="24" borderId="18" xfId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10" fontId="22" fillId="0" borderId="10" xfId="38" applyNumberFormat="1" applyFont="1" applyFill="1" applyBorder="1" applyAlignment="1">
      <alignment vertical="center" wrapText="1"/>
    </xf>
    <xf numFmtId="10" fontId="22" fillId="0" borderId="15" xfId="38" applyNumberFormat="1" applyFont="1" applyFill="1" applyBorder="1" applyAlignment="1">
      <alignment vertical="center" wrapText="1"/>
    </xf>
    <xf numFmtId="10" fontId="0" fillId="0" borderId="0" xfId="0" applyNumberFormat="1"/>
    <xf numFmtId="10" fontId="24" fillId="24" borderId="1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4" fontId="24" fillId="24" borderId="10" xfId="38" applyNumberFormat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vertical="center"/>
    </xf>
    <xf numFmtId="165" fontId="0" fillId="0" borderId="0" xfId="44" applyNumberFormat="1" applyFont="1"/>
    <xf numFmtId="165" fontId="0" fillId="0" borderId="0" xfId="0" applyNumberFormat="1"/>
    <xf numFmtId="166" fontId="23" fillId="24" borderId="16" xfId="1" applyNumberFormat="1" applyFont="1" applyFill="1" applyBorder="1" applyAlignment="1">
      <alignment horizontal="right" vertical="center" wrapText="1"/>
    </xf>
    <xf numFmtId="166" fontId="23" fillId="24" borderId="15" xfId="1" applyNumberFormat="1" applyFont="1" applyFill="1" applyBorder="1" applyAlignment="1">
      <alignment horizontal="right" vertical="center" wrapText="1"/>
    </xf>
    <xf numFmtId="166" fontId="22" fillId="0" borderId="10" xfId="1" applyNumberFormat="1" applyFont="1" applyFill="1" applyBorder="1" applyAlignment="1">
      <alignment horizontal="right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3" fontId="24" fillId="24" borderId="10" xfId="38" applyNumberFormat="1" applyFont="1" applyFill="1" applyBorder="1" applyAlignment="1">
      <alignment horizontal="center" vertical="center" wrapText="1"/>
    </xf>
    <xf numFmtId="3" fontId="22" fillId="0" borderId="10" xfId="44" applyNumberFormat="1" applyFont="1" applyFill="1" applyBorder="1" applyAlignment="1">
      <alignment vertical="center" wrapText="1"/>
    </xf>
    <xf numFmtId="3" fontId="22" fillId="0" borderId="10" xfId="38" applyNumberFormat="1" applyFont="1" applyFill="1" applyBorder="1" applyAlignment="1">
      <alignment vertical="center" wrapText="1"/>
    </xf>
    <xf numFmtId="3" fontId="22" fillId="0" borderId="15" xfId="38" applyNumberFormat="1" applyFont="1" applyFill="1" applyBorder="1" applyAlignment="1">
      <alignment vertical="center" wrapText="1"/>
    </xf>
    <xf numFmtId="3" fontId="0" fillId="0" borderId="0" xfId="0" applyNumberFormat="1"/>
    <xf numFmtId="3" fontId="22" fillId="0" borderId="0" xfId="38" applyNumberFormat="1" applyFont="1" applyFill="1" applyBorder="1" applyAlignment="1">
      <alignment vertical="center" wrapText="1"/>
    </xf>
    <xf numFmtId="0" fontId="23" fillId="25" borderId="11" xfId="38" applyFont="1" applyFill="1" applyBorder="1" applyAlignment="1">
      <alignment vertical="center" wrapText="1"/>
    </xf>
    <xf numFmtId="0" fontId="23" fillId="25" borderId="12" xfId="38" applyFont="1" applyFill="1" applyBorder="1" applyAlignment="1">
      <alignment vertical="center" wrapText="1"/>
    </xf>
    <xf numFmtId="3" fontId="23" fillId="25" borderId="12" xfId="38" applyNumberFormat="1" applyFont="1" applyFill="1" applyBorder="1" applyAlignment="1">
      <alignment vertical="center" wrapText="1"/>
    </xf>
    <xf numFmtId="0" fontId="23" fillId="25" borderId="13" xfId="38" applyFont="1" applyFill="1" applyBorder="1" applyAlignment="1">
      <alignment vertical="center" wrapText="1"/>
    </xf>
    <xf numFmtId="0" fontId="2" fillId="25" borderId="0" xfId="38" applyFill="1"/>
    <xf numFmtId="0" fontId="0" fillId="25" borderId="0" xfId="0" applyFill="1"/>
    <xf numFmtId="0" fontId="23" fillId="24" borderId="35" xfId="38" applyFont="1" applyFill="1" applyBorder="1" applyAlignment="1">
      <alignment vertical="center" wrapText="1"/>
    </xf>
    <xf numFmtId="0" fontId="23" fillId="24" borderId="32" xfId="38" applyFont="1" applyFill="1" applyBorder="1" applyAlignment="1">
      <alignment vertical="center" wrapText="1"/>
    </xf>
    <xf numFmtId="3" fontId="23" fillId="24" borderId="32" xfId="38" applyNumberFormat="1" applyFont="1" applyFill="1" applyBorder="1" applyAlignment="1">
      <alignment vertical="center" wrapText="1"/>
    </xf>
    <xf numFmtId="0" fontId="23" fillId="24" borderId="31" xfId="38" applyFont="1" applyFill="1" applyBorder="1" applyAlignment="1">
      <alignment vertical="center" wrapText="1"/>
    </xf>
    <xf numFmtId="0" fontId="22" fillId="25" borderId="10" xfId="0" applyFont="1" applyFill="1" applyBorder="1" applyAlignment="1">
      <alignment vertical="center"/>
    </xf>
    <xf numFmtId="0" fontId="0" fillId="0" borderId="10" xfId="0" applyBorder="1"/>
    <xf numFmtId="10" fontId="0" fillId="0" borderId="10" xfId="0" applyNumberFormat="1" applyBorder="1"/>
    <xf numFmtId="3" fontId="24" fillId="24" borderId="20" xfId="38" applyNumberFormat="1" applyFont="1" applyFill="1" applyBorder="1" applyAlignment="1">
      <alignment horizontal="center" vertical="center" wrapText="1"/>
    </xf>
    <xf numFmtId="4" fontId="24" fillId="24" borderId="20" xfId="38" applyNumberFormat="1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/>
    </xf>
    <xf numFmtId="0" fontId="22" fillId="0" borderId="12" xfId="38" applyFont="1" applyFill="1" applyBorder="1" applyAlignment="1">
      <alignment vertical="center" wrapText="1"/>
    </xf>
    <xf numFmtId="3" fontId="22" fillId="0" borderId="12" xfId="38" applyNumberFormat="1" applyFont="1" applyFill="1" applyBorder="1" applyAlignment="1">
      <alignment vertical="center" wrapText="1"/>
    </xf>
    <xf numFmtId="10" fontId="22" fillId="0" borderId="12" xfId="38" applyNumberFormat="1" applyFont="1" applyFill="1" applyBorder="1" applyAlignment="1">
      <alignment vertical="center" wrapText="1"/>
    </xf>
    <xf numFmtId="0" fontId="22" fillId="0" borderId="12" xfId="38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vertical="center" wrapText="1"/>
    </xf>
    <xf numFmtId="0" fontId="30" fillId="25" borderId="15" xfId="0" applyFont="1" applyFill="1" applyBorder="1" applyAlignment="1">
      <alignment vertical="center"/>
    </xf>
    <xf numFmtId="3" fontId="35" fillId="0" borderId="10" xfId="44" applyNumberFormat="1" applyFont="1" applyBorder="1" applyAlignment="1">
      <alignment vertical="center"/>
    </xf>
    <xf numFmtId="3" fontId="22" fillId="0" borderId="12" xfId="44" applyNumberFormat="1" applyFont="1" applyFill="1" applyBorder="1" applyAlignment="1">
      <alignment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2" fillId="0" borderId="14" xfId="38" applyFont="1" applyFill="1" applyBorder="1" applyAlignment="1">
      <alignment horizontal="center" vertical="center" wrapText="1"/>
    </xf>
    <xf numFmtId="3" fontId="22" fillId="0" borderId="15" xfId="44" applyNumberFormat="1" applyFont="1" applyFill="1" applyBorder="1" applyAlignment="1">
      <alignment vertical="center" wrapText="1"/>
    </xf>
    <xf numFmtId="0" fontId="22" fillId="0" borderId="16" xfId="38" applyFont="1" applyFill="1" applyBorder="1" applyAlignment="1">
      <alignment horizontal="center" vertical="center" wrapText="1"/>
    </xf>
    <xf numFmtId="0" fontId="22" fillId="25" borderId="17" xfId="1" quotePrefix="1" applyFont="1" applyFill="1" applyBorder="1" applyAlignment="1" applyProtection="1"/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166" fontId="0" fillId="0" borderId="0" xfId="0" applyNumberFormat="1"/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35" fillId="0" borderId="10" xfId="0" applyFont="1" applyFill="1" applyBorder="1" applyAlignment="1">
      <alignment horizontal="left" vertical="center"/>
    </xf>
    <xf numFmtId="0" fontId="22" fillId="0" borderId="33" xfId="38" applyFont="1" applyFill="1" applyBorder="1" applyAlignment="1">
      <alignment vertical="center" wrapText="1"/>
    </xf>
    <xf numFmtId="0" fontId="22" fillId="0" borderId="34" xfId="38" applyFont="1" applyFill="1" applyBorder="1" applyAlignment="1">
      <alignment vertical="center" wrapText="1"/>
    </xf>
    <xf numFmtId="0" fontId="35" fillId="0" borderId="36" xfId="0" applyFont="1" applyFill="1" applyBorder="1" applyAlignment="1">
      <alignment horizontal="left" vertical="center"/>
    </xf>
    <xf numFmtId="0" fontId="22" fillId="25" borderId="12" xfId="0" applyFont="1" applyFill="1" applyBorder="1" applyAlignment="1">
      <alignment vertical="center"/>
    </xf>
    <xf numFmtId="0" fontId="22" fillId="25" borderId="15" xfId="0" applyFont="1" applyFill="1" applyBorder="1" applyAlignment="1">
      <alignment vertical="center"/>
    </xf>
    <xf numFmtId="0" fontId="22" fillId="0" borderId="13" xfId="38" applyFont="1" applyFill="1" applyBorder="1" applyAlignment="1">
      <alignment horizontal="center" wrapText="1"/>
    </xf>
    <xf numFmtId="0" fontId="22" fillId="0" borderId="14" xfId="38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35" fillId="0" borderId="14" xfId="0" applyFont="1" applyBorder="1" applyAlignment="1">
      <alignment horizontal="center"/>
    </xf>
    <xf numFmtId="17" fontId="22" fillId="0" borderId="18" xfId="1" applyNumberFormat="1" applyFont="1" applyFill="1" applyBorder="1" applyAlignment="1">
      <alignment horizontal="left" vertical="center" wrapText="1"/>
    </xf>
    <xf numFmtId="0" fontId="22" fillId="0" borderId="37" xfId="1" applyFont="1" applyBorder="1" applyAlignment="1" applyProtection="1"/>
    <xf numFmtId="0" fontId="0" fillId="0" borderId="0" xfId="0" applyAlignment="1">
      <alignment horizontal="left"/>
    </xf>
    <xf numFmtId="0" fontId="22" fillId="0" borderId="12" xfId="38" applyFont="1" applyFill="1" applyBorder="1" applyAlignment="1">
      <alignment horizontal="left" vertical="center"/>
    </xf>
    <xf numFmtId="0" fontId="22" fillId="0" borderId="24" xfId="38" applyFont="1" applyFill="1" applyBorder="1" applyAlignment="1">
      <alignment horizontal="left" vertical="center"/>
    </xf>
    <xf numFmtId="0" fontId="22" fillId="0" borderId="29" xfId="38" applyFont="1" applyFill="1" applyBorder="1" applyAlignment="1">
      <alignment horizontal="left" vertical="center"/>
    </xf>
    <xf numFmtId="0" fontId="23" fillId="24" borderId="32" xfId="38" applyFont="1" applyFill="1" applyBorder="1" applyAlignment="1">
      <alignment horizontal="left" vertical="center"/>
    </xf>
    <xf numFmtId="0" fontId="23" fillId="25" borderId="12" xfId="38" applyFont="1" applyFill="1" applyBorder="1" applyAlignment="1">
      <alignment horizontal="left" vertical="center"/>
    </xf>
    <xf numFmtId="0" fontId="22" fillId="0" borderId="10" xfId="38" applyFont="1" applyFill="1" applyBorder="1" applyAlignment="1">
      <alignment horizontal="left" vertical="center"/>
    </xf>
    <xf numFmtId="0" fontId="22" fillId="0" borderId="15" xfId="38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0" xfId="38" applyFont="1" applyFill="1" applyBorder="1" applyAlignment="1">
      <alignment horizontal="left" vertical="center"/>
    </xf>
    <xf numFmtId="0" fontId="22" fillId="0" borderId="24" xfId="38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/>
    </xf>
    <xf numFmtId="0" fontId="35" fillId="0" borderId="24" xfId="0" applyFont="1" applyFill="1" applyBorder="1" applyAlignment="1">
      <alignment vertical="center"/>
    </xf>
    <xf numFmtId="0" fontId="22" fillId="0" borderId="38" xfId="38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3" fillId="24" borderId="32" xfId="38" applyFont="1" applyFill="1" applyBorder="1" applyAlignment="1">
      <alignment horizontal="center" vertical="center" wrapText="1"/>
    </xf>
    <xf numFmtId="0" fontId="23" fillId="25" borderId="12" xfId="38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horizontal="center" vertical="center" wrapText="1"/>
    </xf>
    <xf numFmtId="165" fontId="22" fillId="0" borderId="14" xfId="44" applyNumberFormat="1" applyFont="1" applyFill="1" applyBorder="1" applyAlignment="1">
      <alignment horizontal="right" vertical="center" wrapText="1"/>
    </xf>
    <xf numFmtId="165" fontId="22" fillId="0" borderId="10" xfId="44" applyNumberFormat="1" applyFont="1" applyFill="1" applyBorder="1" applyAlignment="1">
      <alignment horizontal="right" vertical="center" wrapText="1"/>
    </xf>
    <xf numFmtId="0" fontId="22" fillId="0" borderId="14" xfId="1" applyFont="1" applyBorder="1" applyAlignment="1" applyProtection="1"/>
    <xf numFmtId="0" fontId="23" fillId="24" borderId="11" xfId="38" applyFont="1" applyFill="1" applyBorder="1" applyAlignment="1">
      <alignment vertical="center" wrapText="1"/>
    </xf>
    <xf numFmtId="0" fontId="23" fillId="24" borderId="12" xfId="38" applyFont="1" applyFill="1" applyBorder="1" applyAlignment="1">
      <alignment vertical="center" wrapText="1"/>
    </xf>
    <xf numFmtId="0" fontId="23" fillId="24" borderId="13" xfId="38" applyFont="1" applyFill="1" applyBorder="1" applyAlignment="1">
      <alignment vertical="center" wrapText="1"/>
    </xf>
    <xf numFmtId="3" fontId="23" fillId="24" borderId="12" xfId="38" applyNumberFormat="1" applyFont="1" applyFill="1" applyBorder="1" applyAlignment="1">
      <alignment vertical="center" wrapText="1"/>
    </xf>
    <xf numFmtId="165" fontId="23" fillId="24" borderId="16" xfId="44" applyNumberFormat="1" applyFont="1" applyFill="1" applyBorder="1" applyAlignment="1">
      <alignment horizontal="right" vertical="center" wrapText="1"/>
    </xf>
    <xf numFmtId="0" fontId="32" fillId="0" borderId="25" xfId="1" applyFont="1" applyBorder="1" applyAlignment="1">
      <alignment horizontal="center" vertical="center"/>
    </xf>
    <xf numFmtId="0" fontId="32" fillId="0" borderId="26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center" vertical="center" wrapText="1"/>
    </xf>
    <xf numFmtId="0" fontId="31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3" fillId="24" borderId="11" xfId="38" applyFont="1" applyFill="1" applyBorder="1" applyAlignment="1">
      <alignment horizontal="left" vertical="center" wrapText="1"/>
    </xf>
    <xf numFmtId="0" fontId="23" fillId="24" borderId="12" xfId="38" applyFont="1" applyFill="1" applyBorder="1" applyAlignment="1">
      <alignment horizontal="left" vertical="center" wrapText="1"/>
    </xf>
    <xf numFmtId="0" fontId="23" fillId="24" borderId="13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30" xfId="38" applyFont="1" applyFill="1" applyBorder="1" applyAlignment="1">
      <alignment horizontal="center" vertical="center" wrapText="1"/>
    </xf>
    <xf numFmtId="0" fontId="24" fillId="24" borderId="31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left" vertical="center"/>
    </xf>
    <xf numFmtId="0" fontId="24" fillId="24" borderId="20" xfId="38" applyFont="1" applyFill="1" applyBorder="1" applyAlignment="1">
      <alignment horizontal="left" vertical="center"/>
    </xf>
    <xf numFmtId="0" fontId="24" fillId="24" borderId="25" xfId="38" applyFont="1" applyFill="1" applyBorder="1" applyAlignment="1">
      <alignment horizontal="center" vertical="center" wrapText="1"/>
    </xf>
    <xf numFmtId="0" fontId="24" fillId="24" borderId="14" xfId="38" applyFont="1" applyFill="1" applyBorder="1" applyAlignment="1">
      <alignment horizontal="center" vertical="center" wrapText="1"/>
    </xf>
    <xf numFmtId="0" fontId="24" fillId="24" borderId="19" xfId="38" applyFont="1" applyFill="1" applyBorder="1" applyAlignment="1">
      <alignment horizontal="left" vertical="center"/>
    </xf>
    <xf numFmtId="0" fontId="22" fillId="0" borderId="23" xfId="38" applyFont="1" applyFill="1" applyBorder="1" applyAlignment="1">
      <alignment horizontal="center" vertical="center" wrapText="1"/>
    </xf>
    <xf numFmtId="0" fontId="22" fillId="0" borderId="24" xfId="38" applyFont="1" applyFill="1" applyBorder="1" applyAlignment="1">
      <alignment horizontal="center" vertical="center" wrapText="1"/>
    </xf>
    <xf numFmtId="0" fontId="22" fillId="0" borderId="28" xfId="38" applyFont="1" applyFill="1" applyBorder="1" applyAlignment="1">
      <alignment horizontal="center" vertical="center" wrapText="1"/>
    </xf>
    <xf numFmtId="0" fontId="22" fillId="0" borderId="29" xfId="38" applyFont="1" applyFill="1" applyBorder="1" applyAlignment="1">
      <alignment horizontal="center" vertical="center" wrapText="1"/>
    </xf>
    <xf numFmtId="0" fontId="23" fillId="24" borderId="10" xfId="38" applyFont="1" applyFill="1" applyBorder="1" applyAlignment="1">
      <alignment horizontal="left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4" borderId="39" xfId="38" applyFont="1" applyFill="1" applyBorder="1" applyAlignment="1">
      <alignment horizontal="center" vertical="center" wrapText="1"/>
    </xf>
    <xf numFmtId="0" fontId="24" fillId="24" borderId="40" xfId="38" applyFont="1" applyFill="1" applyBorder="1" applyAlignment="1">
      <alignment horizontal="center" vertical="center" wrapText="1"/>
    </xf>
    <xf numFmtId="0" fontId="24" fillId="24" borderId="41" xfId="38" applyFont="1" applyFill="1" applyBorder="1" applyAlignment="1">
      <alignment horizontal="center" vertical="center" wrapText="1"/>
    </xf>
    <xf numFmtId="0" fontId="24" fillId="24" borderId="42" xfId="38" applyFont="1" applyFill="1" applyBorder="1" applyAlignment="1">
      <alignment horizontal="center" vertical="center" wrapText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4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opLeftCell="A16" workbookViewId="0">
      <selection activeCell="C23" sqref="C23"/>
    </sheetView>
  </sheetViews>
  <sheetFormatPr defaultColWidth="9.109375" defaultRowHeight="14.4" x14ac:dyDescent="0.3"/>
  <cols>
    <col min="2" max="2" width="55" customWidth="1"/>
    <col min="3" max="3" width="50.44140625" customWidth="1"/>
    <col min="4" max="4" width="30.88671875" bestFit="1" customWidth="1"/>
  </cols>
  <sheetData>
    <row r="1" spans="2:4" ht="15" x14ac:dyDescent="0.25">
      <c r="B1" s="21"/>
      <c r="C1" s="21"/>
      <c r="D1" s="21"/>
    </row>
    <row r="2" spans="2:4" s="7" customFormat="1" ht="15.75" x14ac:dyDescent="0.25">
      <c r="B2" s="103" t="s">
        <v>171</v>
      </c>
      <c r="C2" s="21"/>
      <c r="D2" s="21"/>
    </row>
    <row r="3" spans="2:4" s="7" customFormat="1" ht="15.6" x14ac:dyDescent="0.3">
      <c r="B3" s="103" t="s">
        <v>172</v>
      </c>
      <c r="C3" s="21"/>
      <c r="D3" s="21"/>
    </row>
    <row r="4" spans="2:4" s="7" customFormat="1" ht="15.75" x14ac:dyDescent="0.25">
      <c r="B4" s="103" t="s">
        <v>173</v>
      </c>
      <c r="C4" s="21"/>
      <c r="D4" s="21"/>
    </row>
    <row r="5" spans="2:4" s="7" customFormat="1" ht="15" x14ac:dyDescent="0.25">
      <c r="B5" s="21"/>
      <c r="C5" s="21"/>
      <c r="D5" s="21"/>
    </row>
    <row r="6" spans="2:4" s="7" customFormat="1" ht="15.75" thickBot="1" x14ac:dyDescent="0.3">
      <c r="B6" s="21"/>
      <c r="C6" s="21"/>
      <c r="D6" s="21"/>
    </row>
    <row r="7" spans="2:4" ht="15" x14ac:dyDescent="0.25">
      <c r="B7" s="22" t="s">
        <v>53</v>
      </c>
      <c r="C7" s="23" t="s">
        <v>47</v>
      </c>
      <c r="D7" s="24" t="s">
        <v>48</v>
      </c>
    </row>
    <row r="8" spans="2:4" x14ac:dyDescent="0.3">
      <c r="B8" s="143" t="s">
        <v>95</v>
      </c>
      <c r="C8" s="25"/>
      <c r="D8" s="26"/>
    </row>
    <row r="9" spans="2:4" x14ac:dyDescent="0.3">
      <c r="B9" s="144"/>
      <c r="C9" s="25"/>
      <c r="D9" s="26"/>
    </row>
    <row r="10" spans="2:4" x14ac:dyDescent="0.3">
      <c r="B10" s="144"/>
      <c r="C10" s="25"/>
      <c r="D10" s="26"/>
    </row>
    <row r="11" spans="2:4" x14ac:dyDescent="0.3">
      <c r="B11" s="144"/>
      <c r="C11" s="25"/>
      <c r="D11" s="26"/>
    </row>
    <row r="12" spans="2:4" x14ac:dyDescent="0.3">
      <c r="B12" s="144"/>
      <c r="C12" s="25"/>
      <c r="D12" s="26"/>
    </row>
    <row r="13" spans="2:4" x14ac:dyDescent="0.3">
      <c r="B13" s="144"/>
      <c r="C13" s="25"/>
      <c r="D13" s="26"/>
    </row>
    <row r="14" spans="2:4" ht="15" thickBot="1" x14ac:dyDescent="0.35">
      <c r="B14" s="145"/>
      <c r="C14" s="27"/>
      <c r="D14" s="28"/>
    </row>
    <row r="16" spans="2:4" ht="49.5" customHeight="1" x14ac:dyDescent="0.25">
      <c r="B16" s="148" t="s">
        <v>49</v>
      </c>
      <c r="C16" s="148"/>
      <c r="D16" s="21"/>
    </row>
    <row r="17" spans="2:4" ht="15.75" thickBot="1" x14ac:dyDescent="0.3">
      <c r="B17" s="21"/>
      <c r="C17" s="21"/>
      <c r="D17" s="21"/>
    </row>
    <row r="18" spans="2:4" ht="15" x14ac:dyDescent="0.25">
      <c r="B18" s="29" t="s">
        <v>50</v>
      </c>
      <c r="C18" s="30" t="s">
        <v>51</v>
      </c>
      <c r="D18" s="31"/>
    </row>
    <row r="19" spans="2:4" x14ac:dyDescent="0.3">
      <c r="B19" s="146" t="s">
        <v>224</v>
      </c>
      <c r="C19" s="137" t="str">
        <f>+'Plan de Adquisiciones'!A28</f>
        <v>Componente 1: Mejora de la calidad educativa.</v>
      </c>
      <c r="D19" s="31"/>
    </row>
    <row r="20" spans="2:4" x14ac:dyDescent="0.3">
      <c r="B20" s="146"/>
      <c r="C20" s="137" t="str">
        <f>+'Plan de Adquisiciones'!A29</f>
        <v>Componente 2: Formación en educación.</v>
      </c>
      <c r="D20" s="21"/>
    </row>
    <row r="21" spans="2:4" x14ac:dyDescent="0.3">
      <c r="B21" s="146"/>
      <c r="C21" s="137" t="str">
        <f>+'Plan de Adquisiciones'!A30</f>
        <v>Componente 3: Integración territorial y gestión para la mejora educativa.</v>
      </c>
      <c r="D21" s="21"/>
    </row>
    <row r="22" spans="2:4" x14ac:dyDescent="0.3">
      <c r="B22" s="146"/>
      <c r="C22" s="137" t="str">
        <f>+'Plan de Adquisiciones'!A31</f>
        <v xml:space="preserve">Componente 4: Infraestructura para la mejora educativa. </v>
      </c>
    </row>
    <row r="23" spans="2:4" ht="15" thickBot="1" x14ac:dyDescent="0.35">
      <c r="B23" s="147"/>
      <c r="C23" s="115" t="str">
        <f>+'Plan de Adquisiciones'!A32</f>
        <v>Administración del Programa</v>
      </c>
    </row>
    <row r="25" spans="2:4" ht="54" customHeight="1" x14ac:dyDescent="0.25">
      <c r="B25" s="149" t="s">
        <v>52</v>
      </c>
      <c r="C25" s="149"/>
    </row>
  </sheetData>
  <mergeCells count="4">
    <mergeCell ref="B8:B14"/>
    <mergeCell ref="B19:B23"/>
    <mergeCell ref="B16:C16"/>
    <mergeCell ref="B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8" zoomScale="80" zoomScaleNormal="80" workbookViewId="0">
      <selection activeCell="A38" sqref="A38"/>
    </sheetView>
  </sheetViews>
  <sheetFormatPr defaultColWidth="9.109375" defaultRowHeight="14.4" x14ac:dyDescent="0.3"/>
  <cols>
    <col min="1" max="1" width="49.6640625" bestFit="1" customWidth="1"/>
    <col min="2" max="2" width="32.6640625" customWidth="1"/>
    <col min="3" max="3" width="30.44140625" customWidth="1"/>
    <col min="4" max="4" width="15.33203125" customWidth="1"/>
    <col min="6" max="6" width="15.5546875" bestFit="1" customWidth="1"/>
    <col min="7" max="7" width="11.44140625" customWidth="1"/>
  </cols>
  <sheetData>
    <row r="1" spans="1:6" s="7" customFormat="1" ht="15.75" x14ac:dyDescent="0.25">
      <c r="A1" s="103" t="s">
        <v>171</v>
      </c>
    </row>
    <row r="2" spans="1:6" s="7" customFormat="1" ht="15.6" x14ac:dyDescent="0.3">
      <c r="A2" s="103" t="s">
        <v>172</v>
      </c>
    </row>
    <row r="3" spans="1:6" s="7" customFormat="1" ht="15.75" x14ac:dyDescent="0.25">
      <c r="A3" s="103" t="s">
        <v>173</v>
      </c>
    </row>
    <row r="4" spans="1:6" s="7" customFormat="1" ht="18.75" x14ac:dyDescent="0.3">
      <c r="A4" s="102"/>
    </row>
    <row r="5" spans="1:6" ht="15" thickBot="1" x14ac:dyDescent="0.35">
      <c r="A5" s="154" t="s">
        <v>26</v>
      </c>
      <c r="B5" s="154"/>
      <c r="C5" s="154"/>
    </row>
    <row r="6" spans="1:6" ht="15.75" x14ac:dyDescent="0.25">
      <c r="A6" s="150" t="s">
        <v>27</v>
      </c>
      <c r="B6" s="151"/>
      <c r="C6" s="152"/>
    </row>
    <row r="7" spans="1:6" ht="15.75" x14ac:dyDescent="0.25">
      <c r="A7" s="14" t="s">
        <v>28</v>
      </c>
      <c r="B7" s="15" t="s">
        <v>29</v>
      </c>
      <c r="C7" s="16" t="s">
        <v>30</v>
      </c>
    </row>
    <row r="8" spans="1:6" ht="15.75" thickBot="1" x14ac:dyDescent="0.3">
      <c r="A8" s="17" t="s">
        <v>31</v>
      </c>
      <c r="B8" s="47">
        <v>2016</v>
      </c>
      <c r="C8" s="48">
        <v>2021</v>
      </c>
    </row>
    <row r="9" spans="1:6" ht="15.75" thickBot="1" x14ac:dyDescent="0.3">
      <c r="A9" s="153"/>
      <c r="B9" s="153"/>
      <c r="C9" s="153"/>
    </row>
    <row r="10" spans="1:6" ht="15.6" x14ac:dyDescent="0.3">
      <c r="A10" s="150" t="s">
        <v>32</v>
      </c>
      <c r="B10" s="151"/>
      <c r="C10" s="152"/>
    </row>
    <row r="11" spans="1:6" ht="15.75" thickBot="1" x14ac:dyDescent="0.3">
      <c r="A11" s="114">
        <v>42552</v>
      </c>
      <c r="B11" s="155"/>
      <c r="C11" s="156"/>
    </row>
    <row r="12" spans="1:6" ht="15.75" thickBot="1" x14ac:dyDescent="0.3">
      <c r="A12" s="153"/>
      <c r="B12" s="153"/>
      <c r="C12" s="153"/>
    </row>
    <row r="13" spans="1:6" ht="15.75" x14ac:dyDescent="0.25">
      <c r="A13" s="150" t="s">
        <v>33</v>
      </c>
      <c r="B13" s="151"/>
      <c r="C13" s="152"/>
    </row>
    <row r="14" spans="1:6" ht="31.2" x14ac:dyDescent="0.3">
      <c r="A14" s="14" t="s">
        <v>34</v>
      </c>
      <c r="B14" s="15" t="s">
        <v>35</v>
      </c>
      <c r="C14" s="16" t="s">
        <v>36</v>
      </c>
      <c r="F14" t="s">
        <v>103</v>
      </c>
    </row>
    <row r="15" spans="1:6" ht="15" x14ac:dyDescent="0.25">
      <c r="A15" s="94" t="s">
        <v>37</v>
      </c>
      <c r="B15" s="135">
        <v>32226032</v>
      </c>
      <c r="C15" s="135">
        <v>39727077.005720682</v>
      </c>
    </row>
    <row r="16" spans="1:6" ht="15" x14ac:dyDescent="0.25">
      <c r="A16" s="94" t="s">
        <v>38</v>
      </c>
      <c r="B16" s="135">
        <v>2291380</v>
      </c>
      <c r="C16" s="135">
        <v>2794365.6982398899</v>
      </c>
      <c r="F16" t="s">
        <v>103</v>
      </c>
    </row>
    <row r="17" spans="1:7" x14ac:dyDescent="0.3">
      <c r="A17" s="94" t="s">
        <v>39</v>
      </c>
      <c r="B17" s="136">
        <f>1291413+73273</f>
        <v>1364686</v>
      </c>
      <c r="C17" s="135">
        <v>1648167</v>
      </c>
    </row>
    <row r="18" spans="1:7" x14ac:dyDescent="0.3">
      <c r="A18" s="94" t="s">
        <v>40</v>
      </c>
      <c r="B18" s="136">
        <v>0</v>
      </c>
      <c r="C18" s="135">
        <v>0</v>
      </c>
    </row>
    <row r="19" spans="1:7" ht="15" x14ac:dyDescent="0.25">
      <c r="A19" s="94" t="s">
        <v>41</v>
      </c>
      <c r="B19" s="136">
        <v>0</v>
      </c>
      <c r="C19" s="135">
        <v>1469856</v>
      </c>
    </row>
    <row r="20" spans="1:7" x14ac:dyDescent="0.3">
      <c r="A20" s="94" t="s">
        <v>42</v>
      </c>
      <c r="B20" s="136">
        <f>186364+42736+13888802</f>
        <v>14117902</v>
      </c>
      <c r="C20" s="135">
        <v>29060534</v>
      </c>
    </row>
    <row r="21" spans="1:7" ht="15" x14ac:dyDescent="0.25">
      <c r="A21" s="19" t="s">
        <v>43</v>
      </c>
      <c r="B21" s="136">
        <v>0</v>
      </c>
      <c r="C21" s="135">
        <v>0</v>
      </c>
    </row>
    <row r="22" spans="1:7" ht="15" x14ac:dyDescent="0.25">
      <c r="A22" s="18" t="s">
        <v>44</v>
      </c>
      <c r="B22" s="136">
        <v>0</v>
      </c>
      <c r="C22" s="135">
        <v>0</v>
      </c>
    </row>
    <row r="23" spans="1:7" ht="15" x14ac:dyDescent="0.25">
      <c r="A23" s="19" t="s">
        <v>45</v>
      </c>
      <c r="B23" s="136">
        <v>0</v>
      </c>
      <c r="C23" s="135">
        <v>0</v>
      </c>
      <c r="F23" s="50"/>
    </row>
    <row r="24" spans="1:7" ht="16.5" thickBot="1" x14ac:dyDescent="0.3">
      <c r="A24" s="20" t="s">
        <v>46</v>
      </c>
      <c r="B24" s="53">
        <f>SUM(B15:B23)</f>
        <v>50000000</v>
      </c>
      <c r="C24" s="52">
        <f>SUM(C15:C23)</f>
        <v>74699999.703960568</v>
      </c>
      <c r="E24" s="69"/>
      <c r="F24" s="50"/>
    </row>
    <row r="25" spans="1:7" ht="15.75" thickBot="1" x14ac:dyDescent="0.3">
      <c r="F25" s="51"/>
    </row>
    <row r="26" spans="1:7" ht="15.75" x14ac:dyDescent="0.25">
      <c r="A26" s="150" t="s">
        <v>58</v>
      </c>
      <c r="B26" s="151"/>
      <c r="C26" s="152"/>
    </row>
    <row r="27" spans="1:7" ht="31.2" x14ac:dyDescent="0.3">
      <c r="A27" s="32" t="s">
        <v>59</v>
      </c>
      <c r="B27" s="33" t="s">
        <v>35</v>
      </c>
      <c r="C27" s="34" t="s">
        <v>36</v>
      </c>
    </row>
    <row r="28" spans="1:7" ht="15" x14ac:dyDescent="0.25">
      <c r="A28" s="19" t="s">
        <v>226</v>
      </c>
      <c r="B28" s="54">
        <v>3497114</v>
      </c>
      <c r="C28" s="135">
        <v>4461443.4800000004</v>
      </c>
    </row>
    <row r="29" spans="1:7" x14ac:dyDescent="0.3">
      <c r="A29" s="19" t="s">
        <v>82</v>
      </c>
      <c r="B29" s="54">
        <v>734310</v>
      </c>
      <c r="C29" s="135">
        <v>3332453.13</v>
      </c>
    </row>
    <row r="30" spans="1:7" x14ac:dyDescent="0.3">
      <c r="A30" s="19" t="s">
        <v>227</v>
      </c>
      <c r="B30" s="54">
        <v>8150416.9490245134</v>
      </c>
      <c r="C30" s="135">
        <v>12647393.77</v>
      </c>
    </row>
    <row r="31" spans="1:7" x14ac:dyDescent="0.3">
      <c r="A31" s="19" t="s">
        <v>228</v>
      </c>
      <c r="B31" s="54">
        <v>36474523</v>
      </c>
      <c r="C31" s="135">
        <v>49292412.100000001</v>
      </c>
      <c r="F31" s="62"/>
      <c r="G31" s="62"/>
    </row>
    <row r="32" spans="1:7" x14ac:dyDescent="0.3">
      <c r="A32" s="19" t="s">
        <v>225</v>
      </c>
      <c r="B32" s="54">
        <v>1143636</v>
      </c>
      <c r="C32" s="135">
        <v>4966297.34</v>
      </c>
      <c r="F32" s="62"/>
      <c r="G32" s="62"/>
    </row>
    <row r="33" spans="1:7" ht="16.2" thickBot="1" x14ac:dyDescent="0.35">
      <c r="A33" s="35" t="s">
        <v>46</v>
      </c>
      <c r="B33" s="52">
        <f>SUM(B28:B32)</f>
        <v>49999999.949024513</v>
      </c>
      <c r="C33" s="142">
        <f>SUM(C28:C32)</f>
        <v>74699999.820000008</v>
      </c>
      <c r="F33" s="62"/>
      <c r="G33" s="62"/>
    </row>
    <row r="34" spans="1:7" x14ac:dyDescent="0.3">
      <c r="G34" s="62"/>
    </row>
    <row r="35" spans="1:7" x14ac:dyDescent="0.3">
      <c r="C35" s="97"/>
    </row>
    <row r="43" spans="1:7" x14ac:dyDescent="0.3">
      <c r="D43" s="50"/>
      <c r="F43" s="50"/>
    </row>
    <row r="44" spans="1:7" x14ac:dyDescent="0.3">
      <c r="D44" s="50"/>
      <c r="F44" s="50"/>
    </row>
    <row r="45" spans="1:7" x14ac:dyDescent="0.3">
      <c r="D45" s="50"/>
      <c r="F45" s="50"/>
    </row>
    <row r="46" spans="1:7" x14ac:dyDescent="0.3">
      <c r="D46" s="50"/>
      <c r="F46" s="50"/>
    </row>
    <row r="47" spans="1:7" x14ac:dyDescent="0.3">
      <c r="D47" s="50"/>
      <c r="F47" s="50"/>
    </row>
    <row r="48" spans="1:7" x14ac:dyDescent="0.3">
      <c r="D48" s="50"/>
      <c r="F48" s="50"/>
    </row>
    <row r="49" spans="6:6" x14ac:dyDescent="0.3">
      <c r="F49" s="97"/>
    </row>
  </sheetData>
  <mergeCells count="8">
    <mergeCell ref="A26:C26"/>
    <mergeCell ref="A12:C12"/>
    <mergeCell ref="A5:C5"/>
    <mergeCell ref="A13:C13"/>
    <mergeCell ref="A6:C6"/>
    <mergeCell ref="A10:C10"/>
    <mergeCell ref="B11:C11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3"/>
  <sheetViews>
    <sheetView topLeftCell="C93" zoomScale="90" zoomScaleNormal="90" workbookViewId="0">
      <selection activeCell="J164" sqref="J164"/>
    </sheetView>
  </sheetViews>
  <sheetFormatPr defaultColWidth="9.109375" defaultRowHeight="14.4" x14ac:dyDescent="0.3"/>
  <cols>
    <col min="1" max="1" width="11.5546875" customWidth="1"/>
    <col min="2" max="2" width="65.44140625" customWidth="1"/>
    <col min="3" max="3" width="55.5546875" style="116" customWidth="1"/>
    <col min="4" max="4" width="18.88671875" customWidth="1"/>
    <col min="5" max="5" width="14.109375" customWidth="1"/>
    <col min="6" max="6" width="12.5546875" customWidth="1"/>
    <col min="7" max="7" width="15.33203125" style="62" bestFit="1" customWidth="1"/>
    <col min="8" max="8" width="16.33203125" style="41" bestFit="1" customWidth="1"/>
    <col min="9" max="9" width="13.109375" style="41" customWidth="1"/>
    <col min="10" max="10" width="28.5546875" customWidth="1"/>
    <col min="11" max="11" width="19.5546875" hidden="1" customWidth="1"/>
    <col min="12" max="12" width="15.5546875" hidden="1" customWidth="1"/>
    <col min="13" max="13" width="27.109375" style="131" customWidth="1"/>
    <col min="14" max="14" width="34.44140625" customWidth="1"/>
  </cols>
  <sheetData>
    <row r="1" spans="1:15" s="7" customFormat="1" ht="15" x14ac:dyDescent="0.25">
      <c r="C1" s="116"/>
      <c r="G1" s="62"/>
      <c r="H1" s="41"/>
      <c r="I1" s="41"/>
      <c r="M1" s="131"/>
    </row>
    <row r="2" spans="1:15" s="7" customFormat="1" ht="18.75" x14ac:dyDescent="0.3">
      <c r="A2" s="102" t="s">
        <v>171</v>
      </c>
      <c r="C2" s="116"/>
      <c r="G2" s="62"/>
      <c r="H2" s="41"/>
      <c r="I2" s="41"/>
      <c r="M2" s="131"/>
    </row>
    <row r="3" spans="1:15" s="7" customFormat="1" ht="18" x14ac:dyDescent="0.35">
      <c r="A3" s="102" t="s">
        <v>172</v>
      </c>
      <c r="C3" s="116"/>
      <c r="G3" s="62"/>
      <c r="H3" s="41"/>
      <c r="I3" s="41"/>
      <c r="M3" s="131"/>
    </row>
    <row r="4" spans="1:15" s="7" customFormat="1" ht="18.75" x14ac:dyDescent="0.3">
      <c r="A4" s="102" t="s">
        <v>173</v>
      </c>
      <c r="C4" s="116"/>
      <c r="G4" s="62"/>
      <c r="H4" s="41"/>
      <c r="I4" s="41"/>
      <c r="M4" s="131"/>
    </row>
    <row r="5" spans="1:15" s="7" customFormat="1" ht="15.75" thickBot="1" x14ac:dyDescent="0.3">
      <c r="C5" s="116"/>
      <c r="G5" s="62"/>
      <c r="H5" s="41"/>
      <c r="I5" s="41"/>
      <c r="M5" s="131"/>
    </row>
    <row r="6" spans="1:15" ht="15.75" x14ac:dyDescent="0.25">
      <c r="A6" s="159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  <c r="O6" s="1"/>
    </row>
    <row r="7" spans="1:15" x14ac:dyDescent="0.3">
      <c r="A7" s="167" t="s">
        <v>6</v>
      </c>
      <c r="B7" s="163" t="s">
        <v>7</v>
      </c>
      <c r="C7" s="170" t="s">
        <v>8</v>
      </c>
      <c r="D7" s="163" t="s">
        <v>1</v>
      </c>
      <c r="E7" s="163" t="s">
        <v>2</v>
      </c>
      <c r="F7" s="163" t="s">
        <v>3</v>
      </c>
      <c r="G7" s="162" t="s">
        <v>57</v>
      </c>
      <c r="H7" s="162"/>
      <c r="I7" s="162"/>
      <c r="J7" s="163" t="s">
        <v>65</v>
      </c>
      <c r="K7" s="163" t="s">
        <v>61</v>
      </c>
      <c r="L7" s="163" t="s">
        <v>9</v>
      </c>
      <c r="M7" s="163"/>
      <c r="N7" s="172" t="s">
        <v>62</v>
      </c>
      <c r="O7" s="1"/>
    </row>
    <row r="8" spans="1:15" ht="42" thickBot="1" x14ac:dyDescent="0.35">
      <c r="A8" s="171"/>
      <c r="B8" s="168"/>
      <c r="C8" s="173"/>
      <c r="D8" s="168"/>
      <c r="E8" s="168"/>
      <c r="F8" s="168"/>
      <c r="G8" s="77" t="s">
        <v>64</v>
      </c>
      <c r="H8" s="79" t="s">
        <v>55</v>
      </c>
      <c r="I8" s="79" t="s">
        <v>56</v>
      </c>
      <c r="J8" s="168"/>
      <c r="K8" s="168"/>
      <c r="L8" s="55" t="s">
        <v>54</v>
      </c>
      <c r="M8" s="101" t="s">
        <v>5</v>
      </c>
      <c r="N8" s="164"/>
      <c r="O8" s="1"/>
    </row>
    <row r="9" spans="1:15" s="7" customFormat="1" x14ac:dyDescent="0.3">
      <c r="A9" s="80" t="s">
        <v>67</v>
      </c>
      <c r="B9" s="107" t="s">
        <v>195</v>
      </c>
      <c r="C9" s="117" t="s">
        <v>96</v>
      </c>
      <c r="D9" s="85" t="s">
        <v>68</v>
      </c>
      <c r="E9" s="82"/>
      <c r="F9" s="82"/>
      <c r="G9" s="89">
        <v>2094634.6600260758</v>
      </c>
      <c r="H9" s="84">
        <v>0.51</v>
      </c>
      <c r="I9" s="84">
        <f t="shared" ref="I9:I22" si="0">1-H9</f>
        <v>0.49</v>
      </c>
      <c r="J9" s="108" t="s">
        <v>84</v>
      </c>
      <c r="K9" s="85" t="s">
        <v>60</v>
      </c>
      <c r="L9" s="82"/>
      <c r="M9" s="85" t="s">
        <v>86</v>
      </c>
      <c r="N9" s="90" t="s">
        <v>99</v>
      </c>
      <c r="O9" s="2"/>
    </row>
    <row r="10" spans="1:15" s="7" customFormat="1" x14ac:dyDescent="0.3">
      <c r="A10" s="105" t="s">
        <v>67</v>
      </c>
      <c r="B10" s="104" t="s">
        <v>196</v>
      </c>
      <c r="C10" s="118" t="s">
        <v>96</v>
      </c>
      <c r="D10" s="56" t="s">
        <v>68</v>
      </c>
      <c r="E10" s="9"/>
      <c r="F10" s="9"/>
      <c r="G10" s="59">
        <v>1119229.3611304571</v>
      </c>
      <c r="H10" s="39">
        <v>0.86</v>
      </c>
      <c r="I10" s="39">
        <f t="shared" si="0"/>
        <v>0.14000000000000001</v>
      </c>
      <c r="J10" s="74" t="s">
        <v>84</v>
      </c>
      <c r="K10" s="56" t="s">
        <v>60</v>
      </c>
      <c r="L10" s="9"/>
      <c r="M10" s="98" t="s">
        <v>86</v>
      </c>
      <c r="N10" s="91" t="s">
        <v>99</v>
      </c>
      <c r="O10" s="2"/>
    </row>
    <row r="11" spans="1:15" s="7" customFormat="1" x14ac:dyDescent="0.3">
      <c r="A11" s="105" t="s">
        <v>67</v>
      </c>
      <c r="B11" s="104" t="s">
        <v>197</v>
      </c>
      <c r="C11" s="118" t="s">
        <v>96</v>
      </c>
      <c r="D11" s="56" t="s">
        <v>68</v>
      </c>
      <c r="E11" s="9"/>
      <c r="F11" s="9"/>
      <c r="G11" s="59">
        <v>1092416.4612852803</v>
      </c>
      <c r="H11" s="39">
        <v>0.37</v>
      </c>
      <c r="I11" s="39">
        <f t="shared" si="0"/>
        <v>0.63</v>
      </c>
      <c r="J11" s="74" t="s">
        <v>84</v>
      </c>
      <c r="K11" s="56" t="s">
        <v>60</v>
      </c>
      <c r="L11" s="9"/>
      <c r="M11" s="98" t="s">
        <v>86</v>
      </c>
      <c r="N11" s="91" t="s">
        <v>99</v>
      </c>
      <c r="O11" s="2"/>
    </row>
    <row r="12" spans="1:15" s="7" customFormat="1" x14ac:dyDescent="0.3">
      <c r="A12" s="105" t="s">
        <v>67</v>
      </c>
      <c r="B12" s="104" t="s">
        <v>198</v>
      </c>
      <c r="C12" s="118" t="s">
        <v>96</v>
      </c>
      <c r="D12" s="56" t="s">
        <v>68</v>
      </c>
      <c r="E12" s="9"/>
      <c r="F12" s="9"/>
      <c r="G12" s="59">
        <v>757773.37354588544</v>
      </c>
      <c r="H12" s="39">
        <v>0.86</v>
      </c>
      <c r="I12" s="39">
        <f t="shared" si="0"/>
        <v>0.14000000000000001</v>
      </c>
      <c r="J12" s="74" t="s">
        <v>84</v>
      </c>
      <c r="K12" s="56" t="s">
        <v>60</v>
      </c>
      <c r="L12" s="9"/>
      <c r="M12" s="98" t="s">
        <v>87</v>
      </c>
      <c r="N12" s="91"/>
      <c r="O12" s="2"/>
    </row>
    <row r="13" spans="1:15" s="7" customFormat="1" x14ac:dyDescent="0.3">
      <c r="A13" s="105" t="s">
        <v>67</v>
      </c>
      <c r="B13" s="104" t="s">
        <v>199</v>
      </c>
      <c r="C13" s="118" t="s">
        <v>96</v>
      </c>
      <c r="D13" s="56" t="s">
        <v>68</v>
      </c>
      <c r="E13" s="9"/>
      <c r="F13" s="9"/>
      <c r="G13" s="59">
        <v>2346732.9771650149</v>
      </c>
      <c r="H13" s="39">
        <v>0.86</v>
      </c>
      <c r="I13" s="39">
        <f t="shared" si="0"/>
        <v>0.14000000000000001</v>
      </c>
      <c r="J13" s="74" t="s">
        <v>84</v>
      </c>
      <c r="K13" s="56" t="s">
        <v>60</v>
      </c>
      <c r="L13" s="9"/>
      <c r="M13" s="98" t="s">
        <v>88</v>
      </c>
      <c r="N13" s="91"/>
      <c r="O13" s="2"/>
    </row>
    <row r="14" spans="1:15" s="7" customFormat="1" x14ac:dyDescent="0.3">
      <c r="A14" s="105" t="s">
        <v>67</v>
      </c>
      <c r="B14" s="104" t="s">
        <v>69</v>
      </c>
      <c r="C14" s="118" t="s">
        <v>96</v>
      </c>
      <c r="D14" s="56" t="s">
        <v>68</v>
      </c>
      <c r="E14" s="9"/>
      <c r="F14" s="9"/>
      <c r="G14" s="59">
        <v>1530571.1406003158</v>
      </c>
      <c r="H14" s="39">
        <v>0.86</v>
      </c>
      <c r="I14" s="39">
        <f t="shared" si="0"/>
        <v>0.14000000000000001</v>
      </c>
      <c r="J14" s="74" t="s">
        <v>84</v>
      </c>
      <c r="K14" s="56" t="s">
        <v>60</v>
      </c>
      <c r="L14" s="9"/>
      <c r="M14" s="98" t="s">
        <v>86</v>
      </c>
      <c r="N14" s="91" t="s">
        <v>99</v>
      </c>
      <c r="O14" s="2"/>
    </row>
    <row r="15" spans="1:15" s="7" customFormat="1" x14ac:dyDescent="0.3">
      <c r="A15" s="105" t="s">
        <v>67</v>
      </c>
      <c r="B15" s="104" t="s">
        <v>200</v>
      </c>
      <c r="C15" s="118" t="s">
        <v>96</v>
      </c>
      <c r="D15" s="56" t="s">
        <v>68</v>
      </c>
      <c r="E15" s="9"/>
      <c r="F15" s="9"/>
      <c r="G15" s="59">
        <v>769168.46186988358</v>
      </c>
      <c r="H15" s="39">
        <v>0.86</v>
      </c>
      <c r="I15" s="39">
        <f t="shared" si="0"/>
        <v>0.14000000000000001</v>
      </c>
      <c r="J15" s="74" t="s">
        <v>84</v>
      </c>
      <c r="K15" s="56" t="s">
        <v>60</v>
      </c>
      <c r="L15" s="9"/>
      <c r="M15" s="98" t="s">
        <v>88</v>
      </c>
      <c r="N15" s="91"/>
      <c r="O15" s="2"/>
    </row>
    <row r="16" spans="1:15" s="7" customFormat="1" x14ac:dyDescent="0.3">
      <c r="A16" s="105" t="s">
        <v>67</v>
      </c>
      <c r="B16" s="104" t="s">
        <v>201</v>
      </c>
      <c r="C16" s="118" t="s">
        <v>96</v>
      </c>
      <c r="D16" s="56" t="s">
        <v>68</v>
      </c>
      <c r="E16" s="9"/>
      <c r="F16" s="9"/>
      <c r="G16" s="59">
        <v>1857216.1148208415</v>
      </c>
      <c r="H16" s="39">
        <v>0.86</v>
      </c>
      <c r="I16" s="39">
        <f t="shared" si="0"/>
        <v>0.14000000000000001</v>
      </c>
      <c r="J16" s="74" t="s">
        <v>84</v>
      </c>
      <c r="K16" s="56" t="s">
        <v>60</v>
      </c>
      <c r="L16" s="9"/>
      <c r="M16" s="98" t="s">
        <v>89</v>
      </c>
      <c r="N16" s="91"/>
      <c r="O16" s="2"/>
    </row>
    <row r="17" spans="1:15" s="7" customFormat="1" x14ac:dyDescent="0.3">
      <c r="A17" s="105" t="s">
        <v>67</v>
      </c>
      <c r="B17" s="104" t="s">
        <v>202</v>
      </c>
      <c r="C17" s="118" t="s">
        <v>96</v>
      </c>
      <c r="D17" s="56" t="s">
        <v>68</v>
      </c>
      <c r="E17" s="9"/>
      <c r="F17" s="9"/>
      <c r="G17" s="59">
        <v>1857216.1148208415</v>
      </c>
      <c r="H17" s="39">
        <v>0.86</v>
      </c>
      <c r="I17" s="39">
        <f t="shared" si="0"/>
        <v>0.14000000000000001</v>
      </c>
      <c r="J17" s="74" t="s">
        <v>84</v>
      </c>
      <c r="K17" s="56" t="s">
        <v>60</v>
      </c>
      <c r="L17" s="9"/>
      <c r="M17" s="98" t="s">
        <v>89</v>
      </c>
      <c r="N17" s="91"/>
      <c r="O17" s="2"/>
    </row>
    <row r="18" spans="1:15" s="7" customFormat="1" x14ac:dyDescent="0.3">
      <c r="A18" s="105" t="s">
        <v>67</v>
      </c>
      <c r="B18" s="104" t="s">
        <v>70</v>
      </c>
      <c r="C18" s="118" t="s">
        <v>96</v>
      </c>
      <c r="D18" s="56" t="s">
        <v>68</v>
      </c>
      <c r="E18" s="9"/>
      <c r="F18" s="9"/>
      <c r="G18" s="59">
        <v>1667119.1069780265</v>
      </c>
      <c r="H18" s="39">
        <v>0.86</v>
      </c>
      <c r="I18" s="39">
        <f t="shared" si="0"/>
        <v>0.14000000000000001</v>
      </c>
      <c r="J18" s="74" t="s">
        <v>84</v>
      </c>
      <c r="K18" s="56" t="s">
        <v>60</v>
      </c>
      <c r="L18" s="9"/>
      <c r="M18" s="98" t="s">
        <v>89</v>
      </c>
      <c r="N18" s="91"/>
      <c r="O18" s="2"/>
    </row>
    <row r="19" spans="1:15" x14ac:dyDescent="0.3">
      <c r="A19" s="105" t="s">
        <v>67</v>
      </c>
      <c r="B19" s="104" t="s">
        <v>203</v>
      </c>
      <c r="C19" s="118" t="s">
        <v>96</v>
      </c>
      <c r="D19" s="56" t="s">
        <v>68</v>
      </c>
      <c r="E19" s="9"/>
      <c r="F19" s="9"/>
      <c r="G19" s="59">
        <v>2042262.3749884453</v>
      </c>
      <c r="H19" s="39">
        <v>0.86</v>
      </c>
      <c r="I19" s="39">
        <f t="shared" si="0"/>
        <v>0.14000000000000001</v>
      </c>
      <c r="J19" s="74" t="s">
        <v>84</v>
      </c>
      <c r="K19" s="56" t="s">
        <v>60</v>
      </c>
      <c r="L19" s="9"/>
      <c r="M19" s="98" t="s">
        <v>90</v>
      </c>
      <c r="N19" s="91"/>
      <c r="O19" s="1"/>
    </row>
    <row r="20" spans="1:15" x14ac:dyDescent="0.3">
      <c r="A20" s="105" t="s">
        <v>67</v>
      </c>
      <c r="B20" s="104" t="s">
        <v>204</v>
      </c>
      <c r="C20" s="118" t="s">
        <v>96</v>
      </c>
      <c r="D20" s="56" t="s">
        <v>68</v>
      </c>
      <c r="E20" s="9"/>
      <c r="F20" s="9"/>
      <c r="G20" s="59">
        <v>2042262.3749884453</v>
      </c>
      <c r="H20" s="39">
        <v>0.86</v>
      </c>
      <c r="I20" s="39">
        <f t="shared" si="0"/>
        <v>0.14000000000000001</v>
      </c>
      <c r="J20" s="74" t="s">
        <v>84</v>
      </c>
      <c r="K20" s="56" t="s">
        <v>60</v>
      </c>
      <c r="L20" s="9"/>
      <c r="M20" s="98" t="s">
        <v>90</v>
      </c>
      <c r="N20" s="91"/>
      <c r="O20" s="1"/>
    </row>
    <row r="21" spans="1:15" x14ac:dyDescent="0.3">
      <c r="A21" s="105" t="s">
        <v>67</v>
      </c>
      <c r="B21" s="104" t="s">
        <v>205</v>
      </c>
      <c r="C21" s="118" t="s">
        <v>96</v>
      </c>
      <c r="D21" s="56" t="s">
        <v>68</v>
      </c>
      <c r="E21" s="9"/>
      <c r="F21" s="9"/>
      <c r="G21" s="59">
        <v>2166256.8763270299</v>
      </c>
      <c r="H21" s="39">
        <v>0.86</v>
      </c>
      <c r="I21" s="39">
        <f t="shared" si="0"/>
        <v>0.14000000000000001</v>
      </c>
      <c r="J21" s="74" t="s">
        <v>84</v>
      </c>
      <c r="K21" s="56" t="s">
        <v>60</v>
      </c>
      <c r="L21" s="9"/>
      <c r="M21" s="98" t="s">
        <v>91</v>
      </c>
      <c r="N21" s="91"/>
      <c r="O21" s="1"/>
    </row>
    <row r="22" spans="1:15" x14ac:dyDescent="0.3">
      <c r="A22" s="105" t="s">
        <v>67</v>
      </c>
      <c r="B22" s="104" t="s">
        <v>206</v>
      </c>
      <c r="C22" s="118" t="s">
        <v>96</v>
      </c>
      <c r="D22" s="56" t="s">
        <v>68</v>
      </c>
      <c r="E22" s="9"/>
      <c r="F22" s="9"/>
      <c r="G22" s="59">
        <v>2117417.6303880201</v>
      </c>
      <c r="H22" s="39">
        <v>0.86</v>
      </c>
      <c r="I22" s="39">
        <f t="shared" si="0"/>
        <v>0.14000000000000001</v>
      </c>
      <c r="J22" s="74" t="s">
        <v>84</v>
      </c>
      <c r="K22" s="56" t="s">
        <v>60</v>
      </c>
      <c r="L22" s="9"/>
      <c r="M22" s="98" t="s">
        <v>91</v>
      </c>
      <c r="N22" s="91"/>
      <c r="O22" s="1"/>
    </row>
    <row r="23" spans="1:15" s="7" customFormat="1" x14ac:dyDescent="0.3">
      <c r="A23" s="105" t="s">
        <v>67</v>
      </c>
      <c r="B23" s="104" t="s">
        <v>71</v>
      </c>
      <c r="C23" s="118" t="s">
        <v>170</v>
      </c>
      <c r="D23" s="56" t="s">
        <v>68</v>
      </c>
      <c r="E23" s="9"/>
      <c r="F23" s="9"/>
      <c r="G23" s="59">
        <v>1660902.122985719</v>
      </c>
      <c r="H23" s="39">
        <v>0.76</v>
      </c>
      <c r="I23" s="39">
        <v>0.24</v>
      </c>
      <c r="J23" s="74" t="s">
        <v>84</v>
      </c>
      <c r="K23" s="56" t="s">
        <v>60</v>
      </c>
      <c r="L23" s="9"/>
      <c r="M23" s="98" t="s">
        <v>86</v>
      </c>
      <c r="N23" s="91" t="s">
        <v>99</v>
      </c>
      <c r="O23" s="2"/>
    </row>
    <row r="24" spans="1:15" s="7" customFormat="1" x14ac:dyDescent="0.3">
      <c r="A24" s="105" t="s">
        <v>67</v>
      </c>
      <c r="B24" s="104" t="s">
        <v>207</v>
      </c>
      <c r="C24" s="118" t="s">
        <v>170</v>
      </c>
      <c r="D24" s="56" t="s">
        <v>68</v>
      </c>
      <c r="E24" s="9"/>
      <c r="F24" s="9"/>
      <c r="G24" s="59">
        <v>1148959.4555574434</v>
      </c>
      <c r="H24" s="39">
        <v>0.86</v>
      </c>
      <c r="I24" s="39">
        <v>0.14000000000000001</v>
      </c>
      <c r="J24" s="74" t="s">
        <v>84</v>
      </c>
      <c r="K24" s="56" t="s">
        <v>60</v>
      </c>
      <c r="L24" s="9"/>
      <c r="M24" s="98" t="s">
        <v>86</v>
      </c>
      <c r="N24" s="91" t="s">
        <v>99</v>
      </c>
      <c r="O24" s="2"/>
    </row>
    <row r="25" spans="1:15" s="7" customFormat="1" x14ac:dyDescent="0.3">
      <c r="A25" s="105" t="s">
        <v>67</v>
      </c>
      <c r="B25" s="104" t="s">
        <v>208</v>
      </c>
      <c r="C25" s="118" t="s">
        <v>170</v>
      </c>
      <c r="D25" s="56" t="s">
        <v>68</v>
      </c>
      <c r="E25" s="9"/>
      <c r="F25" s="9"/>
      <c r="G25" s="59">
        <v>915562.97412633931</v>
      </c>
      <c r="H25" s="39">
        <v>0.31</v>
      </c>
      <c r="I25" s="39">
        <v>0.69</v>
      </c>
      <c r="J25" s="74" t="s">
        <v>84</v>
      </c>
      <c r="K25" s="56" t="s">
        <v>60</v>
      </c>
      <c r="L25" s="9"/>
      <c r="M25" s="98" t="s">
        <v>86</v>
      </c>
      <c r="N25" s="91" t="s">
        <v>99</v>
      </c>
      <c r="O25" s="2"/>
    </row>
    <row r="26" spans="1:15" s="7" customFormat="1" x14ac:dyDescent="0.3">
      <c r="A26" s="105" t="s">
        <v>67</v>
      </c>
      <c r="B26" s="104" t="s">
        <v>209</v>
      </c>
      <c r="C26" s="118" t="s">
        <v>170</v>
      </c>
      <c r="D26" s="56" t="s">
        <v>68</v>
      </c>
      <c r="E26" s="9"/>
      <c r="F26" s="9"/>
      <c r="G26" s="59">
        <v>307060.40637656179</v>
      </c>
      <c r="H26" s="39">
        <v>0.86</v>
      </c>
      <c r="I26" s="39">
        <v>0.14000000000000001</v>
      </c>
      <c r="J26" s="74" t="s">
        <v>84</v>
      </c>
      <c r="K26" s="56" t="s">
        <v>60</v>
      </c>
      <c r="L26" s="9"/>
      <c r="M26" s="98" t="s">
        <v>92</v>
      </c>
      <c r="N26" s="91"/>
      <c r="O26" s="2"/>
    </row>
    <row r="27" spans="1:15" s="7" customFormat="1" x14ac:dyDescent="0.3">
      <c r="A27" s="105" t="s">
        <v>67</v>
      </c>
      <c r="B27" s="104" t="s">
        <v>72</v>
      </c>
      <c r="C27" s="118" t="s">
        <v>170</v>
      </c>
      <c r="D27" s="56" t="s">
        <v>68</v>
      </c>
      <c r="E27" s="9"/>
      <c r="F27" s="9"/>
      <c r="G27" s="59">
        <v>581821.59580689354</v>
      </c>
      <c r="H27" s="39">
        <v>0.86</v>
      </c>
      <c r="I27" s="39">
        <v>0.14000000000000001</v>
      </c>
      <c r="J27" s="74" t="s">
        <v>84</v>
      </c>
      <c r="K27" s="56" t="s">
        <v>60</v>
      </c>
      <c r="L27" s="9"/>
      <c r="M27" s="98" t="s">
        <v>93</v>
      </c>
      <c r="N27" s="91"/>
      <c r="O27" s="2"/>
    </row>
    <row r="28" spans="1:15" s="7" customFormat="1" x14ac:dyDescent="0.3">
      <c r="A28" s="105" t="s">
        <v>67</v>
      </c>
      <c r="B28" s="104" t="s">
        <v>73</v>
      </c>
      <c r="C28" s="118" t="s">
        <v>170</v>
      </c>
      <c r="D28" s="56" t="s">
        <v>74</v>
      </c>
      <c r="E28" s="9"/>
      <c r="F28" s="9"/>
      <c r="G28" s="59">
        <v>164966.6366910814</v>
      </c>
      <c r="H28" s="39">
        <v>0.86</v>
      </c>
      <c r="I28" s="39">
        <v>0.14000000000000001</v>
      </c>
      <c r="J28" s="74" t="s">
        <v>84</v>
      </c>
      <c r="K28" s="56" t="s">
        <v>60</v>
      </c>
      <c r="L28" s="9"/>
      <c r="M28" s="98" t="s">
        <v>93</v>
      </c>
      <c r="N28" s="91"/>
      <c r="O28" s="2"/>
    </row>
    <row r="29" spans="1:15" s="7" customFormat="1" x14ac:dyDescent="0.3">
      <c r="A29" s="105" t="s">
        <v>67</v>
      </c>
      <c r="B29" s="104" t="s">
        <v>210</v>
      </c>
      <c r="C29" s="118" t="s">
        <v>170</v>
      </c>
      <c r="D29" s="56" t="s">
        <v>68</v>
      </c>
      <c r="E29" s="9"/>
      <c r="F29" s="9"/>
      <c r="G29" s="59">
        <v>1444648.8207427831</v>
      </c>
      <c r="H29" s="39">
        <v>0.86</v>
      </c>
      <c r="I29" s="39">
        <v>0.14000000000000001</v>
      </c>
      <c r="J29" s="74" t="s">
        <v>84</v>
      </c>
      <c r="K29" s="56" t="s">
        <v>60</v>
      </c>
      <c r="L29" s="9"/>
      <c r="M29" s="98" t="s">
        <v>89</v>
      </c>
      <c r="N29" s="91"/>
      <c r="O29" s="2"/>
    </row>
    <row r="30" spans="1:15" s="7" customFormat="1" x14ac:dyDescent="0.3">
      <c r="A30" s="105" t="s">
        <v>67</v>
      </c>
      <c r="B30" s="104" t="s">
        <v>211</v>
      </c>
      <c r="C30" s="118" t="s">
        <v>170</v>
      </c>
      <c r="D30" s="56" t="s">
        <v>68</v>
      </c>
      <c r="E30" s="9"/>
      <c r="F30" s="9"/>
      <c r="G30" s="59">
        <v>377741.87366936659</v>
      </c>
      <c r="H30" s="39">
        <v>0.86</v>
      </c>
      <c r="I30" s="39">
        <v>0.14000000000000001</v>
      </c>
      <c r="J30" s="74" t="s">
        <v>84</v>
      </c>
      <c r="K30" s="56" t="s">
        <v>60</v>
      </c>
      <c r="L30" s="9"/>
      <c r="M30" s="98" t="s">
        <v>89</v>
      </c>
      <c r="N30" s="91"/>
      <c r="O30" s="2"/>
    </row>
    <row r="31" spans="1:15" s="7" customFormat="1" x14ac:dyDescent="0.3">
      <c r="A31" s="105" t="s">
        <v>67</v>
      </c>
      <c r="B31" s="104" t="s">
        <v>212</v>
      </c>
      <c r="C31" s="118" t="s">
        <v>170</v>
      </c>
      <c r="D31" s="56" t="s">
        <v>68</v>
      </c>
      <c r="E31" s="9"/>
      <c r="F31" s="9"/>
      <c r="G31" s="59">
        <v>315082.97674723167</v>
      </c>
      <c r="H31" s="39">
        <v>0.86</v>
      </c>
      <c r="I31" s="39">
        <v>0.14000000000000001</v>
      </c>
      <c r="J31" s="74" t="s">
        <v>84</v>
      </c>
      <c r="K31" s="56" t="s">
        <v>60</v>
      </c>
      <c r="L31" s="9"/>
      <c r="M31" s="98" t="s">
        <v>94</v>
      </c>
      <c r="N31" s="91"/>
      <c r="O31" s="2"/>
    </row>
    <row r="32" spans="1:15" s="7" customFormat="1" x14ac:dyDescent="0.3">
      <c r="A32" s="105" t="s">
        <v>67</v>
      </c>
      <c r="B32" s="104" t="s">
        <v>213</v>
      </c>
      <c r="C32" s="118" t="s">
        <v>170</v>
      </c>
      <c r="D32" s="56" t="s">
        <v>68</v>
      </c>
      <c r="E32" s="9"/>
      <c r="F32" s="9"/>
      <c r="G32" s="59">
        <v>697630.13383610523</v>
      </c>
      <c r="H32" s="39">
        <v>0.86</v>
      </c>
      <c r="I32" s="39">
        <v>0.14000000000000001</v>
      </c>
      <c r="J32" s="74" t="s">
        <v>84</v>
      </c>
      <c r="K32" s="56" t="s">
        <v>60</v>
      </c>
      <c r="L32" s="9"/>
      <c r="M32" s="98" t="s">
        <v>91</v>
      </c>
      <c r="N32" s="91"/>
      <c r="O32" s="2"/>
    </row>
    <row r="33" spans="1:15" s="7" customFormat="1" x14ac:dyDescent="0.3">
      <c r="A33" s="105" t="s">
        <v>67</v>
      </c>
      <c r="B33" s="104" t="s">
        <v>214</v>
      </c>
      <c r="C33" s="118" t="s">
        <v>170</v>
      </c>
      <c r="D33" s="56" t="s">
        <v>68</v>
      </c>
      <c r="E33" s="9"/>
      <c r="F33" s="9"/>
      <c r="G33" s="59">
        <v>350680.13747898006</v>
      </c>
      <c r="H33" s="39">
        <v>0.86</v>
      </c>
      <c r="I33" s="39">
        <v>0.14000000000000001</v>
      </c>
      <c r="J33" s="74" t="s">
        <v>84</v>
      </c>
      <c r="K33" s="56" t="s">
        <v>60</v>
      </c>
      <c r="L33" s="9"/>
      <c r="M33" s="98" t="s">
        <v>90</v>
      </c>
      <c r="N33" s="91"/>
      <c r="O33" s="2"/>
    </row>
    <row r="34" spans="1:15" s="7" customFormat="1" x14ac:dyDescent="0.3">
      <c r="A34" s="105" t="s">
        <v>67</v>
      </c>
      <c r="B34" s="104" t="s">
        <v>215</v>
      </c>
      <c r="C34" s="118" t="s">
        <v>170</v>
      </c>
      <c r="D34" s="56" t="s">
        <v>68</v>
      </c>
      <c r="E34" s="9"/>
      <c r="F34" s="9"/>
      <c r="G34" s="59">
        <v>440598.12144794932</v>
      </c>
      <c r="H34" s="39">
        <v>0.86</v>
      </c>
      <c r="I34" s="39">
        <v>0.14000000000000001</v>
      </c>
      <c r="J34" s="74" t="s">
        <v>84</v>
      </c>
      <c r="K34" s="56" t="s">
        <v>60</v>
      </c>
      <c r="L34" s="9"/>
      <c r="M34" s="98" t="s">
        <v>90</v>
      </c>
      <c r="N34" s="91"/>
      <c r="O34" s="2"/>
    </row>
    <row r="35" spans="1:15" s="7" customFormat="1" x14ac:dyDescent="0.3">
      <c r="A35" s="105" t="s">
        <v>67</v>
      </c>
      <c r="B35" s="104" t="s">
        <v>216</v>
      </c>
      <c r="C35" s="118" t="s">
        <v>170</v>
      </c>
      <c r="D35" s="56" t="s">
        <v>68</v>
      </c>
      <c r="E35" s="9"/>
      <c r="F35" s="9"/>
      <c r="G35" s="59">
        <v>233786.75831932001</v>
      </c>
      <c r="H35" s="39">
        <v>0.86</v>
      </c>
      <c r="I35" s="39">
        <v>0.14000000000000001</v>
      </c>
      <c r="J35" s="74" t="s">
        <v>84</v>
      </c>
      <c r="K35" s="56" t="s">
        <v>60</v>
      </c>
      <c r="L35" s="9"/>
      <c r="M35" s="98" t="s">
        <v>90</v>
      </c>
      <c r="N35" s="91"/>
      <c r="O35" s="2"/>
    </row>
    <row r="36" spans="1:15" s="7" customFormat="1" x14ac:dyDescent="0.3">
      <c r="A36" s="105" t="s">
        <v>67</v>
      </c>
      <c r="B36" s="104" t="s">
        <v>217</v>
      </c>
      <c r="C36" s="118" t="s">
        <v>97</v>
      </c>
      <c r="D36" s="56" t="s">
        <v>68</v>
      </c>
      <c r="E36" s="9"/>
      <c r="F36" s="9"/>
      <c r="G36" s="59">
        <v>676868.2464454975</v>
      </c>
      <c r="H36" s="39">
        <v>0.86</v>
      </c>
      <c r="I36" s="39">
        <v>0.14000000000000001</v>
      </c>
      <c r="J36" s="74" t="s">
        <v>84</v>
      </c>
      <c r="K36" s="56" t="s">
        <v>60</v>
      </c>
      <c r="L36" s="9"/>
      <c r="M36" s="98" t="s">
        <v>88</v>
      </c>
      <c r="N36" s="91"/>
      <c r="O36" s="2"/>
    </row>
    <row r="37" spans="1:15" s="7" customFormat="1" x14ac:dyDescent="0.3">
      <c r="A37" s="105" t="s">
        <v>67</v>
      </c>
      <c r="B37" s="104" t="s">
        <v>75</v>
      </c>
      <c r="C37" s="118" t="s">
        <v>97</v>
      </c>
      <c r="D37" s="56" t="s">
        <v>68</v>
      </c>
      <c r="E37" s="9"/>
      <c r="F37" s="9"/>
      <c r="G37" s="59">
        <v>664561.55105557945</v>
      </c>
      <c r="H37" s="39">
        <v>0.86</v>
      </c>
      <c r="I37" s="39">
        <v>0.14000000000000001</v>
      </c>
      <c r="J37" s="74" t="s">
        <v>84</v>
      </c>
      <c r="K37" s="56" t="s">
        <v>60</v>
      </c>
      <c r="L37" s="9"/>
      <c r="M37" s="98" t="s">
        <v>89</v>
      </c>
      <c r="N37" s="91"/>
      <c r="O37" s="2"/>
    </row>
    <row r="38" spans="1:15" s="7" customFormat="1" x14ac:dyDescent="0.3">
      <c r="A38" s="105" t="s">
        <v>67</v>
      </c>
      <c r="B38" s="104" t="s">
        <v>76</v>
      </c>
      <c r="C38" s="118" t="s">
        <v>97</v>
      </c>
      <c r="D38" s="56" t="s">
        <v>68</v>
      </c>
      <c r="E38" s="9"/>
      <c r="F38" s="9"/>
      <c r="G38" s="59">
        <v>300651.69536949589</v>
      </c>
      <c r="H38" s="39">
        <v>0.86</v>
      </c>
      <c r="I38" s="39">
        <v>0.14000000000000001</v>
      </c>
      <c r="J38" s="74" t="s">
        <v>84</v>
      </c>
      <c r="K38" s="56" t="s">
        <v>60</v>
      </c>
      <c r="L38" s="9"/>
      <c r="M38" s="98" t="s">
        <v>89</v>
      </c>
      <c r="N38" s="91"/>
      <c r="O38" s="2"/>
    </row>
    <row r="39" spans="1:15" s="7" customFormat="1" x14ac:dyDescent="0.3">
      <c r="A39" s="105" t="s">
        <v>67</v>
      </c>
      <c r="B39" s="104" t="s">
        <v>218</v>
      </c>
      <c r="C39" s="118" t="s">
        <v>97</v>
      </c>
      <c r="D39" s="56" t="s">
        <v>68</v>
      </c>
      <c r="E39" s="9"/>
      <c r="F39" s="9"/>
      <c r="G39" s="59">
        <v>717726.47514002596</v>
      </c>
      <c r="H39" s="39">
        <v>0.86</v>
      </c>
      <c r="I39" s="39">
        <v>0.14000000000000001</v>
      </c>
      <c r="J39" s="74" t="s">
        <v>84</v>
      </c>
      <c r="K39" s="56" t="s">
        <v>60</v>
      </c>
      <c r="L39" s="9"/>
      <c r="M39" s="98" t="s">
        <v>90</v>
      </c>
      <c r="N39" s="91"/>
      <c r="O39" s="2"/>
    </row>
    <row r="40" spans="1:15" s="7" customFormat="1" x14ac:dyDescent="0.3">
      <c r="A40" s="105" t="s">
        <v>67</v>
      </c>
      <c r="B40" s="104" t="s">
        <v>219</v>
      </c>
      <c r="C40" s="118" t="s">
        <v>97</v>
      </c>
      <c r="D40" s="56" t="s">
        <v>68</v>
      </c>
      <c r="E40" s="9"/>
      <c r="F40" s="9"/>
      <c r="G40" s="59">
        <v>394749.56132701429</v>
      </c>
      <c r="H40" s="39">
        <v>0.86</v>
      </c>
      <c r="I40" s="39">
        <v>0.14000000000000001</v>
      </c>
      <c r="J40" s="74" t="s">
        <v>84</v>
      </c>
      <c r="K40" s="56" t="s">
        <v>60</v>
      </c>
      <c r="L40" s="9"/>
      <c r="M40" s="98" t="s">
        <v>90</v>
      </c>
      <c r="N40" s="91"/>
      <c r="O40" s="2"/>
    </row>
    <row r="41" spans="1:15" s="7" customFormat="1" x14ac:dyDescent="0.3">
      <c r="A41" s="105" t="s">
        <v>67</v>
      </c>
      <c r="B41" s="104" t="s">
        <v>220</v>
      </c>
      <c r="C41" s="118" t="s">
        <v>97</v>
      </c>
      <c r="D41" s="56" t="s">
        <v>68</v>
      </c>
      <c r="E41" s="9"/>
      <c r="F41" s="9"/>
      <c r="G41" s="59">
        <v>897158.09392503253</v>
      </c>
      <c r="H41" s="39">
        <v>0.86</v>
      </c>
      <c r="I41" s="39">
        <v>0.14000000000000001</v>
      </c>
      <c r="J41" s="74" t="s">
        <v>84</v>
      </c>
      <c r="K41" s="56" t="s">
        <v>60</v>
      </c>
      <c r="L41" s="9"/>
      <c r="M41" s="98" t="s">
        <v>90</v>
      </c>
      <c r="N41" s="91"/>
      <c r="O41" s="2"/>
    </row>
    <row r="42" spans="1:15" s="7" customFormat="1" x14ac:dyDescent="0.3">
      <c r="A42" s="105" t="s">
        <v>67</v>
      </c>
      <c r="B42" s="104" t="s">
        <v>194</v>
      </c>
      <c r="C42" s="118" t="s">
        <v>97</v>
      </c>
      <c r="D42" s="56" t="s">
        <v>68</v>
      </c>
      <c r="E42" s="9"/>
      <c r="F42" s="9"/>
      <c r="G42" s="59">
        <v>897158.09392503253</v>
      </c>
      <c r="H42" s="39">
        <v>0.86</v>
      </c>
      <c r="I42" s="39">
        <v>0.14000000000000001</v>
      </c>
      <c r="J42" s="74" t="s">
        <v>84</v>
      </c>
      <c r="K42" s="56" t="s">
        <v>60</v>
      </c>
      <c r="L42" s="9"/>
      <c r="M42" s="98" t="s">
        <v>90</v>
      </c>
      <c r="N42" s="91"/>
      <c r="O42" s="2"/>
    </row>
    <row r="43" spans="1:15" s="7" customFormat="1" x14ac:dyDescent="0.3">
      <c r="A43" s="105" t="s">
        <v>67</v>
      </c>
      <c r="B43" s="104" t="s">
        <v>77</v>
      </c>
      <c r="C43" s="118" t="s">
        <v>97</v>
      </c>
      <c r="D43" s="56" t="s">
        <v>68</v>
      </c>
      <c r="E43" s="9"/>
      <c r="F43" s="9"/>
      <c r="G43" s="59">
        <v>775144.59315122815</v>
      </c>
      <c r="H43" s="39">
        <v>0.86</v>
      </c>
      <c r="I43" s="39">
        <v>0.14000000000000001</v>
      </c>
      <c r="J43" s="74" t="s">
        <v>84</v>
      </c>
      <c r="K43" s="56" t="s">
        <v>60</v>
      </c>
      <c r="L43" s="9"/>
      <c r="M43" s="98" t="s">
        <v>91</v>
      </c>
      <c r="N43" s="91"/>
      <c r="O43" s="2"/>
    </row>
    <row r="44" spans="1:15" s="7" customFormat="1" x14ac:dyDescent="0.3">
      <c r="A44" s="105" t="s">
        <v>67</v>
      </c>
      <c r="B44" s="104" t="s">
        <v>78</v>
      </c>
      <c r="C44" s="118" t="s">
        <v>97</v>
      </c>
      <c r="D44" s="56" t="s">
        <v>68</v>
      </c>
      <c r="E44" s="9"/>
      <c r="F44" s="9"/>
      <c r="G44" s="59">
        <v>484465.37071951758</v>
      </c>
      <c r="H44" s="39">
        <v>0.86</v>
      </c>
      <c r="I44" s="39">
        <v>0.14000000000000001</v>
      </c>
      <c r="J44" s="74" t="s">
        <v>84</v>
      </c>
      <c r="K44" s="56" t="s">
        <v>60</v>
      </c>
      <c r="L44" s="9"/>
      <c r="M44" s="98" t="s">
        <v>91</v>
      </c>
      <c r="N44" s="91"/>
      <c r="O44" s="2"/>
    </row>
    <row r="45" spans="1:15" s="7" customFormat="1" x14ac:dyDescent="0.3">
      <c r="A45" s="105" t="s">
        <v>67</v>
      </c>
      <c r="B45" s="104" t="s">
        <v>221</v>
      </c>
      <c r="C45" s="118" t="s">
        <v>98</v>
      </c>
      <c r="D45" s="56" t="s">
        <v>68</v>
      </c>
      <c r="E45" s="9"/>
      <c r="F45" s="9"/>
      <c r="G45" s="59">
        <v>484465.37071951758</v>
      </c>
      <c r="H45" s="39">
        <v>0.86</v>
      </c>
      <c r="I45" s="39">
        <v>0.14000000000000001</v>
      </c>
      <c r="J45" s="74" t="s">
        <v>84</v>
      </c>
      <c r="K45" s="56" t="s">
        <v>60</v>
      </c>
      <c r="L45" s="9"/>
      <c r="M45" s="98" t="s">
        <v>91</v>
      </c>
      <c r="N45" s="91"/>
      <c r="O45" s="2"/>
    </row>
    <row r="46" spans="1:15" s="7" customFormat="1" x14ac:dyDescent="0.3">
      <c r="A46" s="105" t="s">
        <v>67</v>
      </c>
      <c r="B46" s="104" t="s">
        <v>79</v>
      </c>
      <c r="C46" s="118" t="s">
        <v>97</v>
      </c>
      <c r="D46" s="56" t="s">
        <v>68</v>
      </c>
      <c r="E46" s="9"/>
      <c r="F46" s="9"/>
      <c r="G46" s="59">
        <v>316723.07840661553</v>
      </c>
      <c r="H46" s="39">
        <v>0.86</v>
      </c>
      <c r="I46" s="39">
        <v>0.14000000000000001</v>
      </c>
      <c r="J46" s="74" t="s">
        <v>84</v>
      </c>
      <c r="K46" s="56" t="s">
        <v>60</v>
      </c>
      <c r="L46" s="9"/>
      <c r="M46" s="98" t="s">
        <v>91</v>
      </c>
      <c r="N46" s="91"/>
      <c r="O46" s="2"/>
    </row>
    <row r="47" spans="1:15" s="7" customFormat="1" x14ac:dyDescent="0.3">
      <c r="A47" s="105" t="s">
        <v>67</v>
      </c>
      <c r="B47" s="104" t="s">
        <v>222</v>
      </c>
      <c r="C47" s="118" t="s">
        <v>97</v>
      </c>
      <c r="D47" s="56" t="s">
        <v>68</v>
      </c>
      <c r="E47" s="9"/>
      <c r="F47" s="9"/>
      <c r="G47" s="59">
        <v>475084.61760992318</v>
      </c>
      <c r="H47" s="39">
        <v>0.86</v>
      </c>
      <c r="I47" s="39">
        <v>0.14000000000000001</v>
      </c>
      <c r="J47" s="74" t="s">
        <v>84</v>
      </c>
      <c r="K47" s="56" t="s">
        <v>60</v>
      </c>
      <c r="L47" s="9"/>
      <c r="M47" s="98" t="s">
        <v>91</v>
      </c>
      <c r="N47" s="91"/>
      <c r="O47" s="2"/>
    </row>
    <row r="48" spans="1:15" s="7" customFormat="1" ht="15" thickBot="1" x14ac:dyDescent="0.35">
      <c r="A48" s="106" t="s">
        <v>67</v>
      </c>
      <c r="B48" s="104" t="s">
        <v>223</v>
      </c>
      <c r="C48" s="119" t="s">
        <v>98</v>
      </c>
      <c r="D48" s="57" t="s">
        <v>68</v>
      </c>
      <c r="E48" s="12"/>
      <c r="F48" s="12"/>
      <c r="G48" s="92">
        <v>542601.21520585963</v>
      </c>
      <c r="H48" s="40">
        <v>0.86</v>
      </c>
      <c r="I48" s="40">
        <v>0.14000000000000001</v>
      </c>
      <c r="J48" s="87" t="s">
        <v>84</v>
      </c>
      <c r="K48" s="57" t="s">
        <v>60</v>
      </c>
      <c r="L48" s="12"/>
      <c r="M48" s="99" t="s">
        <v>91</v>
      </c>
      <c r="N48" s="93"/>
      <c r="O48" s="2"/>
    </row>
    <row r="49" spans="1:15" s="7" customFormat="1" ht="16.5" thickBot="1" x14ac:dyDescent="0.3">
      <c r="A49" s="70" t="s">
        <v>80</v>
      </c>
      <c r="B49" s="71"/>
      <c r="C49" s="120"/>
      <c r="D49" s="71"/>
      <c r="E49" s="71"/>
      <c r="F49" s="71"/>
      <c r="G49" s="72">
        <f>SUM(G9:G48)</f>
        <v>39727077.005720682</v>
      </c>
      <c r="H49" s="71"/>
      <c r="I49" s="71"/>
      <c r="J49" s="71"/>
      <c r="K49" s="71"/>
      <c r="L49" s="71"/>
      <c r="M49" s="132"/>
      <c r="N49" s="73"/>
      <c r="O49" s="2"/>
    </row>
    <row r="50" spans="1:15" s="69" customFormat="1" ht="16.5" thickBot="1" x14ac:dyDescent="0.3">
      <c r="A50" s="64"/>
      <c r="B50" s="65"/>
      <c r="C50" s="121"/>
      <c r="D50" s="65"/>
      <c r="E50" s="65"/>
      <c r="F50" s="65"/>
      <c r="G50" s="66"/>
      <c r="H50" s="65"/>
      <c r="I50" s="65"/>
      <c r="J50" s="65"/>
      <c r="K50" s="65"/>
      <c r="L50" s="65"/>
      <c r="M50" s="133"/>
      <c r="N50" s="67"/>
      <c r="O50" s="68"/>
    </row>
    <row r="51" spans="1:15" ht="15.75" x14ac:dyDescent="0.25">
      <c r="A51" s="159" t="s">
        <v>10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1"/>
      <c r="O51" s="2"/>
    </row>
    <row r="52" spans="1:15" x14ac:dyDescent="0.3">
      <c r="A52" s="167" t="s">
        <v>6</v>
      </c>
      <c r="B52" s="163" t="s">
        <v>7</v>
      </c>
      <c r="C52" s="169" t="s">
        <v>8</v>
      </c>
      <c r="D52" s="163" t="s">
        <v>11</v>
      </c>
      <c r="E52" s="163" t="s">
        <v>2</v>
      </c>
      <c r="F52" s="163" t="s">
        <v>3</v>
      </c>
      <c r="G52" s="162" t="s">
        <v>57</v>
      </c>
      <c r="H52" s="162"/>
      <c r="I52" s="162"/>
      <c r="J52" s="163" t="s">
        <v>65</v>
      </c>
      <c r="K52" s="163" t="s">
        <v>61</v>
      </c>
      <c r="L52" s="163" t="s">
        <v>9</v>
      </c>
      <c r="M52" s="163"/>
      <c r="N52" s="172" t="s">
        <v>62</v>
      </c>
      <c r="O52" s="2"/>
    </row>
    <row r="53" spans="1:15" ht="42" thickBot="1" x14ac:dyDescent="0.35">
      <c r="A53" s="171"/>
      <c r="B53" s="168"/>
      <c r="C53" s="170"/>
      <c r="D53" s="168"/>
      <c r="E53" s="168"/>
      <c r="F53" s="168"/>
      <c r="G53" s="77" t="s">
        <v>64</v>
      </c>
      <c r="H53" s="79" t="s">
        <v>55</v>
      </c>
      <c r="I53" s="79" t="s">
        <v>56</v>
      </c>
      <c r="J53" s="168"/>
      <c r="K53" s="168"/>
      <c r="L53" s="55" t="s">
        <v>54</v>
      </c>
      <c r="M53" s="101" t="s">
        <v>5</v>
      </c>
      <c r="N53" s="164"/>
      <c r="O53" s="2"/>
    </row>
    <row r="54" spans="1:15" x14ac:dyDescent="0.3">
      <c r="A54" s="80" t="s">
        <v>67</v>
      </c>
      <c r="B54" s="82" t="s">
        <v>174</v>
      </c>
      <c r="C54" s="117" t="s">
        <v>107</v>
      </c>
      <c r="D54" s="85" t="s">
        <v>108</v>
      </c>
      <c r="E54" s="82"/>
      <c r="F54" s="82"/>
      <c r="G54" s="83">
        <f>21000+17500+10500+10500</f>
        <v>59500</v>
      </c>
      <c r="H54" s="84">
        <v>0.82</v>
      </c>
      <c r="I54" s="84">
        <v>0.18000000000000005</v>
      </c>
      <c r="J54" s="108" t="s">
        <v>83</v>
      </c>
      <c r="K54" s="85" t="s">
        <v>60</v>
      </c>
      <c r="L54" s="82"/>
      <c r="M54" s="85" t="s">
        <v>179</v>
      </c>
      <c r="N54" s="86"/>
      <c r="O54" s="2"/>
    </row>
    <row r="55" spans="1:15" x14ac:dyDescent="0.3">
      <c r="A55" s="8" t="s">
        <v>67</v>
      </c>
      <c r="B55" s="9" t="s">
        <v>175</v>
      </c>
      <c r="C55" s="122" t="s">
        <v>107</v>
      </c>
      <c r="D55" s="95" t="s">
        <v>108</v>
      </c>
      <c r="E55" s="9"/>
      <c r="F55" s="9"/>
      <c r="G55" s="60">
        <f>21000+14000+21000+21000</f>
        <v>77000</v>
      </c>
      <c r="H55" s="39">
        <v>0.82</v>
      </c>
      <c r="I55" s="39">
        <v>0.18000000000000005</v>
      </c>
      <c r="J55" s="74" t="s">
        <v>83</v>
      </c>
      <c r="K55" s="95" t="s">
        <v>60</v>
      </c>
      <c r="L55" s="9"/>
      <c r="M55" s="98" t="s">
        <v>179</v>
      </c>
      <c r="N55" s="10"/>
      <c r="O55" s="2"/>
    </row>
    <row r="56" spans="1:15" s="7" customFormat="1" x14ac:dyDescent="0.3">
      <c r="A56" s="8" t="s">
        <v>67</v>
      </c>
      <c r="B56" s="9" t="s">
        <v>176</v>
      </c>
      <c r="C56" s="122" t="s">
        <v>107</v>
      </c>
      <c r="D56" s="95" t="s">
        <v>74</v>
      </c>
      <c r="E56" s="9"/>
      <c r="F56" s="9"/>
      <c r="G56" s="60">
        <f>21000+21000</f>
        <v>42000</v>
      </c>
      <c r="H56" s="39">
        <v>0.82</v>
      </c>
      <c r="I56" s="39">
        <v>0.18000000000000005</v>
      </c>
      <c r="J56" s="74" t="s">
        <v>83</v>
      </c>
      <c r="K56" s="95" t="s">
        <v>60</v>
      </c>
      <c r="L56" s="9"/>
      <c r="M56" s="98" t="s">
        <v>179</v>
      </c>
      <c r="N56" s="10"/>
      <c r="O56" s="2"/>
    </row>
    <row r="57" spans="1:15" s="7" customFormat="1" x14ac:dyDescent="0.3">
      <c r="A57" s="8" t="s">
        <v>67</v>
      </c>
      <c r="B57" s="9" t="s">
        <v>177</v>
      </c>
      <c r="C57" s="122" t="s">
        <v>109</v>
      </c>
      <c r="D57" s="95" t="s">
        <v>108</v>
      </c>
      <c r="E57" s="9"/>
      <c r="F57" s="9"/>
      <c r="G57" s="60">
        <f>35000+31500+21000+31500</f>
        <v>119000</v>
      </c>
      <c r="H57" s="39">
        <v>0.82</v>
      </c>
      <c r="I57" s="39">
        <v>0.18000000000000005</v>
      </c>
      <c r="J57" s="74" t="s">
        <v>83</v>
      </c>
      <c r="K57" s="95" t="s">
        <v>60</v>
      </c>
      <c r="L57" s="9"/>
      <c r="M57" s="98" t="s">
        <v>179</v>
      </c>
      <c r="N57" s="10"/>
      <c r="O57" s="2"/>
    </row>
    <row r="58" spans="1:15" ht="27.6" x14ac:dyDescent="0.3">
      <c r="A58" s="8" t="s">
        <v>67</v>
      </c>
      <c r="B58" s="9" t="s">
        <v>102</v>
      </c>
      <c r="C58" s="122" t="s">
        <v>178</v>
      </c>
      <c r="D58" s="95" t="s">
        <v>100</v>
      </c>
      <c r="E58" s="9"/>
      <c r="F58" s="9"/>
      <c r="G58" s="88">
        <f>1426061.69823989+368084</f>
        <v>1794145.6982398899</v>
      </c>
      <c r="H58" s="39">
        <v>0.82</v>
      </c>
      <c r="I58" s="39">
        <v>0.18000000000000005</v>
      </c>
      <c r="J58" s="74" t="s">
        <v>84</v>
      </c>
      <c r="K58" s="95" t="s">
        <v>60</v>
      </c>
      <c r="L58" s="9"/>
      <c r="M58" s="98" t="s">
        <v>181</v>
      </c>
      <c r="N58" s="10"/>
      <c r="O58" s="2"/>
    </row>
    <row r="59" spans="1:15" ht="15" thickBot="1" x14ac:dyDescent="0.35">
      <c r="A59" s="11" t="s">
        <v>67</v>
      </c>
      <c r="B59" s="12" t="s">
        <v>101</v>
      </c>
      <c r="C59" s="123" t="s">
        <v>104</v>
      </c>
      <c r="D59" s="96" t="s">
        <v>100</v>
      </c>
      <c r="E59" s="12"/>
      <c r="F59" s="12"/>
      <c r="G59" s="61">
        <v>702720</v>
      </c>
      <c r="H59" s="40">
        <v>0.82</v>
      </c>
      <c r="I59" s="40">
        <v>0.18000000000000005</v>
      </c>
      <c r="J59" s="109" t="s">
        <v>84</v>
      </c>
      <c r="K59" s="96" t="s">
        <v>60</v>
      </c>
      <c r="L59" s="12"/>
      <c r="M59" s="99" t="s">
        <v>180</v>
      </c>
      <c r="N59" s="13"/>
      <c r="O59" s="2"/>
    </row>
    <row r="60" spans="1:15" s="7" customFormat="1" ht="15.75" x14ac:dyDescent="0.25">
      <c r="A60" s="70" t="s">
        <v>80</v>
      </c>
      <c r="B60" s="71"/>
      <c r="C60" s="120"/>
      <c r="D60" s="71"/>
      <c r="E60" s="71"/>
      <c r="F60" s="71"/>
      <c r="G60" s="72">
        <f>SUM(G54:G59)</f>
        <v>2794365.6982398899</v>
      </c>
      <c r="H60" s="71"/>
      <c r="I60" s="71"/>
      <c r="J60" s="71"/>
      <c r="K60" s="71"/>
      <c r="L60" s="71"/>
      <c r="M60" s="132"/>
      <c r="N60" s="73"/>
      <c r="O60" s="2"/>
    </row>
    <row r="61" spans="1:15" ht="15.75" thickBot="1" x14ac:dyDescent="0.3"/>
    <row r="62" spans="1:15" ht="15.6" x14ac:dyDescent="0.3">
      <c r="A62" s="159" t="s">
        <v>12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1"/>
      <c r="O62" s="3"/>
    </row>
    <row r="63" spans="1:15" x14ac:dyDescent="0.3">
      <c r="A63" s="167" t="s">
        <v>6</v>
      </c>
      <c r="B63" s="163" t="s">
        <v>7</v>
      </c>
      <c r="C63" s="169" t="s">
        <v>8</v>
      </c>
      <c r="D63" s="163" t="s">
        <v>11</v>
      </c>
      <c r="E63" s="163" t="s">
        <v>2</v>
      </c>
      <c r="F63" s="163" t="s">
        <v>3</v>
      </c>
      <c r="G63" s="162" t="s">
        <v>57</v>
      </c>
      <c r="H63" s="162"/>
      <c r="I63" s="162"/>
      <c r="J63" s="163" t="s">
        <v>65</v>
      </c>
      <c r="K63" s="163" t="s">
        <v>61</v>
      </c>
      <c r="L63" s="163" t="s">
        <v>9</v>
      </c>
      <c r="M63" s="163"/>
      <c r="N63" s="172" t="s">
        <v>62</v>
      </c>
      <c r="O63" s="3"/>
    </row>
    <row r="64" spans="1:15" ht="42" thickBot="1" x14ac:dyDescent="0.35">
      <c r="A64" s="171"/>
      <c r="B64" s="168"/>
      <c r="C64" s="170"/>
      <c r="D64" s="168"/>
      <c r="E64" s="168"/>
      <c r="F64" s="168"/>
      <c r="G64" s="77" t="s">
        <v>64</v>
      </c>
      <c r="H64" s="79" t="s">
        <v>55</v>
      </c>
      <c r="I64" s="79" t="s">
        <v>56</v>
      </c>
      <c r="J64" s="168"/>
      <c r="K64" s="168"/>
      <c r="L64" s="55" t="s">
        <v>4</v>
      </c>
      <c r="M64" s="101" t="s">
        <v>5</v>
      </c>
      <c r="N64" s="164"/>
      <c r="O64" s="3"/>
    </row>
    <row r="65" spans="1:15" s="7" customFormat="1" x14ac:dyDescent="0.3">
      <c r="A65" s="8" t="s">
        <v>67</v>
      </c>
      <c r="B65" s="82" t="s">
        <v>152</v>
      </c>
      <c r="C65" s="124" t="s">
        <v>154</v>
      </c>
      <c r="D65" s="85" t="s">
        <v>74</v>
      </c>
      <c r="E65" s="82"/>
      <c r="F65" s="82"/>
      <c r="G65" s="83">
        <v>73273</v>
      </c>
      <c r="H65" s="84">
        <v>1</v>
      </c>
      <c r="I65" s="84">
        <v>0</v>
      </c>
      <c r="J65" s="108" t="s">
        <v>81</v>
      </c>
      <c r="K65" s="85" t="s">
        <v>60</v>
      </c>
      <c r="L65" s="82"/>
      <c r="M65" s="85" t="s">
        <v>88</v>
      </c>
      <c r="N65" s="90"/>
    </row>
    <row r="66" spans="1:15" x14ac:dyDescent="0.3">
      <c r="A66" s="8" t="s">
        <v>67</v>
      </c>
      <c r="B66" s="9" t="s">
        <v>111</v>
      </c>
      <c r="C66" s="122" t="s">
        <v>110</v>
      </c>
      <c r="D66" s="56" t="s">
        <v>112</v>
      </c>
      <c r="E66" s="9"/>
      <c r="F66" s="9"/>
      <c r="G66" s="60">
        <f>125894+200000+189000</f>
        <v>514894</v>
      </c>
      <c r="H66" s="39">
        <v>0.82</v>
      </c>
      <c r="I66" s="39">
        <v>0.18000000000000005</v>
      </c>
      <c r="J66" s="74" t="s">
        <v>83</v>
      </c>
      <c r="K66" s="56" t="s">
        <v>60</v>
      </c>
      <c r="L66" s="9"/>
      <c r="M66" s="98" t="s">
        <v>87</v>
      </c>
      <c r="N66" s="91" t="s">
        <v>116</v>
      </c>
      <c r="O66" s="3"/>
    </row>
    <row r="67" spans="1:15" s="7" customFormat="1" x14ac:dyDescent="0.3">
      <c r="A67" s="8" t="s">
        <v>67</v>
      </c>
      <c r="B67" s="9" t="s">
        <v>113</v>
      </c>
      <c r="C67" s="122" t="s">
        <v>114</v>
      </c>
      <c r="D67" s="56" t="s">
        <v>112</v>
      </c>
      <c r="E67" s="9"/>
      <c r="F67" s="9"/>
      <c r="G67" s="60">
        <f>35000+200000</f>
        <v>235000</v>
      </c>
      <c r="H67" s="39">
        <v>0.82</v>
      </c>
      <c r="I67" s="39">
        <v>0.18000000000000005</v>
      </c>
      <c r="J67" s="74" t="s">
        <v>83</v>
      </c>
      <c r="K67" s="56" t="s">
        <v>60</v>
      </c>
      <c r="L67" s="9"/>
      <c r="M67" s="98" t="s">
        <v>87</v>
      </c>
      <c r="N67" s="91" t="s">
        <v>116</v>
      </c>
    </row>
    <row r="68" spans="1:15" s="7" customFormat="1" x14ac:dyDescent="0.3">
      <c r="A68" s="8" t="s">
        <v>67</v>
      </c>
      <c r="B68" s="9" t="s">
        <v>115</v>
      </c>
      <c r="C68" s="122" t="s">
        <v>117</v>
      </c>
      <c r="D68" s="56" t="s">
        <v>112</v>
      </c>
      <c r="E68" s="9"/>
      <c r="F68" s="9"/>
      <c r="G68" s="60">
        <f>95000+40000+75000+75000+100000+75000+100000+20000</f>
        <v>580000</v>
      </c>
      <c r="H68" s="39">
        <v>0.82</v>
      </c>
      <c r="I68" s="39">
        <v>0.18000000000000005</v>
      </c>
      <c r="J68" s="74" t="s">
        <v>83</v>
      </c>
      <c r="K68" s="56" t="s">
        <v>60</v>
      </c>
      <c r="L68" s="9"/>
      <c r="M68" s="98" t="s">
        <v>87</v>
      </c>
      <c r="N68" s="91" t="s">
        <v>116</v>
      </c>
    </row>
    <row r="69" spans="1:15" s="7" customFormat="1" x14ac:dyDescent="0.3">
      <c r="A69" s="8" t="s">
        <v>67</v>
      </c>
      <c r="B69" s="9" t="s">
        <v>118</v>
      </c>
      <c r="C69" s="122" t="s">
        <v>119</v>
      </c>
      <c r="D69" s="56" t="s">
        <v>112</v>
      </c>
      <c r="E69" s="9"/>
      <c r="F69" s="9"/>
      <c r="G69" s="60">
        <v>175000</v>
      </c>
      <c r="H69" s="39">
        <v>0.82</v>
      </c>
      <c r="I69" s="39">
        <v>0.18000000000000005</v>
      </c>
      <c r="J69" s="74" t="s">
        <v>83</v>
      </c>
      <c r="K69" s="56" t="s">
        <v>60</v>
      </c>
      <c r="L69" s="9"/>
      <c r="M69" s="98" t="s">
        <v>88</v>
      </c>
      <c r="N69" s="91" t="s">
        <v>116</v>
      </c>
    </row>
    <row r="70" spans="1:15" x14ac:dyDescent="0.3">
      <c r="A70" s="8" t="s">
        <v>67</v>
      </c>
      <c r="B70" s="9" t="s">
        <v>120</v>
      </c>
      <c r="C70" s="122" t="s">
        <v>121</v>
      </c>
      <c r="D70" s="56" t="s">
        <v>112</v>
      </c>
      <c r="E70" s="9"/>
      <c r="F70" s="9"/>
      <c r="G70" s="60">
        <f>35000+35000</f>
        <v>70000</v>
      </c>
      <c r="H70" s="39">
        <v>0.82</v>
      </c>
      <c r="I70" s="39">
        <v>0.18000000000000005</v>
      </c>
      <c r="J70" s="74" t="s">
        <v>83</v>
      </c>
      <c r="K70" s="56" t="s">
        <v>60</v>
      </c>
      <c r="L70" s="9"/>
      <c r="M70" s="98" t="s">
        <v>88</v>
      </c>
      <c r="N70" s="91" t="s">
        <v>122</v>
      </c>
      <c r="O70" s="3"/>
    </row>
    <row r="71" spans="1:15" s="7" customFormat="1" ht="15.75" x14ac:dyDescent="0.25">
      <c r="A71" s="70" t="s">
        <v>80</v>
      </c>
      <c r="B71" s="71"/>
      <c r="C71" s="120"/>
      <c r="D71" s="71"/>
      <c r="E71" s="71"/>
      <c r="F71" s="71"/>
      <c r="G71" s="72">
        <f>SUM(G65:G70)</f>
        <v>1648167</v>
      </c>
      <c r="H71" s="72"/>
      <c r="I71" s="71"/>
      <c r="J71" s="71"/>
      <c r="K71" s="71"/>
      <c r="L71" s="71"/>
      <c r="M71" s="132"/>
      <c r="N71" s="73"/>
      <c r="O71" s="2"/>
    </row>
    <row r="72" spans="1:15" ht="15.75" thickBot="1" x14ac:dyDescent="0.3"/>
    <row r="73" spans="1:15" ht="15.6" x14ac:dyDescent="0.3">
      <c r="A73" s="159" t="s">
        <v>13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1"/>
      <c r="O73" s="4"/>
    </row>
    <row r="74" spans="1:15" ht="15.6" x14ac:dyDescent="0.3">
      <c r="A74" s="167" t="s">
        <v>6</v>
      </c>
      <c r="B74" s="163" t="s">
        <v>7</v>
      </c>
      <c r="C74" s="169" t="s">
        <v>8</v>
      </c>
      <c r="D74" s="163" t="s">
        <v>11</v>
      </c>
      <c r="E74" s="178"/>
      <c r="F74" s="178"/>
      <c r="G74" s="162" t="s">
        <v>57</v>
      </c>
      <c r="H74" s="162"/>
      <c r="I74" s="162"/>
      <c r="J74" s="163" t="s">
        <v>65</v>
      </c>
      <c r="K74" s="163" t="s">
        <v>61</v>
      </c>
      <c r="L74" s="163" t="s">
        <v>9</v>
      </c>
      <c r="M74" s="163"/>
      <c r="N74" s="172" t="s">
        <v>62</v>
      </c>
      <c r="O74" s="4"/>
    </row>
    <row r="75" spans="1:15" ht="42" thickBot="1" x14ac:dyDescent="0.35">
      <c r="A75" s="171"/>
      <c r="B75" s="168"/>
      <c r="C75" s="170"/>
      <c r="D75" s="168"/>
      <c r="E75" s="168" t="s">
        <v>3</v>
      </c>
      <c r="F75" s="168"/>
      <c r="G75" s="77" t="s">
        <v>64</v>
      </c>
      <c r="H75" s="78" t="s">
        <v>55</v>
      </c>
      <c r="I75" s="79" t="s">
        <v>56</v>
      </c>
      <c r="J75" s="168"/>
      <c r="K75" s="168"/>
      <c r="L75" s="55" t="s">
        <v>14</v>
      </c>
      <c r="M75" s="101" t="s">
        <v>5</v>
      </c>
      <c r="N75" s="164"/>
      <c r="O75" s="4"/>
    </row>
    <row r="76" spans="1:15" ht="28.2" thickBot="1" x14ac:dyDescent="0.35">
      <c r="A76" s="80" t="s">
        <v>67</v>
      </c>
      <c r="B76" s="81" t="s">
        <v>105</v>
      </c>
      <c r="C76" s="117" t="s">
        <v>106</v>
      </c>
      <c r="D76" s="82" t="s">
        <v>24</v>
      </c>
      <c r="E76" s="82"/>
      <c r="F76" s="82"/>
      <c r="G76" s="83">
        <v>36364</v>
      </c>
      <c r="H76" s="84">
        <v>0.82</v>
      </c>
      <c r="I76" s="84">
        <v>0.18000000000000005</v>
      </c>
      <c r="J76" s="108" t="s">
        <v>81</v>
      </c>
      <c r="K76" s="85" t="s">
        <v>60</v>
      </c>
      <c r="L76" s="82"/>
      <c r="M76" s="98" t="s">
        <v>87</v>
      </c>
      <c r="N76" s="86"/>
      <c r="O76" s="4"/>
    </row>
    <row r="77" spans="1:15" s="7" customFormat="1" ht="27.6" x14ac:dyDescent="0.3">
      <c r="A77" s="80" t="s">
        <v>67</v>
      </c>
      <c r="B77" s="74" t="s">
        <v>139</v>
      </c>
      <c r="C77" s="104" t="s">
        <v>140</v>
      </c>
      <c r="D77" s="9" t="s">
        <v>24</v>
      </c>
      <c r="E77" s="9"/>
      <c r="F77" s="9"/>
      <c r="G77" s="60">
        <v>90909</v>
      </c>
      <c r="H77" s="39">
        <v>0.82</v>
      </c>
      <c r="I77" s="39">
        <v>0.18000000000000005</v>
      </c>
      <c r="J77" s="74" t="s">
        <v>83</v>
      </c>
      <c r="K77" s="56" t="s">
        <v>60</v>
      </c>
      <c r="L77" s="9"/>
      <c r="M77" s="98" t="s">
        <v>87</v>
      </c>
      <c r="N77" s="10"/>
    </row>
    <row r="78" spans="1:15" ht="27.6" x14ac:dyDescent="0.3">
      <c r="A78" s="8" t="s">
        <v>67</v>
      </c>
      <c r="B78" s="49" t="s">
        <v>125</v>
      </c>
      <c r="C78" s="104" t="s">
        <v>124</v>
      </c>
      <c r="D78" s="9" t="s">
        <v>24</v>
      </c>
      <c r="E78" s="9"/>
      <c r="F78" s="9"/>
      <c r="G78" s="60">
        <v>100000</v>
      </c>
      <c r="H78" s="39">
        <v>0.82</v>
      </c>
      <c r="I78" s="39">
        <v>0.18000000000000005</v>
      </c>
      <c r="J78" s="74" t="s">
        <v>225</v>
      </c>
      <c r="K78" s="56" t="s">
        <v>60</v>
      </c>
      <c r="L78" s="9"/>
      <c r="M78" s="98" t="s">
        <v>182</v>
      </c>
      <c r="N78" s="10"/>
      <c r="O78" s="4"/>
    </row>
    <row r="79" spans="1:15" x14ac:dyDescent="0.3">
      <c r="A79" s="8" t="s">
        <v>67</v>
      </c>
      <c r="B79" s="9" t="s">
        <v>126</v>
      </c>
      <c r="C79" s="104" t="s">
        <v>123</v>
      </c>
      <c r="D79" s="9" t="s">
        <v>23</v>
      </c>
      <c r="E79" s="9"/>
      <c r="F79" s="9"/>
      <c r="G79" s="60">
        <v>42736</v>
      </c>
      <c r="H79" s="39">
        <v>1</v>
      </c>
      <c r="I79" s="39">
        <v>0</v>
      </c>
      <c r="J79" s="74" t="s">
        <v>225</v>
      </c>
      <c r="K79" s="56" t="s">
        <v>60</v>
      </c>
      <c r="L79" s="9"/>
      <c r="M79" s="98" t="s">
        <v>87</v>
      </c>
      <c r="N79" s="10"/>
      <c r="O79" s="4"/>
    </row>
    <row r="80" spans="1:15" s="7" customFormat="1" ht="15.75" x14ac:dyDescent="0.25">
      <c r="A80" s="70" t="s">
        <v>80</v>
      </c>
      <c r="B80" s="71"/>
      <c r="C80" s="120"/>
      <c r="D80" s="71"/>
      <c r="E80" s="71"/>
      <c r="F80" s="71"/>
      <c r="G80" s="72">
        <f>SUM(G76:G79)</f>
        <v>270009</v>
      </c>
      <c r="H80" s="72"/>
      <c r="I80" s="71"/>
      <c r="J80" s="71"/>
      <c r="K80" s="71"/>
      <c r="L80" s="71"/>
      <c r="M80" s="132"/>
      <c r="N80" s="73"/>
      <c r="O80" s="2"/>
    </row>
    <row r="81" spans="1:21" ht="15.75" thickBot="1" x14ac:dyDescent="0.3"/>
    <row r="82" spans="1:21" ht="15.6" x14ac:dyDescent="0.3">
      <c r="A82" s="159" t="s">
        <v>15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1"/>
      <c r="O82" s="5"/>
      <c r="P82" s="5"/>
      <c r="Q82" s="5"/>
      <c r="R82" s="5"/>
      <c r="S82" s="5"/>
      <c r="T82" s="5"/>
    </row>
    <row r="83" spans="1:21" ht="15" customHeight="1" x14ac:dyDescent="0.3">
      <c r="A83" s="167" t="s">
        <v>6</v>
      </c>
      <c r="B83" s="163" t="s">
        <v>7</v>
      </c>
      <c r="C83" s="169" t="s">
        <v>8</v>
      </c>
      <c r="D83" s="163" t="s">
        <v>11</v>
      </c>
      <c r="E83" s="180" t="s">
        <v>3</v>
      </c>
      <c r="F83" s="181"/>
      <c r="G83" s="162" t="s">
        <v>57</v>
      </c>
      <c r="H83" s="162"/>
      <c r="I83" s="162"/>
      <c r="J83" s="166" t="s">
        <v>66</v>
      </c>
      <c r="K83" s="163" t="s">
        <v>65</v>
      </c>
      <c r="L83" s="163" t="s">
        <v>61</v>
      </c>
      <c r="M83" s="163" t="s">
        <v>9</v>
      </c>
      <c r="N83" s="163"/>
      <c r="O83" s="172"/>
      <c r="P83" s="5"/>
      <c r="Q83" s="5"/>
      <c r="R83" s="5"/>
      <c r="S83" s="5"/>
      <c r="T83" s="5"/>
      <c r="U83" s="5"/>
    </row>
    <row r="84" spans="1:21" ht="42" thickBot="1" x14ac:dyDescent="0.35">
      <c r="A84" s="171"/>
      <c r="B84" s="168"/>
      <c r="C84" s="170"/>
      <c r="D84" s="168"/>
      <c r="E84" s="182"/>
      <c r="F84" s="183"/>
      <c r="G84" s="55" t="s">
        <v>64</v>
      </c>
      <c r="H84" s="77" t="s">
        <v>55</v>
      </c>
      <c r="I84" s="79" t="s">
        <v>56</v>
      </c>
      <c r="J84" s="179"/>
      <c r="K84" s="168"/>
      <c r="L84" s="168"/>
      <c r="M84" s="55" t="s">
        <v>16</v>
      </c>
      <c r="N84" s="101" t="s">
        <v>17</v>
      </c>
      <c r="O84" s="164"/>
      <c r="P84" s="5"/>
      <c r="Q84" s="5"/>
      <c r="R84" s="5"/>
      <c r="S84" s="5"/>
      <c r="T84" s="5"/>
      <c r="U84" s="5"/>
    </row>
    <row r="85" spans="1:21" s="7" customFormat="1" x14ac:dyDescent="0.3">
      <c r="A85" s="130" t="s">
        <v>67</v>
      </c>
      <c r="B85" s="82" t="s">
        <v>152</v>
      </c>
      <c r="C85" s="117" t="s">
        <v>153</v>
      </c>
      <c r="D85" s="82"/>
      <c r="E85" s="82"/>
      <c r="F85" s="82"/>
      <c r="G85" s="83">
        <f>153636+360000+509091</f>
        <v>1022727</v>
      </c>
      <c r="H85" s="84">
        <v>0.82</v>
      </c>
      <c r="I85" s="84">
        <f t="shared" ref="I85" si="1">1-H85</f>
        <v>0.18000000000000005</v>
      </c>
      <c r="J85" s="84"/>
      <c r="K85" s="108" t="s">
        <v>81</v>
      </c>
      <c r="L85" s="85" t="s">
        <v>60</v>
      </c>
      <c r="M85" s="82"/>
      <c r="N85" s="85" t="s">
        <v>87</v>
      </c>
      <c r="O85" s="110"/>
    </row>
    <row r="86" spans="1:21" s="7" customFormat="1" x14ac:dyDescent="0.3">
      <c r="A86" s="9" t="s">
        <v>67</v>
      </c>
      <c r="B86" s="127" t="s">
        <v>147</v>
      </c>
      <c r="C86" s="122" t="s">
        <v>148</v>
      </c>
      <c r="D86" s="9"/>
      <c r="E86" s="9"/>
      <c r="F86" s="9"/>
      <c r="G86" s="60">
        <v>80000</v>
      </c>
      <c r="H86" s="39">
        <v>0.82</v>
      </c>
      <c r="I86" s="39">
        <f t="shared" ref="I86" si="2">1-H86</f>
        <v>0.18000000000000005</v>
      </c>
      <c r="J86" s="39"/>
      <c r="K86" s="74" t="s">
        <v>81</v>
      </c>
      <c r="L86" s="56" t="s">
        <v>60</v>
      </c>
      <c r="M86" s="9"/>
      <c r="N86" s="98" t="s">
        <v>87</v>
      </c>
      <c r="O86" s="111"/>
    </row>
    <row r="87" spans="1:21" s="7" customFormat="1" x14ac:dyDescent="0.3">
      <c r="A87" s="9" t="s">
        <v>67</v>
      </c>
      <c r="B87" s="127" t="s">
        <v>147</v>
      </c>
      <c r="C87" s="122" t="s">
        <v>149</v>
      </c>
      <c r="D87" s="9"/>
      <c r="E87" s="9"/>
      <c r="F87" s="9"/>
      <c r="G87" s="60">
        <f>443045+548225</f>
        <v>991270</v>
      </c>
      <c r="H87" s="39">
        <v>0.82</v>
      </c>
      <c r="I87" s="39">
        <f t="shared" ref="I87:I88" si="3">1-H87</f>
        <v>0.18000000000000005</v>
      </c>
      <c r="J87" s="39"/>
      <c r="K87" s="74" t="s">
        <v>81</v>
      </c>
      <c r="L87" s="56" t="s">
        <v>60</v>
      </c>
      <c r="M87" s="9"/>
      <c r="N87" s="98" t="s">
        <v>87</v>
      </c>
      <c r="O87" s="111"/>
    </row>
    <row r="88" spans="1:21" s="7" customFormat="1" ht="15" x14ac:dyDescent="0.25">
      <c r="A88" s="9" t="s">
        <v>67</v>
      </c>
      <c r="B88" s="127" t="s">
        <v>147</v>
      </c>
      <c r="C88" s="122" t="s">
        <v>150</v>
      </c>
      <c r="D88" s="9"/>
      <c r="E88" s="9"/>
      <c r="F88" s="9"/>
      <c r="G88" s="60">
        <v>90000</v>
      </c>
      <c r="H88" s="39">
        <v>0</v>
      </c>
      <c r="I88" s="39">
        <f t="shared" si="3"/>
        <v>1</v>
      </c>
      <c r="J88" s="39"/>
      <c r="K88" s="74" t="s">
        <v>81</v>
      </c>
      <c r="L88" s="56" t="s">
        <v>60</v>
      </c>
      <c r="M88" s="9"/>
      <c r="N88" s="98" t="s">
        <v>87</v>
      </c>
      <c r="O88" s="111"/>
    </row>
    <row r="89" spans="1:21" s="7" customFormat="1" ht="15" x14ac:dyDescent="0.25">
      <c r="A89" s="9" t="s">
        <v>67</v>
      </c>
      <c r="B89" s="127" t="s">
        <v>147</v>
      </c>
      <c r="C89" s="122" t="s">
        <v>151</v>
      </c>
      <c r="D89" s="9"/>
      <c r="E89" s="9"/>
      <c r="F89" s="9"/>
      <c r="G89" s="60">
        <f>312843+637045</f>
        <v>949888</v>
      </c>
      <c r="H89" s="39">
        <v>0.82</v>
      </c>
      <c r="I89" s="39">
        <f t="shared" ref="I89" si="4">1-H89</f>
        <v>0.18000000000000005</v>
      </c>
      <c r="J89" s="39"/>
      <c r="K89" s="74" t="s">
        <v>81</v>
      </c>
      <c r="L89" s="56" t="s">
        <v>60</v>
      </c>
      <c r="M89" s="9"/>
      <c r="N89" s="98" t="s">
        <v>87</v>
      </c>
      <c r="O89" s="111"/>
    </row>
    <row r="90" spans="1:21" s="7" customFormat="1" ht="27.6" x14ac:dyDescent="0.3">
      <c r="A90" s="9" t="s">
        <v>67</v>
      </c>
      <c r="B90" s="127" t="s">
        <v>166</v>
      </c>
      <c r="C90" s="122" t="s">
        <v>167</v>
      </c>
      <c r="D90" s="9"/>
      <c r="E90" s="9"/>
      <c r="F90" s="9"/>
      <c r="G90" s="60">
        <f>468058+867324</f>
        <v>1335382</v>
      </c>
      <c r="H90" s="39">
        <v>0.82</v>
      </c>
      <c r="I90" s="39">
        <f t="shared" ref="I90:I91" si="5">1-H90</f>
        <v>0.18000000000000005</v>
      </c>
      <c r="J90" s="39"/>
      <c r="K90" s="74" t="s">
        <v>81</v>
      </c>
      <c r="L90" s="56" t="s">
        <v>60</v>
      </c>
      <c r="M90" s="9"/>
      <c r="N90" s="98" t="s">
        <v>87</v>
      </c>
      <c r="O90" s="111"/>
    </row>
    <row r="91" spans="1:21" s="7" customFormat="1" ht="27.6" x14ac:dyDescent="0.3">
      <c r="A91" s="9" t="s">
        <v>67</v>
      </c>
      <c r="B91" s="127" t="s">
        <v>166</v>
      </c>
      <c r="C91" s="125" t="s">
        <v>168</v>
      </c>
      <c r="D91" s="9"/>
      <c r="E91" s="9"/>
      <c r="F91" s="9"/>
      <c r="G91" s="60">
        <v>82658</v>
      </c>
      <c r="H91" s="39">
        <v>0</v>
      </c>
      <c r="I91" s="39">
        <f t="shared" si="5"/>
        <v>1</v>
      </c>
      <c r="J91" s="39"/>
      <c r="K91" s="74" t="s">
        <v>81</v>
      </c>
      <c r="L91" s="56" t="s">
        <v>60</v>
      </c>
      <c r="M91" s="9"/>
      <c r="N91" s="98" t="s">
        <v>87</v>
      </c>
      <c r="O91" s="111"/>
    </row>
    <row r="92" spans="1:21" s="7" customFormat="1" ht="27.6" x14ac:dyDescent="0.3">
      <c r="A92" s="9" t="s">
        <v>67</v>
      </c>
      <c r="B92" s="127" t="s">
        <v>106</v>
      </c>
      <c r="C92" s="122" t="s">
        <v>169</v>
      </c>
      <c r="D92" s="9"/>
      <c r="E92" s="9"/>
      <c r="F92" s="9"/>
      <c r="G92" s="60">
        <v>396832</v>
      </c>
      <c r="H92" s="39">
        <v>0.82</v>
      </c>
      <c r="I92" s="39">
        <f t="shared" ref="I92" si="6">1-H92</f>
        <v>0.18000000000000005</v>
      </c>
      <c r="J92" s="39"/>
      <c r="K92" s="74" t="s">
        <v>81</v>
      </c>
      <c r="L92" s="56" t="s">
        <v>60</v>
      </c>
      <c r="M92" s="9"/>
      <c r="N92" s="98" t="s">
        <v>87</v>
      </c>
      <c r="O92" s="111"/>
    </row>
    <row r="93" spans="1:21" x14ac:dyDescent="0.3">
      <c r="A93" s="9" t="s">
        <v>67</v>
      </c>
      <c r="B93" s="127" t="s">
        <v>155</v>
      </c>
      <c r="C93" s="122" t="s">
        <v>156</v>
      </c>
      <c r="D93" s="75"/>
      <c r="E93" s="75"/>
      <c r="F93" s="75"/>
      <c r="G93" s="60">
        <f>45455+22727+21212+60606</f>
        <v>150000</v>
      </c>
      <c r="H93" s="39">
        <v>0.82</v>
      </c>
      <c r="I93" s="39">
        <f t="shared" ref="I93:I95" si="7">1-H93</f>
        <v>0.18000000000000005</v>
      </c>
      <c r="J93" s="76"/>
      <c r="K93" s="74" t="s">
        <v>82</v>
      </c>
      <c r="L93" s="56" t="s">
        <v>60</v>
      </c>
      <c r="M93" s="75"/>
      <c r="N93" s="98" t="s">
        <v>87</v>
      </c>
      <c r="O93" s="112"/>
    </row>
    <row r="94" spans="1:21" s="7" customFormat="1" x14ac:dyDescent="0.3">
      <c r="A94" s="9" t="s">
        <v>67</v>
      </c>
      <c r="B94" s="127" t="s">
        <v>159</v>
      </c>
      <c r="C94" s="122" t="s">
        <v>157</v>
      </c>
      <c r="D94" s="9"/>
      <c r="E94" s="9"/>
      <c r="F94" s="9"/>
      <c r="G94" s="60">
        <v>443045</v>
      </c>
      <c r="H94" s="39">
        <v>0</v>
      </c>
      <c r="I94" s="39">
        <f t="shared" si="7"/>
        <v>1</v>
      </c>
      <c r="J94" s="39"/>
      <c r="K94" s="74" t="s">
        <v>82</v>
      </c>
      <c r="L94" s="56" t="s">
        <v>60</v>
      </c>
      <c r="M94" s="9"/>
      <c r="N94" s="98" t="s">
        <v>87</v>
      </c>
      <c r="O94" s="111"/>
    </row>
    <row r="95" spans="1:21" x14ac:dyDescent="0.3">
      <c r="A95" s="9" t="s">
        <v>67</v>
      </c>
      <c r="B95" s="127" t="s">
        <v>159</v>
      </c>
      <c r="C95" s="122" t="s">
        <v>158</v>
      </c>
      <c r="D95" s="9"/>
      <c r="E95" s="9"/>
      <c r="F95" s="9"/>
      <c r="G95" s="60">
        <v>63000</v>
      </c>
      <c r="H95" s="39">
        <v>0.82</v>
      </c>
      <c r="I95" s="39">
        <f t="shared" si="7"/>
        <v>0.18000000000000005</v>
      </c>
      <c r="J95" s="39"/>
      <c r="K95" s="74" t="s">
        <v>82</v>
      </c>
      <c r="L95" s="56" t="s">
        <v>60</v>
      </c>
      <c r="M95" s="9"/>
      <c r="N95" s="98" t="s">
        <v>87</v>
      </c>
      <c r="O95" s="111"/>
      <c r="P95" s="5"/>
      <c r="Q95" s="5"/>
      <c r="R95" s="5"/>
      <c r="S95" s="5"/>
      <c r="T95" s="5"/>
      <c r="U95" s="5"/>
    </row>
    <row r="96" spans="1:21" s="7" customFormat="1" ht="27.6" x14ac:dyDescent="0.3">
      <c r="A96" s="9" t="s">
        <v>67</v>
      </c>
      <c r="B96" s="127" t="s">
        <v>160</v>
      </c>
      <c r="C96" s="122" t="s">
        <v>161</v>
      </c>
      <c r="D96" s="9"/>
      <c r="E96" s="9"/>
      <c r="F96" s="9"/>
      <c r="G96" s="60">
        <f>332788+136364</f>
        <v>469152</v>
      </c>
      <c r="H96" s="39">
        <v>0</v>
      </c>
      <c r="I96" s="39">
        <f t="shared" ref="I96:I97" si="8">1-H96</f>
        <v>1</v>
      </c>
      <c r="J96" s="39"/>
      <c r="K96" s="74" t="s">
        <v>82</v>
      </c>
      <c r="L96" s="56" t="s">
        <v>60</v>
      </c>
      <c r="M96" s="9"/>
      <c r="N96" s="98" t="s">
        <v>87</v>
      </c>
      <c r="O96" s="111"/>
    </row>
    <row r="97" spans="1:21" s="7" customFormat="1" ht="27.6" x14ac:dyDescent="0.3">
      <c r="A97" s="9" t="s">
        <v>67</v>
      </c>
      <c r="B97" s="127" t="s">
        <v>160</v>
      </c>
      <c r="C97" s="104" t="s">
        <v>162</v>
      </c>
      <c r="D97" s="9"/>
      <c r="E97" s="9"/>
      <c r="F97" s="9"/>
      <c r="G97" s="60">
        <f>36364+9091</f>
        <v>45455</v>
      </c>
      <c r="H97" s="39">
        <v>0.82</v>
      </c>
      <c r="I97" s="39">
        <f t="shared" si="8"/>
        <v>0.18000000000000005</v>
      </c>
      <c r="J97" s="39"/>
      <c r="K97" s="74" t="s">
        <v>82</v>
      </c>
      <c r="L97" s="56" t="s">
        <v>60</v>
      </c>
      <c r="M97" s="9"/>
      <c r="N97" s="98" t="s">
        <v>87</v>
      </c>
      <c r="O97" s="111"/>
    </row>
    <row r="98" spans="1:21" s="7" customFormat="1" ht="27.6" x14ac:dyDescent="0.3">
      <c r="A98" s="9" t="s">
        <v>67</v>
      </c>
      <c r="B98" s="127" t="s">
        <v>165</v>
      </c>
      <c r="C98" s="104" t="s">
        <v>163</v>
      </c>
      <c r="D98" s="9"/>
      <c r="E98" s="9"/>
      <c r="F98" s="9"/>
      <c r="G98" s="60">
        <v>1149745.4836363641</v>
      </c>
      <c r="H98" s="39">
        <v>0</v>
      </c>
      <c r="I98" s="39">
        <f t="shared" ref="I98:I99" si="9">1-H98</f>
        <v>1</v>
      </c>
      <c r="J98" s="39"/>
      <c r="K98" s="74" t="s">
        <v>82</v>
      </c>
      <c r="L98" s="56" t="s">
        <v>60</v>
      </c>
      <c r="M98" s="9"/>
      <c r="N98" s="98" t="s">
        <v>87</v>
      </c>
      <c r="O98" s="111"/>
    </row>
    <row r="99" spans="1:21" s="7" customFormat="1" ht="27.6" x14ac:dyDescent="0.3">
      <c r="A99" s="9" t="s">
        <v>67</v>
      </c>
      <c r="B99" s="127" t="s">
        <v>165</v>
      </c>
      <c r="C99" s="104" t="s">
        <v>164</v>
      </c>
      <c r="D99" s="9"/>
      <c r="E99" s="9"/>
      <c r="F99" s="9"/>
      <c r="G99" s="60">
        <v>375010.92273503036</v>
      </c>
      <c r="H99" s="39">
        <v>0</v>
      </c>
      <c r="I99" s="39">
        <f t="shared" si="9"/>
        <v>1</v>
      </c>
      <c r="J99" s="39"/>
      <c r="K99" s="74" t="s">
        <v>82</v>
      </c>
      <c r="L99" s="56" t="s">
        <v>60</v>
      </c>
      <c r="M99" s="9"/>
      <c r="N99" s="98" t="s">
        <v>88</v>
      </c>
      <c r="O99" s="111"/>
    </row>
    <row r="100" spans="1:21" s="7" customFormat="1" x14ac:dyDescent="0.3">
      <c r="A100" s="9" t="s">
        <v>67</v>
      </c>
      <c r="B100" s="128" t="s">
        <v>131</v>
      </c>
      <c r="C100" s="125" t="s">
        <v>131</v>
      </c>
      <c r="D100" s="9"/>
      <c r="E100" s="9"/>
      <c r="F100" s="9"/>
      <c r="G100" s="60">
        <v>60606</v>
      </c>
      <c r="H100" s="39">
        <v>0.82</v>
      </c>
      <c r="I100" s="39">
        <f t="shared" ref="I100:I103" si="10">1-H100</f>
        <v>0.18000000000000005</v>
      </c>
      <c r="J100" s="39"/>
      <c r="K100" s="74" t="s">
        <v>83</v>
      </c>
      <c r="L100" s="56" t="s">
        <v>60</v>
      </c>
      <c r="M100" s="9"/>
      <c r="N100" s="98" t="s">
        <v>87</v>
      </c>
      <c r="O100" s="111"/>
    </row>
    <row r="101" spans="1:21" s="7" customFormat="1" x14ac:dyDescent="0.3">
      <c r="A101" s="9" t="s">
        <v>67</v>
      </c>
      <c r="B101" s="128" t="s">
        <v>132</v>
      </c>
      <c r="C101" s="122" t="s">
        <v>133</v>
      </c>
      <c r="D101" s="9"/>
      <c r="E101" s="9"/>
      <c r="F101" s="9"/>
      <c r="G101" s="60">
        <v>225508</v>
      </c>
      <c r="H101" s="39">
        <v>0</v>
      </c>
      <c r="I101" s="39">
        <f t="shared" si="10"/>
        <v>1</v>
      </c>
      <c r="J101" s="39"/>
      <c r="K101" s="74" t="s">
        <v>83</v>
      </c>
      <c r="L101" s="56" t="s">
        <v>60</v>
      </c>
      <c r="M101" s="9"/>
      <c r="N101" s="98" t="s">
        <v>87</v>
      </c>
      <c r="O101" s="111"/>
    </row>
    <row r="102" spans="1:21" s="7" customFormat="1" x14ac:dyDescent="0.3">
      <c r="A102" s="9" t="s">
        <v>67</v>
      </c>
      <c r="B102" s="129" t="s">
        <v>134</v>
      </c>
      <c r="C102" s="122" t="s">
        <v>136</v>
      </c>
      <c r="D102" s="9"/>
      <c r="E102" s="9"/>
      <c r="F102" s="9"/>
      <c r="G102" s="60">
        <v>2586076.4238743386</v>
      </c>
      <c r="H102" s="39">
        <v>0.24</v>
      </c>
      <c r="I102" s="39">
        <f t="shared" si="10"/>
        <v>0.76</v>
      </c>
      <c r="J102" s="39"/>
      <c r="K102" s="74" t="s">
        <v>83</v>
      </c>
      <c r="L102" s="56" t="s">
        <v>60</v>
      </c>
      <c r="M102" s="9"/>
      <c r="N102" s="98" t="s">
        <v>87</v>
      </c>
      <c r="O102" s="113"/>
    </row>
    <row r="103" spans="1:21" s="7" customFormat="1" x14ac:dyDescent="0.3">
      <c r="A103" s="9" t="s">
        <v>67</v>
      </c>
      <c r="B103" s="129" t="s">
        <v>135</v>
      </c>
      <c r="C103" s="122" t="s">
        <v>136</v>
      </c>
      <c r="D103" s="9"/>
      <c r="E103" s="9"/>
      <c r="F103" s="9"/>
      <c r="G103" s="60">
        <v>762337.43885520019</v>
      </c>
      <c r="H103" s="39">
        <v>0.82</v>
      </c>
      <c r="I103" s="39">
        <f t="shared" si="10"/>
        <v>0.18000000000000005</v>
      </c>
      <c r="J103" s="39"/>
      <c r="K103" s="74" t="s">
        <v>83</v>
      </c>
      <c r="L103" s="56" t="s">
        <v>60</v>
      </c>
      <c r="M103" s="9"/>
      <c r="N103" s="98" t="s">
        <v>87</v>
      </c>
      <c r="O103" s="113"/>
    </row>
    <row r="104" spans="1:21" s="7" customFormat="1" x14ac:dyDescent="0.3">
      <c r="A104" s="9" t="s">
        <v>67</v>
      </c>
      <c r="B104" s="129" t="s">
        <v>137</v>
      </c>
      <c r="C104" s="122" t="s">
        <v>138</v>
      </c>
      <c r="D104" s="9"/>
      <c r="E104" s="9"/>
      <c r="F104" s="9"/>
      <c r="G104" s="60">
        <f>94792+45455+30303</f>
        <v>170550</v>
      </c>
      <c r="H104" s="39">
        <v>0</v>
      </c>
      <c r="I104" s="39">
        <f t="shared" ref="I104:I105" si="11">1-H104</f>
        <v>1</v>
      </c>
      <c r="J104" s="39"/>
      <c r="K104" s="74" t="s">
        <v>83</v>
      </c>
      <c r="L104" s="56" t="s">
        <v>60</v>
      </c>
      <c r="M104" s="9"/>
      <c r="N104" s="98" t="s">
        <v>87</v>
      </c>
      <c r="O104" s="111"/>
    </row>
    <row r="105" spans="1:21" s="7" customFormat="1" x14ac:dyDescent="0.3">
      <c r="A105" s="9" t="s">
        <v>67</v>
      </c>
      <c r="B105" s="129" t="s">
        <v>137</v>
      </c>
      <c r="C105" s="122" t="s">
        <v>138</v>
      </c>
      <c r="D105" s="9"/>
      <c r="E105" s="9"/>
      <c r="F105" s="9"/>
      <c r="G105" s="60">
        <f>221221+600000+814013+1110018+99902+13875+142452</f>
        <v>3001481</v>
      </c>
      <c r="H105" s="39">
        <v>0.82</v>
      </c>
      <c r="I105" s="39">
        <f t="shared" si="11"/>
        <v>0.18000000000000005</v>
      </c>
      <c r="J105" s="39"/>
      <c r="K105" s="74" t="s">
        <v>83</v>
      </c>
      <c r="L105" s="56" t="s">
        <v>60</v>
      </c>
      <c r="M105" s="9"/>
      <c r="N105" s="98" t="s">
        <v>87</v>
      </c>
      <c r="O105" s="111"/>
    </row>
    <row r="106" spans="1:21" s="7" customFormat="1" x14ac:dyDescent="0.3">
      <c r="A106" s="9" t="s">
        <v>67</v>
      </c>
      <c r="B106" s="129" t="s">
        <v>140</v>
      </c>
      <c r="C106" s="104" t="s">
        <v>153</v>
      </c>
      <c r="D106" s="9"/>
      <c r="E106" s="9"/>
      <c r="F106" s="9"/>
      <c r="G106" s="60">
        <f>432611+454545+40000+60606+50000+70000+50000+15000</f>
        <v>1172762</v>
      </c>
      <c r="H106" s="39">
        <v>0.82</v>
      </c>
      <c r="I106" s="39">
        <f t="shared" ref="I106:I107" si="12">1-H106</f>
        <v>0.18000000000000005</v>
      </c>
      <c r="J106" s="39"/>
      <c r="K106" s="74" t="s">
        <v>83</v>
      </c>
      <c r="L106" s="56" t="s">
        <v>60</v>
      </c>
      <c r="M106" s="9"/>
      <c r="N106" s="98" t="s">
        <v>87</v>
      </c>
      <c r="O106" s="111"/>
    </row>
    <row r="107" spans="1:21" s="7" customFormat="1" x14ac:dyDescent="0.3">
      <c r="A107" s="9" t="s">
        <v>67</v>
      </c>
      <c r="B107" s="127" t="s">
        <v>141</v>
      </c>
      <c r="C107" s="122" t="s">
        <v>142</v>
      </c>
      <c r="D107" s="9"/>
      <c r="E107" s="9"/>
      <c r="F107" s="9" t="s">
        <v>103</v>
      </c>
      <c r="G107" s="60">
        <f>293045+189583</f>
        <v>482628</v>
      </c>
      <c r="H107" s="39">
        <v>0</v>
      </c>
      <c r="I107" s="39">
        <f t="shared" si="12"/>
        <v>1</v>
      </c>
      <c r="J107" s="39"/>
      <c r="K107" s="74" t="s">
        <v>83</v>
      </c>
      <c r="L107" s="56" t="s">
        <v>60</v>
      </c>
      <c r="M107" s="9"/>
      <c r="N107" s="98" t="s">
        <v>87</v>
      </c>
      <c r="O107" s="111"/>
    </row>
    <row r="108" spans="1:21" s="7" customFormat="1" x14ac:dyDescent="0.3">
      <c r="A108" s="9" t="s">
        <v>67</v>
      </c>
      <c r="B108" s="129" t="s">
        <v>143</v>
      </c>
      <c r="C108" s="122" t="s">
        <v>144</v>
      </c>
      <c r="D108" s="9"/>
      <c r="E108" s="9"/>
      <c r="F108" s="9"/>
      <c r="G108" s="60">
        <v>868959</v>
      </c>
      <c r="H108" s="39">
        <v>0.82</v>
      </c>
      <c r="I108" s="39">
        <f t="shared" ref="I108" si="13">1-H108</f>
        <v>0.18000000000000005</v>
      </c>
      <c r="J108" s="39"/>
      <c r="K108" s="74" t="s">
        <v>83</v>
      </c>
      <c r="L108" s="56" t="s">
        <v>60</v>
      </c>
      <c r="M108" s="9"/>
      <c r="N108" s="98" t="s">
        <v>87</v>
      </c>
      <c r="O108" s="111"/>
    </row>
    <row r="109" spans="1:21" s="7" customFormat="1" x14ac:dyDescent="0.3">
      <c r="A109" s="9" t="s">
        <v>67</v>
      </c>
      <c r="B109" s="127" t="s">
        <v>145</v>
      </c>
      <c r="C109" s="122" t="s">
        <v>146</v>
      </c>
      <c r="D109" s="9"/>
      <c r="E109" s="9"/>
      <c r="F109" s="9"/>
      <c r="G109" s="60">
        <f>70000+740182+70909+130000+33000+309091</f>
        <v>1353182</v>
      </c>
      <c r="H109" s="39">
        <v>0.82</v>
      </c>
      <c r="I109" s="39">
        <f t="shared" ref="I109" si="14">1-H109</f>
        <v>0.18000000000000005</v>
      </c>
      <c r="J109" s="39"/>
      <c r="K109" s="74" t="s">
        <v>83</v>
      </c>
      <c r="L109" s="56" t="s">
        <v>60</v>
      </c>
      <c r="M109" s="9"/>
      <c r="N109" s="98" t="s">
        <v>87</v>
      </c>
      <c r="O109" s="111"/>
    </row>
    <row r="110" spans="1:21" x14ac:dyDescent="0.3">
      <c r="A110" s="9" t="s">
        <v>67</v>
      </c>
      <c r="B110" s="127" t="s">
        <v>128</v>
      </c>
      <c r="C110" s="122" t="s">
        <v>127</v>
      </c>
      <c r="D110" s="9"/>
      <c r="E110" s="9"/>
      <c r="F110" s="9"/>
      <c r="G110" s="60">
        <f>210724+20000</f>
        <v>230724</v>
      </c>
      <c r="H110" s="39">
        <v>0.82</v>
      </c>
      <c r="I110" s="39">
        <v>0.18</v>
      </c>
      <c r="J110" s="39"/>
      <c r="K110" s="74" t="s">
        <v>84</v>
      </c>
      <c r="L110" s="56" t="s">
        <v>60</v>
      </c>
      <c r="M110" s="9"/>
      <c r="N110" s="98" t="s">
        <v>87</v>
      </c>
      <c r="O110" s="111"/>
      <c r="P110" s="5"/>
      <c r="Q110" s="5"/>
      <c r="R110" s="5"/>
      <c r="S110" s="5"/>
      <c r="T110" s="5"/>
      <c r="U110" s="5"/>
    </row>
    <row r="111" spans="1:21" s="7" customFormat="1" x14ac:dyDescent="0.3">
      <c r="A111" s="9" t="s">
        <v>67</v>
      </c>
      <c r="B111" s="127" t="s">
        <v>129</v>
      </c>
      <c r="C111" s="122" t="s">
        <v>129</v>
      </c>
      <c r="D111" s="9"/>
      <c r="E111" s="9"/>
      <c r="F111" s="9"/>
      <c r="G111" s="60">
        <v>3232886.7355416561</v>
      </c>
      <c r="H111" s="39">
        <v>0.24</v>
      </c>
      <c r="I111" s="39">
        <f t="shared" ref="I111:I113" si="15">1-H111</f>
        <v>0.76</v>
      </c>
      <c r="J111" s="39"/>
      <c r="K111" s="74" t="s">
        <v>84</v>
      </c>
      <c r="L111" s="56" t="s">
        <v>60</v>
      </c>
      <c r="M111" s="9"/>
      <c r="N111" s="98" t="s">
        <v>87</v>
      </c>
      <c r="O111" s="111"/>
    </row>
    <row r="112" spans="1:21" s="7" customFormat="1" x14ac:dyDescent="0.3">
      <c r="A112" s="9" t="s">
        <v>67</v>
      </c>
      <c r="B112" s="127" t="s">
        <v>130</v>
      </c>
      <c r="C112" s="122" t="s">
        <v>130</v>
      </c>
      <c r="D112" s="9"/>
      <c r="E112" s="9"/>
      <c r="F112" s="9"/>
      <c r="G112" s="60">
        <v>1337615.8439296032</v>
      </c>
      <c r="H112" s="39">
        <v>0.82</v>
      </c>
      <c r="I112" s="39">
        <f t="shared" si="15"/>
        <v>0.18000000000000005</v>
      </c>
      <c r="J112" s="39"/>
      <c r="K112" s="74" t="s">
        <v>84</v>
      </c>
      <c r="L112" s="56" t="s">
        <v>60</v>
      </c>
      <c r="M112" s="9"/>
      <c r="N112" s="98" t="s">
        <v>87</v>
      </c>
      <c r="O112" s="111"/>
    </row>
    <row r="113" spans="1:21" s="7" customFormat="1" x14ac:dyDescent="0.3">
      <c r="A113" s="9" t="s">
        <v>67</v>
      </c>
      <c r="B113" s="127" t="s">
        <v>193</v>
      </c>
      <c r="C113" s="122" t="s">
        <v>183</v>
      </c>
      <c r="D113" s="9"/>
      <c r="E113" s="9"/>
      <c r="F113" s="9"/>
      <c r="G113" s="60">
        <f>1692528*0.55</f>
        <v>930890.4</v>
      </c>
      <c r="H113" s="39">
        <v>0</v>
      </c>
      <c r="I113" s="39">
        <f t="shared" si="15"/>
        <v>1</v>
      </c>
      <c r="J113" s="39"/>
      <c r="K113" s="74" t="s">
        <v>84</v>
      </c>
      <c r="L113" s="56" t="s">
        <v>60</v>
      </c>
      <c r="M113" s="9"/>
      <c r="N113" s="98" t="s">
        <v>87</v>
      </c>
      <c r="O113" s="111"/>
    </row>
    <row r="114" spans="1:21" s="7" customFormat="1" x14ac:dyDescent="0.3">
      <c r="A114" s="9" t="s">
        <v>67</v>
      </c>
      <c r="B114" s="127" t="s">
        <v>193</v>
      </c>
      <c r="C114" s="122" t="s">
        <v>184</v>
      </c>
      <c r="D114" s="9"/>
      <c r="E114" s="9"/>
      <c r="F114" s="9"/>
      <c r="G114" s="60">
        <v>278603.83331643994</v>
      </c>
      <c r="H114" s="39">
        <v>0.24</v>
      </c>
      <c r="I114" s="39">
        <f t="shared" ref="I114" si="16">1-H114</f>
        <v>0.76</v>
      </c>
      <c r="J114" s="9"/>
      <c r="K114" s="74" t="s">
        <v>85</v>
      </c>
      <c r="L114" s="56" t="s">
        <v>60</v>
      </c>
      <c r="M114" s="9"/>
      <c r="N114" s="98" t="s">
        <v>87</v>
      </c>
      <c r="O114" s="111"/>
    </row>
    <row r="115" spans="1:21" s="7" customFormat="1" x14ac:dyDescent="0.3">
      <c r="A115" s="9" t="s">
        <v>67</v>
      </c>
      <c r="B115" s="127" t="s">
        <v>193</v>
      </c>
      <c r="C115" s="122" t="s">
        <v>185</v>
      </c>
      <c r="D115" s="9"/>
      <c r="E115" s="9"/>
      <c r="F115" s="9"/>
      <c r="G115" s="60">
        <v>364688.04753942415</v>
      </c>
      <c r="H115" s="39">
        <v>0.24</v>
      </c>
      <c r="I115" s="39">
        <f t="shared" ref="I115:I122" si="17">1-H115</f>
        <v>0.76</v>
      </c>
      <c r="J115" s="9"/>
      <c r="K115" s="74" t="s">
        <v>85</v>
      </c>
      <c r="L115" s="56" t="s">
        <v>60</v>
      </c>
      <c r="M115" s="9"/>
      <c r="N115" s="98" t="s">
        <v>87</v>
      </c>
      <c r="O115" s="111"/>
    </row>
    <row r="116" spans="1:21" s="7" customFormat="1" x14ac:dyDescent="0.3">
      <c r="A116" s="9" t="s">
        <v>67</v>
      </c>
      <c r="B116" s="127" t="s">
        <v>193</v>
      </c>
      <c r="C116" s="122" t="s">
        <v>186</v>
      </c>
      <c r="D116" s="9"/>
      <c r="E116" s="9"/>
      <c r="F116" s="9"/>
      <c r="G116" s="60">
        <v>681930.13000233704</v>
      </c>
      <c r="H116" s="39">
        <v>0.24</v>
      </c>
      <c r="I116" s="39">
        <f t="shared" si="17"/>
        <v>0.76</v>
      </c>
      <c r="J116" s="9"/>
      <c r="K116" s="74" t="s">
        <v>85</v>
      </c>
      <c r="L116" s="56" t="s">
        <v>60</v>
      </c>
      <c r="M116" s="9"/>
      <c r="N116" s="98" t="s">
        <v>87</v>
      </c>
      <c r="O116" s="111"/>
    </row>
    <row r="117" spans="1:21" s="7" customFormat="1" x14ac:dyDescent="0.3">
      <c r="A117" s="9" t="s">
        <v>67</v>
      </c>
      <c r="B117" s="127" t="s">
        <v>193</v>
      </c>
      <c r="C117" s="122" t="s">
        <v>187</v>
      </c>
      <c r="D117" s="9"/>
      <c r="E117" s="9"/>
      <c r="F117" s="9"/>
      <c r="G117" s="60">
        <v>1150277.3299454758</v>
      </c>
      <c r="H117" s="39">
        <v>0.24</v>
      </c>
      <c r="I117" s="39">
        <f t="shared" si="17"/>
        <v>0.76</v>
      </c>
      <c r="J117" s="9"/>
      <c r="K117" s="74" t="s">
        <v>85</v>
      </c>
      <c r="L117" s="56" t="s">
        <v>60</v>
      </c>
      <c r="M117" s="9"/>
      <c r="N117" s="98" t="s">
        <v>87</v>
      </c>
      <c r="O117" s="111"/>
    </row>
    <row r="118" spans="1:21" s="7" customFormat="1" x14ac:dyDescent="0.3">
      <c r="A118" s="9" t="s">
        <v>67</v>
      </c>
      <c r="B118" s="127" t="s">
        <v>193</v>
      </c>
      <c r="C118" s="122" t="s">
        <v>192</v>
      </c>
      <c r="D118" s="9"/>
      <c r="E118" s="9"/>
      <c r="F118" s="9"/>
      <c r="G118" s="60">
        <v>594619.77632733248</v>
      </c>
      <c r="H118" s="39">
        <v>0.24</v>
      </c>
      <c r="I118" s="39">
        <f t="shared" si="17"/>
        <v>0.76</v>
      </c>
      <c r="J118" s="9"/>
      <c r="K118" s="74" t="s">
        <v>85</v>
      </c>
      <c r="L118" s="56" t="s">
        <v>60</v>
      </c>
      <c r="M118" s="9"/>
      <c r="N118" s="98" t="s">
        <v>87</v>
      </c>
      <c r="O118" s="111"/>
    </row>
    <row r="119" spans="1:21" s="7" customFormat="1" x14ac:dyDescent="0.3">
      <c r="A119" s="9" t="s">
        <v>67</v>
      </c>
      <c r="B119" s="127" t="s">
        <v>193</v>
      </c>
      <c r="C119" s="122" t="s">
        <v>188</v>
      </c>
      <c r="D119" s="9"/>
      <c r="E119" s="9"/>
      <c r="F119" s="9"/>
      <c r="G119" s="60">
        <v>367030.07853542414</v>
      </c>
      <c r="H119" s="39">
        <v>0.24</v>
      </c>
      <c r="I119" s="39">
        <f t="shared" si="17"/>
        <v>0.76</v>
      </c>
      <c r="J119" s="9"/>
      <c r="K119" s="74" t="s">
        <v>85</v>
      </c>
      <c r="L119" s="56" t="s">
        <v>60</v>
      </c>
      <c r="M119" s="9"/>
      <c r="N119" s="98" t="s">
        <v>87</v>
      </c>
      <c r="O119" s="111"/>
    </row>
    <row r="120" spans="1:21" x14ac:dyDescent="0.3">
      <c r="A120" s="9" t="s">
        <v>67</v>
      </c>
      <c r="B120" s="127" t="s">
        <v>193</v>
      </c>
      <c r="C120" s="122" t="s">
        <v>189</v>
      </c>
      <c r="D120" s="9"/>
      <c r="E120" s="9"/>
      <c r="F120" s="9"/>
      <c r="G120" s="60">
        <v>338413.28040030668</v>
      </c>
      <c r="H120" s="39">
        <v>0.24</v>
      </c>
      <c r="I120" s="39">
        <f t="shared" si="17"/>
        <v>0.76</v>
      </c>
      <c r="J120" s="9"/>
      <c r="K120" s="74" t="s">
        <v>85</v>
      </c>
      <c r="L120" s="56" t="s">
        <v>60</v>
      </c>
      <c r="M120" s="9"/>
      <c r="N120" s="98" t="s">
        <v>87</v>
      </c>
      <c r="O120" s="111"/>
      <c r="P120" s="5"/>
      <c r="Q120" s="5"/>
      <c r="R120" s="5"/>
      <c r="S120" s="5"/>
      <c r="T120" s="5"/>
      <c r="U120" s="5"/>
    </row>
    <row r="121" spans="1:21" x14ac:dyDescent="0.3">
      <c r="A121" s="9" t="s">
        <v>67</v>
      </c>
      <c r="B121" s="127" t="s">
        <v>193</v>
      </c>
      <c r="C121" s="122" t="s">
        <v>190</v>
      </c>
      <c r="D121" s="9"/>
      <c r="E121" s="9"/>
      <c r="F121" s="9"/>
      <c r="G121" s="60">
        <v>574715.9113886198</v>
      </c>
      <c r="H121" s="39">
        <v>0.24</v>
      </c>
      <c r="I121" s="39">
        <f t="shared" si="17"/>
        <v>0.76</v>
      </c>
      <c r="J121" s="39"/>
      <c r="K121" s="74" t="s">
        <v>85</v>
      </c>
      <c r="L121" s="56" t="s">
        <v>60</v>
      </c>
      <c r="M121" s="9"/>
      <c r="N121" s="98" t="s">
        <v>87</v>
      </c>
      <c r="O121" s="111"/>
      <c r="P121" s="5"/>
      <c r="Q121" s="5"/>
      <c r="R121" s="5"/>
      <c r="S121" s="5"/>
      <c r="T121" s="5"/>
      <c r="U121" s="5"/>
    </row>
    <row r="122" spans="1:21" x14ac:dyDescent="0.3">
      <c r="A122" s="9" t="s">
        <v>67</v>
      </c>
      <c r="B122" s="127" t="s">
        <v>193</v>
      </c>
      <c r="C122" s="122" t="s">
        <v>191</v>
      </c>
      <c r="D122" s="9"/>
      <c r="E122" s="9"/>
      <c r="F122" s="9"/>
      <c r="G122" s="60">
        <v>379874.18485247006</v>
      </c>
      <c r="H122" s="39">
        <v>0.3</v>
      </c>
      <c r="I122" s="39">
        <f t="shared" si="17"/>
        <v>0.7</v>
      </c>
      <c r="J122" s="39"/>
      <c r="K122" s="74" t="s">
        <v>85</v>
      </c>
      <c r="L122" s="56" t="s">
        <v>60</v>
      </c>
      <c r="M122" s="9"/>
      <c r="N122" s="98" t="s">
        <v>87</v>
      </c>
      <c r="O122" s="111"/>
      <c r="P122" s="5"/>
      <c r="Q122" s="5"/>
      <c r="R122" s="5"/>
      <c r="S122" s="5"/>
      <c r="T122" s="5"/>
      <c r="U122" s="5"/>
    </row>
    <row r="123" spans="1:21" s="7" customFormat="1" ht="15.6" x14ac:dyDescent="0.3">
      <c r="A123" s="70" t="s">
        <v>80</v>
      </c>
      <c r="B123" s="71"/>
      <c r="C123" s="120"/>
      <c r="D123" s="71"/>
      <c r="E123" s="71"/>
      <c r="F123" s="71"/>
      <c r="G123" s="72">
        <f>SUM(G85:G122)</f>
        <v>28790524.820880022</v>
      </c>
      <c r="H123" s="72" t="s">
        <v>103</v>
      </c>
      <c r="I123" s="71"/>
      <c r="J123" s="71"/>
      <c r="K123" s="71"/>
      <c r="L123" s="71"/>
      <c r="M123" s="71"/>
      <c r="N123" s="132"/>
      <c r="O123" s="73"/>
      <c r="P123" s="2"/>
    </row>
    <row r="124" spans="1:21" ht="15" thickBot="1" x14ac:dyDescent="0.35"/>
    <row r="125" spans="1:21" ht="15.6" x14ac:dyDescent="0.3">
      <c r="A125" s="159" t="s">
        <v>18</v>
      </c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1"/>
      <c r="O125" s="6"/>
      <c r="P125" s="6"/>
      <c r="Q125" s="6"/>
      <c r="R125" s="6"/>
      <c r="S125" s="6"/>
    </row>
    <row r="126" spans="1:21" ht="15.6" x14ac:dyDescent="0.3">
      <c r="A126" s="167" t="s">
        <v>6</v>
      </c>
      <c r="B126" s="163" t="s">
        <v>7</v>
      </c>
      <c r="C126" s="169" t="s">
        <v>8</v>
      </c>
      <c r="D126" s="163" t="s">
        <v>11</v>
      </c>
      <c r="E126" s="178"/>
      <c r="F126" s="178"/>
      <c r="G126" s="162" t="s">
        <v>57</v>
      </c>
      <c r="H126" s="162"/>
      <c r="I126" s="162"/>
      <c r="J126" s="163" t="s">
        <v>65</v>
      </c>
      <c r="K126" s="163" t="s">
        <v>61</v>
      </c>
      <c r="L126" s="163" t="s">
        <v>9</v>
      </c>
      <c r="M126" s="163"/>
      <c r="N126" s="172" t="s">
        <v>62</v>
      </c>
      <c r="O126" s="6"/>
      <c r="P126" s="6"/>
      <c r="Q126" s="6"/>
      <c r="R126" s="6"/>
      <c r="S126" s="6"/>
    </row>
    <row r="127" spans="1:21" ht="41.4" x14ac:dyDescent="0.3">
      <c r="A127" s="167"/>
      <c r="B127" s="163"/>
      <c r="C127" s="169"/>
      <c r="D127" s="163"/>
      <c r="E127" s="163" t="s">
        <v>3</v>
      </c>
      <c r="F127" s="163"/>
      <c r="G127" s="58" t="s">
        <v>64</v>
      </c>
      <c r="H127" s="46" t="s">
        <v>55</v>
      </c>
      <c r="I127" s="42" t="s">
        <v>56</v>
      </c>
      <c r="J127" s="163"/>
      <c r="K127" s="163"/>
      <c r="L127" s="36" t="s">
        <v>14</v>
      </c>
      <c r="M127" s="100" t="s">
        <v>5</v>
      </c>
      <c r="N127" s="172"/>
      <c r="O127" s="6"/>
      <c r="P127" s="6"/>
      <c r="Q127" s="6"/>
      <c r="R127" s="6"/>
      <c r="S127" s="6"/>
    </row>
    <row r="128" spans="1:21" x14ac:dyDescent="0.3">
      <c r="A128" s="8"/>
      <c r="B128" s="9"/>
      <c r="C128" s="122"/>
      <c r="D128" s="9"/>
      <c r="E128" s="174"/>
      <c r="F128" s="175"/>
      <c r="G128" s="60"/>
      <c r="H128" s="37"/>
      <c r="I128" s="39"/>
      <c r="J128" s="39"/>
      <c r="K128" s="9"/>
      <c r="L128" s="9"/>
      <c r="M128" s="98"/>
      <c r="N128" s="10"/>
      <c r="O128" s="6"/>
      <c r="P128" s="6"/>
      <c r="Q128" s="6"/>
      <c r="R128" s="6"/>
      <c r="S128" s="6"/>
    </row>
    <row r="129" spans="1:21" x14ac:dyDescent="0.3">
      <c r="A129" s="8"/>
      <c r="B129" s="9"/>
      <c r="C129" s="122"/>
      <c r="D129" s="9"/>
      <c r="E129" s="174"/>
      <c r="F129" s="175"/>
      <c r="G129" s="60"/>
      <c r="H129" s="37"/>
      <c r="I129" s="39"/>
      <c r="J129" s="39"/>
      <c r="K129" s="9"/>
      <c r="L129" s="9"/>
      <c r="M129" s="98"/>
      <c r="N129" s="10"/>
      <c r="O129" s="6"/>
      <c r="P129" s="6"/>
      <c r="Q129" s="6"/>
      <c r="R129" s="6"/>
      <c r="S129" s="6"/>
    </row>
    <row r="130" spans="1:21" x14ac:dyDescent="0.3">
      <c r="A130" s="8"/>
      <c r="B130" s="9"/>
      <c r="C130" s="122"/>
      <c r="D130" s="9"/>
      <c r="E130" s="174"/>
      <c r="F130" s="175"/>
      <c r="G130" s="60"/>
      <c r="H130" s="37"/>
      <c r="I130" s="39"/>
      <c r="J130" s="39"/>
      <c r="K130" s="9"/>
      <c r="L130" s="9"/>
      <c r="M130" s="98"/>
      <c r="N130" s="10"/>
      <c r="O130" s="6"/>
      <c r="P130" s="6"/>
      <c r="Q130" s="6"/>
      <c r="R130" s="6"/>
      <c r="S130" s="6"/>
    </row>
    <row r="131" spans="1:21" ht="15" thickBot="1" x14ac:dyDescent="0.35">
      <c r="A131" s="11"/>
      <c r="B131" s="12"/>
      <c r="C131" s="123"/>
      <c r="D131" s="12"/>
      <c r="E131" s="176"/>
      <c r="F131" s="177"/>
      <c r="G131" s="61"/>
      <c r="H131" s="38"/>
      <c r="I131" s="40"/>
      <c r="J131" s="40"/>
      <c r="K131" s="12"/>
      <c r="L131" s="12"/>
      <c r="M131" s="99"/>
      <c r="N131" s="13"/>
      <c r="O131" s="6"/>
      <c r="P131" s="6"/>
      <c r="Q131" s="6"/>
      <c r="R131" s="6"/>
      <c r="S131" s="6"/>
    </row>
    <row r="132" spans="1:21" s="7" customFormat="1" x14ac:dyDescent="0.3">
      <c r="A132" s="43"/>
      <c r="B132" s="43"/>
      <c r="C132" s="126"/>
      <c r="D132" s="43"/>
      <c r="E132" s="43"/>
      <c r="F132" s="43"/>
      <c r="G132" s="63"/>
      <c r="H132" s="44"/>
      <c r="I132" s="45"/>
      <c r="J132" s="45"/>
      <c r="K132" s="43"/>
      <c r="L132" s="43"/>
      <c r="M132" s="134"/>
      <c r="N132" s="43"/>
    </row>
    <row r="133" spans="1:21" ht="15" thickBot="1" x14ac:dyDescent="0.35">
      <c r="E133" s="43"/>
      <c r="F133" s="43"/>
      <c r="G133" s="63"/>
      <c r="H133" s="44"/>
      <c r="I133" s="45"/>
      <c r="J133" s="45"/>
      <c r="K133" s="43"/>
      <c r="L133" s="43"/>
      <c r="M133" s="134"/>
      <c r="N133" s="43"/>
    </row>
    <row r="134" spans="1:21" ht="15.6" x14ac:dyDescent="0.3">
      <c r="A134" s="159" t="s">
        <v>19</v>
      </c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1"/>
      <c r="O134" s="7"/>
      <c r="P134" s="7"/>
      <c r="Q134" s="7"/>
      <c r="R134" s="7"/>
      <c r="S134" s="7"/>
      <c r="T134" s="7"/>
      <c r="U134" s="7"/>
    </row>
    <row r="135" spans="1:21" x14ac:dyDescent="0.3">
      <c r="A135" s="167" t="s">
        <v>6</v>
      </c>
      <c r="B135" s="163" t="s">
        <v>25</v>
      </c>
      <c r="C135" s="163" t="s">
        <v>8</v>
      </c>
      <c r="D135" s="163"/>
      <c r="E135" s="163" t="s">
        <v>3</v>
      </c>
      <c r="F135" s="163"/>
      <c r="G135" s="162" t="s">
        <v>57</v>
      </c>
      <c r="H135" s="162"/>
      <c r="I135" s="162"/>
      <c r="J135" s="163" t="s">
        <v>65</v>
      </c>
      <c r="K135" s="166" t="s">
        <v>20</v>
      </c>
      <c r="L135" s="163" t="s">
        <v>9</v>
      </c>
      <c r="M135" s="163"/>
      <c r="N135" s="164" t="s">
        <v>63</v>
      </c>
      <c r="O135" s="7"/>
      <c r="P135" s="7"/>
      <c r="Q135" s="7"/>
      <c r="R135" s="7"/>
      <c r="S135" s="7"/>
      <c r="T135" s="7"/>
      <c r="U135" s="7"/>
    </row>
    <row r="136" spans="1:21" ht="69" x14ac:dyDescent="0.3">
      <c r="A136" s="167"/>
      <c r="B136" s="163"/>
      <c r="C136" s="163"/>
      <c r="D136" s="163"/>
      <c r="E136" s="163"/>
      <c r="F136" s="163"/>
      <c r="G136" s="58" t="s">
        <v>64</v>
      </c>
      <c r="H136" s="36" t="s">
        <v>55</v>
      </c>
      <c r="I136" s="46" t="s">
        <v>56</v>
      </c>
      <c r="J136" s="163"/>
      <c r="K136" s="166"/>
      <c r="L136" s="36" t="s">
        <v>21</v>
      </c>
      <c r="M136" s="100" t="s">
        <v>22</v>
      </c>
      <c r="N136" s="165"/>
      <c r="O136" s="7"/>
      <c r="P136" s="7"/>
      <c r="Q136" s="7"/>
      <c r="R136" s="7"/>
      <c r="S136" s="7"/>
      <c r="T136" s="7"/>
      <c r="U136" s="7"/>
    </row>
    <row r="137" spans="1:21" x14ac:dyDescent="0.3">
      <c r="A137" s="8"/>
      <c r="B137" s="9"/>
      <c r="C137" s="157"/>
      <c r="D137" s="157"/>
      <c r="E137" s="157"/>
      <c r="F137" s="157"/>
      <c r="G137" s="60"/>
      <c r="H137" s="9"/>
      <c r="I137" s="37"/>
      <c r="J137" s="39"/>
      <c r="K137" s="39"/>
      <c r="L137" s="9"/>
      <c r="M137" s="98"/>
      <c r="N137" s="10"/>
      <c r="O137" s="7"/>
      <c r="P137" s="7"/>
      <c r="Q137" s="7"/>
      <c r="R137" s="7"/>
      <c r="S137" s="7"/>
      <c r="T137" s="7"/>
      <c r="U137" s="7"/>
    </row>
    <row r="138" spans="1:21" x14ac:dyDescent="0.3">
      <c r="A138" s="8"/>
      <c r="B138" s="9"/>
      <c r="C138" s="157"/>
      <c r="D138" s="157"/>
      <c r="E138" s="157"/>
      <c r="F138" s="157"/>
      <c r="G138" s="60"/>
      <c r="H138" s="9"/>
      <c r="I138" s="37"/>
      <c r="J138" s="39"/>
      <c r="K138" s="39"/>
      <c r="L138" s="9"/>
      <c r="M138" s="98"/>
      <c r="N138" s="10"/>
      <c r="O138" s="7"/>
      <c r="P138" s="7"/>
      <c r="Q138" s="7"/>
      <c r="R138" s="7"/>
      <c r="S138" s="7"/>
      <c r="T138" s="7"/>
      <c r="U138" s="7"/>
    </row>
    <row r="139" spans="1:21" x14ac:dyDescent="0.3">
      <c r="A139" s="8"/>
      <c r="B139" s="9"/>
      <c r="C139" s="157"/>
      <c r="D139" s="157"/>
      <c r="E139" s="157"/>
      <c r="F139" s="157"/>
      <c r="G139" s="60"/>
      <c r="H139" s="9"/>
      <c r="I139" s="37"/>
      <c r="J139" s="39"/>
      <c r="K139" s="39"/>
      <c r="L139" s="9"/>
      <c r="M139" s="98"/>
      <c r="N139" s="10"/>
      <c r="O139" s="7"/>
      <c r="P139" s="7"/>
      <c r="Q139" s="7"/>
      <c r="R139" s="7"/>
      <c r="S139" s="7"/>
      <c r="T139" s="7"/>
      <c r="U139" s="7"/>
    </row>
    <row r="140" spans="1:21" x14ac:dyDescent="0.3">
      <c r="A140" s="8"/>
      <c r="B140" s="9"/>
      <c r="C140" s="157"/>
      <c r="D140" s="157"/>
      <c r="E140" s="157"/>
      <c r="F140" s="157"/>
      <c r="G140" s="60"/>
      <c r="H140" s="9"/>
      <c r="I140" s="37"/>
      <c r="J140" s="39"/>
      <c r="K140" s="39"/>
      <c r="L140" s="9"/>
      <c r="M140" s="98"/>
      <c r="N140" s="10"/>
      <c r="O140" s="7"/>
      <c r="P140" s="7"/>
      <c r="Q140" s="7"/>
      <c r="R140" s="7"/>
      <c r="S140" s="7"/>
      <c r="T140" s="7"/>
      <c r="U140" s="7"/>
    </row>
    <row r="141" spans="1:21" ht="15" thickBot="1" x14ac:dyDescent="0.35">
      <c r="A141" s="11"/>
      <c r="B141" s="12"/>
      <c r="C141" s="158"/>
      <c r="D141" s="158"/>
      <c r="E141" s="158"/>
      <c r="F141" s="158"/>
      <c r="G141" s="61"/>
      <c r="H141" s="12"/>
      <c r="I141" s="38"/>
      <c r="J141" s="40"/>
      <c r="K141" s="40"/>
      <c r="L141" s="12"/>
      <c r="M141" s="99"/>
      <c r="N141" s="13"/>
      <c r="O141" s="7"/>
      <c r="P141" s="7"/>
      <c r="Q141" s="7"/>
      <c r="R141" s="7"/>
      <c r="S141" s="7"/>
      <c r="T141" s="7"/>
      <c r="U141" s="7"/>
    </row>
    <row r="142" spans="1:21" ht="15" thickBot="1" x14ac:dyDescent="0.35"/>
    <row r="143" spans="1:21" s="7" customFormat="1" ht="15.6" x14ac:dyDescent="0.3">
      <c r="A143" s="138" t="s">
        <v>229</v>
      </c>
      <c r="B143" s="139"/>
      <c r="C143" s="139"/>
      <c r="D143" s="139"/>
      <c r="E143" s="139"/>
      <c r="F143" s="139"/>
      <c r="G143" s="141">
        <f>+G123+G80+G71+G60+G49</f>
        <v>73230143.524840593</v>
      </c>
      <c r="H143" s="139"/>
      <c r="I143" s="139"/>
      <c r="J143" s="139"/>
      <c r="K143" s="139"/>
      <c r="L143" s="139"/>
      <c r="M143" s="139"/>
      <c r="N143" s="140"/>
    </row>
  </sheetData>
  <mergeCells count="96">
    <mergeCell ref="F63:F64"/>
    <mergeCell ref="M83:N83"/>
    <mergeCell ref="O83:O84"/>
    <mergeCell ref="A82:N82"/>
    <mergeCell ref="A83:A84"/>
    <mergeCell ref="B83:B84"/>
    <mergeCell ref="C83:C84"/>
    <mergeCell ref="D83:D84"/>
    <mergeCell ref="J83:J84"/>
    <mergeCell ref="K83:K84"/>
    <mergeCell ref="G83:I83"/>
    <mergeCell ref="L83:L84"/>
    <mergeCell ref="E83:F84"/>
    <mergeCell ref="A73:N73"/>
    <mergeCell ref="E130:F130"/>
    <mergeCell ref="E131:F131"/>
    <mergeCell ref="E128:F128"/>
    <mergeCell ref="K126:K127"/>
    <mergeCell ref="N126:N127"/>
    <mergeCell ref="E129:F129"/>
    <mergeCell ref="J126:J127"/>
    <mergeCell ref="E126:F126"/>
    <mergeCell ref="G126:I126"/>
    <mergeCell ref="A62:N62"/>
    <mergeCell ref="G7:I7"/>
    <mergeCell ref="A51:N51"/>
    <mergeCell ref="A52:A53"/>
    <mergeCell ref="N74:N75"/>
    <mergeCell ref="E75:F75"/>
    <mergeCell ref="L74:M74"/>
    <mergeCell ref="G74:I74"/>
    <mergeCell ref="E74:F74"/>
    <mergeCell ref="J74:J75"/>
    <mergeCell ref="K74:K75"/>
    <mergeCell ref="B74:B75"/>
    <mergeCell ref="C74:C75"/>
    <mergeCell ref="D74:D75"/>
    <mergeCell ref="D63:D64"/>
    <mergeCell ref="E63:E64"/>
    <mergeCell ref="A6:N6"/>
    <mergeCell ref="A7:A8"/>
    <mergeCell ref="B7:B8"/>
    <mergeCell ref="C7:C8"/>
    <mergeCell ref="D7:D8"/>
    <mergeCell ref="E7:E8"/>
    <mergeCell ref="F7:F8"/>
    <mergeCell ref="N7:N8"/>
    <mergeCell ref="L7:M7"/>
    <mergeCell ref="K7:K8"/>
    <mergeCell ref="J7:J8"/>
    <mergeCell ref="B52:B53"/>
    <mergeCell ref="C52:C53"/>
    <mergeCell ref="D52:D53"/>
    <mergeCell ref="E52:E53"/>
    <mergeCell ref="F52:F53"/>
    <mergeCell ref="J52:J53"/>
    <mergeCell ref="K52:K53"/>
    <mergeCell ref="L52:M52"/>
    <mergeCell ref="N52:N53"/>
    <mergeCell ref="G52:I52"/>
    <mergeCell ref="B63:B64"/>
    <mergeCell ref="C63:C64"/>
    <mergeCell ref="L63:M63"/>
    <mergeCell ref="L126:M126"/>
    <mergeCell ref="E127:F127"/>
    <mergeCell ref="A125:N125"/>
    <mergeCell ref="A126:A127"/>
    <mergeCell ref="B126:B127"/>
    <mergeCell ref="C126:C127"/>
    <mergeCell ref="D126:D127"/>
    <mergeCell ref="J63:J64"/>
    <mergeCell ref="G63:I63"/>
    <mergeCell ref="K63:K64"/>
    <mergeCell ref="A63:A64"/>
    <mergeCell ref="N63:N64"/>
    <mergeCell ref="A74:A75"/>
    <mergeCell ref="A134:N134"/>
    <mergeCell ref="G135:I135"/>
    <mergeCell ref="L135:M135"/>
    <mergeCell ref="N135:N136"/>
    <mergeCell ref="E137:F137"/>
    <mergeCell ref="C137:D137"/>
    <mergeCell ref="J135:J136"/>
    <mergeCell ref="K135:K136"/>
    <mergeCell ref="A135:A136"/>
    <mergeCell ref="B135:B136"/>
    <mergeCell ref="C135:D136"/>
    <mergeCell ref="E135:F136"/>
    <mergeCell ref="E138:F138"/>
    <mergeCell ref="E139:F139"/>
    <mergeCell ref="E140:F140"/>
    <mergeCell ref="E141:F141"/>
    <mergeCell ref="C138:D138"/>
    <mergeCell ref="C139:D139"/>
    <mergeCell ref="C140:D140"/>
    <mergeCell ref="C141:D141"/>
  </mergeCells>
  <dataValidations count="1">
    <dataValidation type="list" allowBlank="1" showInputMessage="1" showErrorMessage="1" sqref="D85:E92 D94:E113 D120:E122 D76:D79 D128:D132 K128:K133">
      <formula1>#REF!</formula1>
    </dataValidation>
  </dataValidations>
  <printOptions horizontalCentered="1" verticalCentered="1"/>
  <pageMargins left="0.15748031496062992" right="0" top="0.15748031496062992" bottom="0.15748031496062992" header="0.15748031496062992" footer="0.15748031496062992"/>
  <pageSetup paperSize="9" scale="54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40420854</IDBDocs_x0020_Number>
    <TaxCatchAll xmlns="9c571b2f-e523-4ab2-ba2e-09e151a03ef4">
      <Value>5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SCL/EDU</Division_x0020_or_x0020_Unit>
    <From_x003a_ xmlns="9c571b2f-e523-4ab2-ba2e-09e151a03ef4" xsi:nil="true"/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Perez Alfaro, Marcelo A.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To_x003a_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UR-L1116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97539AEBFB7E6F4387C0787516276B97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97539AEBFB7E6F4387C0787516276B97009CB5762CCE6C774F9DDE48C5F2B97388" ma:contentTypeVersion="0" ma:contentTypeDescription="The base project type from which other project content types inherit their information" ma:contentTypeScope="" ma:versionID="4519de3794a99ff7715ed48fdc456dcf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353892b324277b8e5ca5568bd8e02bd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5138a91267540169645e33d09c9ddc6" minOccurs="0"/>
                <xsd:element ref="ns2:TaxCatchAll" minOccurs="0"/>
                <xsd:element ref="ns2:TaxCatchAllLabel" minOccurs="0"/>
                <xsd:element ref="ns2:Project_x0020_Number" minOccurs="0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m555d3814edf4817b4410a4e57f94ce9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j8b96605ee2f4c4e988849e658583fee" minOccurs="0"/>
                <xsd:element ref="ns2:e559ffcc31d34167856647188be35015" minOccurs="0"/>
                <xsd:element ref="ns2:c456731dbc904a5fb605ec556c33e883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fd0e48b6a66848a9885f717e5bbf40c4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5138a91267540169645e33d09c9ddc6" ma:index="11" nillable="true" ma:taxonomy="true" ma:internalName="o5138a91267540169645e33d09c9ddc6" ma:taxonomyFieldName="Series_x0020_Operations_x0020_IDB" ma:displayName="Series Operations IDB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280a35e-b938-40a4-87f4-c822ed063427}" ma:internalName="TaxCatchAll" ma:showField="CatchAllData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280a35e-b938-40a4-87f4-c822ed063427}" ma:internalName="TaxCatchAllLabel" ma:readOnly="true" ma:showField="CatchAllDataLabel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nillable="true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m555d3814edf4817b4410a4e57f94ce9" ma:index="20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27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9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31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3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4" nillable="true" ma:displayName="Key Document" ma:default="0" ma:internalName="Key_x0020_Document">
      <xsd:simpleType>
        <xsd:restriction base="dms:Boolean"/>
      </xsd:simpleType>
    </xsd:element>
    <xsd:element name="Business_x0020_Area" ma:index="35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6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7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8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fd0e48b6a66848a9885f717e5bbf40c4" ma:index="39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1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2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Fiscal_x0020_Year_x0020_IDB" ma:index="44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23F2F-1F6C-4676-B294-5AF864F9F05F}"/>
</file>

<file path=customXml/itemProps2.xml><?xml version="1.0" encoding="utf-8"?>
<ds:datastoreItem xmlns:ds="http://schemas.openxmlformats.org/officeDocument/2006/customXml" ds:itemID="{B850D139-39AC-47A6-AC8B-841C0FF43446}"/>
</file>

<file path=customXml/itemProps3.xml><?xml version="1.0" encoding="utf-8"?>
<ds:datastoreItem xmlns:ds="http://schemas.openxmlformats.org/officeDocument/2006/customXml" ds:itemID="{AC4E0E75-0262-4836-AD88-62B44B013605}"/>
</file>

<file path=customXml/itemProps4.xml><?xml version="1.0" encoding="utf-8"?>
<ds:datastoreItem xmlns:ds="http://schemas.openxmlformats.org/officeDocument/2006/customXml" ds:itemID="{4F47AF0C-49A9-47E6-8418-2FD9647657C8}"/>
</file>

<file path=customXml/itemProps5.xml><?xml version="1.0" encoding="utf-8"?>
<ds:datastoreItem xmlns:ds="http://schemas.openxmlformats.org/officeDocument/2006/customXml" ds:itemID="{D43DB4B7-F973-4C43-9F33-22FA1158D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Estructura del Proyecto</vt:lpstr>
      <vt:lpstr>Plan de Adquisiciones</vt:lpstr>
      <vt:lpstr>Detalle Plan de Adquisiciones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EER5- Plan de Adquisiciones</dc:title>
  <dc:creator>Bruno Costa</dc:creator>
  <cp:lastModifiedBy>IADB</cp:lastModifiedBy>
  <cp:lastPrinted>2016-07-20T21:21:50Z</cp:lastPrinted>
  <dcterms:created xsi:type="dcterms:W3CDTF">2011-03-30T14:45:37Z</dcterms:created>
  <dcterms:modified xsi:type="dcterms:W3CDTF">2016-09-26T23:36:56Z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0x01010097539AEBFB7E6F4387C0787516276B97009CB5762CCE6C774F9DDE48C5F2B97388</vt:lpwstr>
  </property>
  <property fmtid="{D5CDD505-2E9C-101B-9397-08002B2CF9AE}" pid="3" name="TaxKeyword">
    <vt:lpwstr/>
  </property>
  <property fmtid="{D5CDD505-2E9C-101B-9397-08002B2CF9AE}" pid="5" name="Disclosure Activity">
    <vt:lpwstr>Loan Proposal</vt:lpwstr>
  </property>
  <property fmtid="{D5CDD505-2E9C-101B-9397-08002B2CF9AE}" pid="6" name="Sub_x002d_Sector">
    <vt:lpwstr/>
  </property>
  <property fmtid="{D5CDD505-2E9C-101B-9397-08002B2CF9AE}" pid="10" name="TaxKeywordTaxHTField">
    <vt:lpwstr/>
  </property>
  <property fmtid="{D5CDD505-2E9C-101B-9397-08002B2CF9AE}" pid="11" name="Series Operations IDB">
    <vt:lpwstr>5;#Unclassified|a6dff32e-d477-44cd-a56b-85efe9e0a56c</vt:lpwstr>
  </property>
  <property fmtid="{D5CDD505-2E9C-101B-9397-08002B2CF9AE}" pid="12" name="Sub-Sector">
    <vt:lpwstr/>
  </property>
  <property fmtid="{D5CDD505-2E9C-101B-9397-08002B2CF9AE}" pid="13" name="Country">
    <vt:lpwstr/>
  </property>
  <property fmtid="{D5CDD505-2E9C-101B-9397-08002B2CF9AE}" pid="14" name="Fund IDB">
    <vt:lpwstr/>
  </property>
  <property fmtid="{D5CDD505-2E9C-101B-9397-08002B2CF9AE}" pid="15" name="Series_x0020_Operations_x0020_IDB">
    <vt:lpwstr>5;#Unclassified|a6dff32e-d477-44cd-a56b-85efe9e0a56c</vt:lpwstr>
  </property>
  <property fmtid="{D5CDD505-2E9C-101B-9397-08002B2CF9AE}" pid="16" name="Webtopic">
    <vt:lpwstr>ED-EDU</vt:lpwstr>
  </property>
  <property fmtid="{D5CDD505-2E9C-101B-9397-08002B2CF9AE}" pid="18" name="Sector IDB">
    <vt:lpwstr/>
  </property>
  <property fmtid="{D5CDD505-2E9C-101B-9397-08002B2CF9AE}" pid="20" name="Function Operations IDB">
    <vt:lpwstr>6;#IDBDocs|cca77002-e150-4b2d-ab1f-1d7a7cdcae16</vt:lpwstr>
  </property>
</Properties>
</file>