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75" yWindow="135" windowWidth="9960" windowHeight="7710" tabRatio="819" activeTab="1"/>
  </bookViews>
  <sheets>
    <sheet name="Summary (I, II, III) " sheetId="6" r:id="rId1"/>
    <sheet name="Resumen (I, II, III)" sheetId="9" r:id="rId2"/>
    <sheet name="DEM (Strategic Alignment)" sheetId="5" r:id="rId3"/>
    <sheet name="Alineación" sheetId="14" state="hidden" r:id="rId4"/>
    <sheet name="DEM (Evaluability)" sheetId="7" r:id="rId5"/>
    <sheet name="DEM ( Risk)" sheetId="8" r:id="rId6"/>
    <sheet name="DEM (Additionality)" sheetId="11" r:id="rId7"/>
    <sheet name="Adicionalidad" sheetId="15" state="hidden" r:id="rId8"/>
    <sheet name="Listas desplegables" sheetId="12" state="hidden" r:id="rId9"/>
    <sheet name="Jerarquia" sheetId="13" state="hidden" r:id="rId10"/>
  </sheets>
  <definedNames>
    <definedName name="OLE_LINK5" localSheetId="7">Adicionalidad!#REF!</definedName>
    <definedName name="OLE_LINK5" localSheetId="3">Alineación!#REF!</definedName>
    <definedName name="OLE_LINK5" localSheetId="5">'DEM ( Risk)'!#REF!</definedName>
    <definedName name="OLE_LINK5" localSheetId="6">'DEM (Additionality)'!#REF!</definedName>
    <definedName name="OLE_LINK5" localSheetId="4">'DEM (Evaluability)'!#REF!</definedName>
    <definedName name="OLE_LINK5" localSheetId="2">'DEM (Strategic Alignment)'!#REF!</definedName>
    <definedName name="_xlnm.Print_Area" localSheetId="4">'DEM (Evaluability)'!$A$1:$T$97</definedName>
  </definedNames>
  <calcPr calcId="145621"/>
</workbook>
</file>

<file path=xl/calcChain.xml><?xml version="1.0" encoding="utf-8"?>
<calcChain xmlns="http://schemas.openxmlformats.org/spreadsheetml/2006/main">
  <c r="C11" i="6" l="1"/>
  <c r="C11" i="9"/>
  <c r="D11" i="14"/>
  <c r="F11" i="14"/>
  <c r="G11" i="14"/>
  <c r="H11" i="14"/>
  <c r="I11" i="14"/>
  <c r="D12" i="14"/>
  <c r="F12" i="14"/>
  <c r="G12" i="14"/>
  <c r="H12" i="14"/>
  <c r="D13" i="14"/>
  <c r="F13" i="14"/>
  <c r="G13" i="14"/>
  <c r="I13" i="14"/>
  <c r="D15" i="14"/>
  <c r="F15" i="14"/>
  <c r="G15" i="14"/>
  <c r="H15" i="14"/>
  <c r="I15" i="14"/>
  <c r="D16" i="14"/>
  <c r="F16" i="14"/>
  <c r="G16" i="14"/>
  <c r="H16" i="14"/>
  <c r="I16" i="14"/>
  <c r="D17" i="14"/>
  <c r="F17" i="14"/>
  <c r="G17" i="14"/>
  <c r="H17" i="14"/>
  <c r="I17" i="14"/>
  <c r="F11" i="5"/>
  <c r="G11" i="5"/>
  <c r="H11" i="5"/>
  <c r="I11" i="5"/>
  <c r="F12" i="5"/>
  <c r="G12" i="5"/>
  <c r="H12" i="5"/>
  <c r="I12" i="5"/>
  <c r="F13" i="5"/>
  <c r="G13" i="5"/>
  <c r="F15" i="5"/>
  <c r="G15" i="5"/>
  <c r="H15" i="5"/>
  <c r="I15" i="5"/>
  <c r="F16" i="5"/>
  <c r="G16" i="5"/>
  <c r="H16" i="5"/>
  <c r="I16" i="5"/>
  <c r="F17" i="5"/>
  <c r="G17" i="5"/>
  <c r="H17" i="5"/>
  <c r="I17" i="5"/>
  <c r="E60" i="14"/>
  <c r="L60" i="14"/>
  <c r="M60" i="14"/>
  <c r="N60" i="14"/>
  <c r="O60" i="14"/>
  <c r="D60" i="14"/>
  <c r="F60" i="14"/>
  <c r="G60" i="14"/>
  <c r="H60" i="14"/>
  <c r="I60" i="14"/>
  <c r="J60" i="14"/>
  <c r="E59" i="14"/>
  <c r="L59" i="14"/>
  <c r="M59" i="14"/>
  <c r="O59" i="14"/>
  <c r="N59" i="14"/>
  <c r="D59" i="14"/>
  <c r="F59" i="14"/>
  <c r="G59" i="14"/>
  <c r="J59" i="14"/>
  <c r="I59" i="14"/>
  <c r="H59" i="14"/>
  <c r="E58" i="14"/>
  <c r="L58" i="14"/>
  <c r="M58" i="14"/>
  <c r="O58" i="14"/>
  <c r="N58" i="14"/>
  <c r="D58" i="14"/>
  <c r="F58" i="14"/>
  <c r="G58" i="14"/>
  <c r="J58" i="14"/>
  <c r="I58" i="14"/>
  <c r="H58" i="14"/>
  <c r="E57" i="14"/>
  <c r="L57" i="14"/>
  <c r="M57" i="14"/>
  <c r="O57" i="14"/>
  <c r="N57" i="14"/>
  <c r="D57" i="14"/>
  <c r="F57" i="14"/>
  <c r="G57" i="14"/>
  <c r="H57" i="14"/>
  <c r="J57" i="14"/>
  <c r="I57" i="14"/>
  <c r="E56" i="14"/>
  <c r="L56" i="14"/>
  <c r="M56" i="14"/>
  <c r="O56" i="14"/>
  <c r="N56" i="14"/>
  <c r="D56" i="14"/>
  <c r="F56" i="14"/>
  <c r="G56" i="14"/>
  <c r="J56" i="14"/>
  <c r="I56" i="14"/>
  <c r="H56" i="14"/>
  <c r="E55" i="14"/>
  <c r="L55" i="14"/>
  <c r="M55" i="14"/>
  <c r="O55" i="14"/>
  <c r="N55" i="14"/>
  <c r="D55" i="14"/>
  <c r="F55" i="14"/>
  <c r="G55" i="14"/>
  <c r="J55" i="14"/>
  <c r="I55" i="14"/>
  <c r="H55" i="14"/>
  <c r="E54" i="14"/>
  <c r="L54" i="14"/>
  <c r="M54" i="14"/>
  <c r="O54" i="14"/>
  <c r="N54" i="14"/>
  <c r="D54" i="14"/>
  <c r="F54" i="14"/>
  <c r="G54" i="14"/>
  <c r="J54" i="14"/>
  <c r="I54" i="14"/>
  <c r="H54" i="14"/>
  <c r="E53" i="14"/>
  <c r="L53" i="14"/>
  <c r="M53" i="14"/>
  <c r="O53" i="14"/>
  <c r="N53" i="14"/>
  <c r="D53" i="14"/>
  <c r="F53" i="14"/>
  <c r="G53" i="14"/>
  <c r="J53" i="14"/>
  <c r="I53" i="14"/>
  <c r="H53" i="14"/>
  <c r="L52" i="14"/>
  <c r="M52" i="14"/>
  <c r="O52" i="14"/>
  <c r="N52" i="14"/>
  <c r="F52" i="14"/>
  <c r="G52" i="14"/>
  <c r="J52" i="14"/>
  <c r="I52" i="14"/>
  <c r="H52" i="14"/>
  <c r="E51" i="14"/>
  <c r="L51" i="14"/>
  <c r="M51" i="14"/>
  <c r="O51" i="14"/>
  <c r="N51" i="14"/>
  <c r="D51" i="14"/>
  <c r="F51" i="14"/>
  <c r="G51" i="14"/>
  <c r="J51" i="14"/>
  <c r="I51" i="14"/>
  <c r="H51" i="14"/>
  <c r="E50" i="14"/>
  <c r="L50" i="14"/>
  <c r="M50" i="14"/>
  <c r="O50" i="14"/>
  <c r="N50" i="14"/>
  <c r="D50" i="14"/>
  <c r="F50" i="14"/>
  <c r="G50" i="14"/>
  <c r="J50" i="14"/>
  <c r="I50" i="14"/>
  <c r="H50" i="14"/>
  <c r="E49" i="14"/>
  <c r="L49" i="14"/>
  <c r="M49" i="14"/>
  <c r="O49" i="14"/>
  <c r="N49" i="14"/>
  <c r="D49" i="14"/>
  <c r="F49" i="14"/>
  <c r="G49" i="14"/>
  <c r="I49" i="14"/>
  <c r="E48" i="14"/>
  <c r="L48" i="14"/>
  <c r="M48" i="14"/>
  <c r="O48" i="14"/>
  <c r="N48" i="14"/>
  <c r="D48" i="14"/>
  <c r="F48" i="14"/>
  <c r="G48" i="14"/>
  <c r="J48" i="14"/>
  <c r="I48" i="14"/>
  <c r="H48" i="14"/>
  <c r="E47" i="14"/>
  <c r="L47" i="14"/>
  <c r="M47" i="14"/>
  <c r="O47" i="14"/>
  <c r="N47" i="14"/>
  <c r="D47" i="14"/>
  <c r="F47" i="14"/>
  <c r="G47" i="14"/>
  <c r="H47" i="14"/>
  <c r="J47" i="14"/>
  <c r="I47" i="14"/>
  <c r="E46" i="14"/>
  <c r="L46" i="14"/>
  <c r="M46" i="14"/>
  <c r="O46" i="14"/>
  <c r="N46" i="14"/>
  <c r="D46" i="14"/>
  <c r="F46" i="14"/>
  <c r="G46" i="14"/>
  <c r="J46" i="14"/>
  <c r="I46" i="14"/>
  <c r="H46" i="14"/>
  <c r="E45" i="14"/>
  <c r="L45" i="14"/>
  <c r="M45" i="14"/>
  <c r="O45" i="14"/>
  <c r="N45" i="14"/>
  <c r="D45" i="14"/>
  <c r="F45" i="14"/>
  <c r="G45" i="14"/>
  <c r="J45" i="14"/>
  <c r="I45" i="14"/>
  <c r="H45" i="14"/>
  <c r="E44" i="14"/>
  <c r="L44" i="14"/>
  <c r="M44" i="14"/>
  <c r="O44" i="14"/>
  <c r="N44" i="14"/>
  <c r="D44" i="14"/>
  <c r="F44" i="14"/>
  <c r="G44" i="14"/>
  <c r="J44" i="14"/>
  <c r="I44" i="14"/>
  <c r="H44" i="14"/>
  <c r="E43" i="14"/>
  <c r="L43" i="14"/>
  <c r="M43" i="14"/>
  <c r="O43" i="14"/>
  <c r="N43" i="14"/>
  <c r="D43" i="14"/>
  <c r="F43" i="14"/>
  <c r="G43" i="14"/>
  <c r="J43" i="14"/>
  <c r="I43" i="14"/>
  <c r="H43" i="14"/>
  <c r="E42" i="14"/>
  <c r="L42" i="14"/>
  <c r="M42" i="14"/>
  <c r="O42" i="14"/>
  <c r="N42" i="14"/>
  <c r="D42" i="14"/>
  <c r="F42" i="14"/>
  <c r="G42" i="14"/>
  <c r="J42" i="14"/>
  <c r="I42" i="14"/>
  <c r="H42" i="14"/>
  <c r="L41" i="14"/>
  <c r="M41" i="14"/>
  <c r="O41" i="14"/>
  <c r="N41" i="14"/>
  <c r="F41" i="14"/>
  <c r="G41" i="14"/>
  <c r="J41" i="14"/>
  <c r="I41" i="14"/>
  <c r="H41" i="14"/>
  <c r="E40" i="14"/>
  <c r="L40" i="14"/>
  <c r="M40" i="14"/>
  <c r="O40" i="14"/>
  <c r="N40" i="14"/>
  <c r="D40" i="14"/>
  <c r="F40" i="14"/>
  <c r="G40" i="14"/>
  <c r="J40" i="14"/>
  <c r="I40" i="14"/>
  <c r="H40" i="14"/>
  <c r="E39" i="14"/>
  <c r="L39" i="14"/>
  <c r="M39" i="14"/>
  <c r="O39" i="14"/>
  <c r="N39" i="14"/>
  <c r="D39" i="14"/>
  <c r="F39" i="14" s="1"/>
  <c r="G39" i="14" s="1"/>
  <c r="I39" i="14"/>
  <c r="E38" i="14"/>
  <c r="L38" i="14"/>
  <c r="M38" i="14"/>
  <c r="O38" i="14"/>
  <c r="N38" i="14"/>
  <c r="D38" i="14"/>
  <c r="F38" i="14"/>
  <c r="G38" i="14"/>
  <c r="J38" i="14"/>
  <c r="I38" i="14"/>
  <c r="H38" i="14"/>
  <c r="E37" i="14"/>
  <c r="L37" i="14"/>
  <c r="M37" i="14"/>
  <c r="O37" i="14"/>
  <c r="N37" i="14"/>
  <c r="D37" i="14"/>
  <c r="F37" i="14"/>
  <c r="G37" i="14"/>
  <c r="J37" i="14"/>
  <c r="I37" i="14"/>
  <c r="H37" i="14"/>
  <c r="E36" i="14"/>
  <c r="L36" i="14"/>
  <c r="M36" i="14"/>
  <c r="O36" i="14"/>
  <c r="N36" i="14"/>
  <c r="D36" i="14"/>
  <c r="F36" i="14"/>
  <c r="G36" i="14"/>
  <c r="J36" i="14"/>
  <c r="I36" i="14"/>
  <c r="H36" i="14"/>
  <c r="E35" i="14"/>
  <c r="L35" i="14"/>
  <c r="M35" i="14"/>
  <c r="O35" i="14"/>
  <c r="N35" i="14"/>
  <c r="D35" i="14"/>
  <c r="F35" i="14"/>
  <c r="G35" i="14"/>
  <c r="J35" i="14"/>
  <c r="I35" i="14"/>
  <c r="H35" i="14"/>
  <c r="E34" i="14"/>
  <c r="L34" i="14"/>
  <c r="M34" i="14"/>
  <c r="O34" i="14"/>
  <c r="P34" i="14"/>
  <c r="N34" i="14"/>
  <c r="D34" i="14"/>
  <c r="F34" i="14"/>
  <c r="G34" i="14"/>
  <c r="J34" i="14"/>
  <c r="I34" i="14"/>
  <c r="H34" i="14"/>
  <c r="D31" i="14"/>
  <c r="F31" i="14"/>
  <c r="H31" i="14"/>
  <c r="J31" i="14"/>
  <c r="I31" i="14"/>
  <c r="D30" i="14"/>
  <c r="F30" i="14"/>
  <c r="H30" i="14"/>
  <c r="J30" i="14"/>
  <c r="I30" i="14"/>
  <c r="D29" i="14"/>
  <c r="F29" i="14"/>
  <c r="H29" i="14"/>
  <c r="J29" i="14"/>
  <c r="I29" i="14"/>
  <c r="D28" i="14"/>
  <c r="F28" i="14"/>
  <c r="H28" i="14"/>
  <c r="J28" i="14"/>
  <c r="I28" i="14"/>
  <c r="D27" i="14"/>
  <c r="F27" i="14"/>
  <c r="H27" i="14"/>
  <c r="J27" i="14"/>
  <c r="I27" i="14"/>
  <c r="D26" i="14"/>
  <c r="F26" i="14"/>
  <c r="H26" i="14"/>
  <c r="J26" i="14"/>
  <c r="I26" i="14"/>
  <c r="D25" i="14"/>
  <c r="F25" i="14"/>
  <c r="H25" i="14"/>
  <c r="J25" i="14"/>
  <c r="I25" i="14"/>
  <c r="D24" i="14"/>
  <c r="F24" i="14"/>
  <c r="H24" i="14"/>
  <c r="J24" i="14"/>
  <c r="I24" i="14"/>
  <c r="D23" i="14"/>
  <c r="F23" i="14"/>
  <c r="H23" i="14"/>
  <c r="J23" i="14"/>
  <c r="I23" i="14"/>
  <c r="D22" i="14"/>
  <c r="F22" i="14"/>
  <c r="H22" i="14"/>
  <c r="J22" i="14"/>
  <c r="I22" i="14"/>
  <c r="D21" i="14"/>
  <c r="F21" i="14"/>
  <c r="H21" i="14"/>
  <c r="J21" i="14"/>
  <c r="I21" i="14"/>
  <c r="D20" i="14"/>
  <c r="F20" i="14"/>
  <c r="H20" i="14"/>
  <c r="I20" i="14"/>
  <c r="J20" i="14"/>
  <c r="D19" i="14"/>
  <c r="F19" i="14"/>
  <c r="H19" i="14"/>
  <c r="I19" i="14"/>
  <c r="J19" i="14"/>
  <c r="K19" i="14"/>
  <c r="I18" i="14"/>
  <c r="B7" i="9"/>
  <c r="E31" i="14"/>
  <c r="E30" i="14"/>
  <c r="E29" i="14"/>
  <c r="E28" i="14"/>
  <c r="E27" i="14"/>
  <c r="E26" i="14"/>
  <c r="E25" i="14"/>
  <c r="E24" i="14"/>
  <c r="E23" i="14"/>
  <c r="E22" i="14"/>
  <c r="E21" i="14"/>
  <c r="E20" i="14"/>
  <c r="E19" i="14"/>
  <c r="L34" i="5"/>
  <c r="M34" i="5"/>
  <c r="N34" i="5"/>
  <c r="O34" i="5"/>
  <c r="L35" i="5"/>
  <c r="M35" i="5"/>
  <c r="O35" i="5"/>
  <c r="L36" i="5"/>
  <c r="M36" i="5"/>
  <c r="O36" i="5"/>
  <c r="L37" i="5"/>
  <c r="M37" i="5"/>
  <c r="O37" i="5"/>
  <c r="L38" i="5"/>
  <c r="M38" i="5"/>
  <c r="N38" i="5"/>
  <c r="O38" i="5"/>
  <c r="L39" i="5"/>
  <c r="M39" i="5"/>
  <c r="O39" i="5"/>
  <c r="L40" i="5"/>
  <c r="M40" i="5"/>
  <c r="O40" i="5"/>
  <c r="L42" i="5"/>
  <c r="M42" i="5"/>
  <c r="O42" i="5"/>
  <c r="L43" i="5"/>
  <c r="M43" i="5"/>
  <c r="O43" i="5"/>
  <c r="L44" i="5"/>
  <c r="M44" i="5"/>
  <c r="O44" i="5"/>
  <c r="L45" i="5"/>
  <c r="M45" i="5"/>
  <c r="O45" i="5"/>
  <c r="L46" i="5"/>
  <c r="M46" i="5"/>
  <c r="O46" i="5"/>
  <c r="L47" i="5"/>
  <c r="M47" i="5"/>
  <c r="O47" i="5"/>
  <c r="L48" i="5"/>
  <c r="M48" i="5"/>
  <c r="O48" i="5"/>
  <c r="L49" i="5"/>
  <c r="M49" i="5"/>
  <c r="O49" i="5"/>
  <c r="L50" i="5"/>
  <c r="M50" i="5"/>
  <c r="O50" i="5"/>
  <c r="L51" i="5"/>
  <c r="M51" i="5"/>
  <c r="O51" i="5"/>
  <c r="L53" i="5"/>
  <c r="M53" i="5"/>
  <c r="O53" i="5"/>
  <c r="L54" i="5"/>
  <c r="M54" i="5"/>
  <c r="O54" i="5"/>
  <c r="L55" i="5"/>
  <c r="M55" i="5"/>
  <c r="O55" i="5"/>
  <c r="L56" i="5"/>
  <c r="M56" i="5"/>
  <c r="O56" i="5"/>
  <c r="L57" i="5"/>
  <c r="M57" i="5"/>
  <c r="N57" i="5"/>
  <c r="O57" i="5"/>
  <c r="L58" i="5"/>
  <c r="M58" i="5"/>
  <c r="O58" i="5"/>
  <c r="L59" i="5"/>
  <c r="M59" i="5"/>
  <c r="O59" i="5"/>
  <c r="L60" i="5"/>
  <c r="M60" i="5"/>
  <c r="N60" i="5"/>
  <c r="O60" i="5"/>
  <c r="P34" i="5"/>
  <c r="N35" i="5"/>
  <c r="N36" i="5"/>
  <c r="N37" i="5"/>
  <c r="N39" i="5"/>
  <c r="N40" i="5"/>
  <c r="L41" i="5"/>
  <c r="M41" i="5"/>
  <c r="N41" i="5"/>
  <c r="O41" i="5"/>
  <c r="N42" i="5"/>
  <c r="N43" i="5"/>
  <c r="N44" i="5"/>
  <c r="N45" i="5"/>
  <c r="N46" i="5"/>
  <c r="N47" i="5"/>
  <c r="N48" i="5"/>
  <c r="N49" i="5"/>
  <c r="N50" i="5"/>
  <c r="N51" i="5"/>
  <c r="L52" i="5"/>
  <c r="M52" i="5"/>
  <c r="N52" i="5"/>
  <c r="O52" i="5"/>
  <c r="N53" i="5"/>
  <c r="N54" i="5"/>
  <c r="N55" i="5"/>
  <c r="N56" i="5"/>
  <c r="N58" i="5"/>
  <c r="N59" i="5"/>
  <c r="F39" i="5"/>
  <c r="G39" i="5" s="1"/>
  <c r="F40" i="5"/>
  <c r="G40" i="5"/>
  <c r="J40" i="5"/>
  <c r="F41" i="5"/>
  <c r="G41" i="5"/>
  <c r="J41" i="5"/>
  <c r="F42" i="5"/>
  <c r="G42" i="5"/>
  <c r="J42" i="5"/>
  <c r="F43" i="5"/>
  <c r="G43" i="5"/>
  <c r="J43" i="5"/>
  <c r="F44" i="5"/>
  <c r="G44" i="5"/>
  <c r="J44" i="5"/>
  <c r="F45" i="5"/>
  <c r="G45" i="5"/>
  <c r="J45" i="5"/>
  <c r="F46" i="5"/>
  <c r="G46" i="5"/>
  <c r="J46" i="5"/>
  <c r="F47" i="5"/>
  <c r="G47" i="5"/>
  <c r="H47" i="5"/>
  <c r="J47" i="5"/>
  <c r="F48" i="5"/>
  <c r="G48" i="5"/>
  <c r="J48" i="5"/>
  <c r="F49" i="5"/>
  <c r="G49" i="5"/>
  <c r="H49" i="5"/>
  <c r="J49" i="5"/>
  <c r="I50" i="5"/>
  <c r="F50" i="5"/>
  <c r="G50" i="5"/>
  <c r="H50" i="5"/>
  <c r="J50" i="5"/>
  <c r="F51" i="5"/>
  <c r="G51" i="5"/>
  <c r="J51" i="5"/>
  <c r="F52" i="5"/>
  <c r="G52" i="5"/>
  <c r="J52" i="5"/>
  <c r="F53" i="5"/>
  <c r="G53" i="5"/>
  <c r="J53" i="5"/>
  <c r="F54" i="5"/>
  <c r="G54" i="5"/>
  <c r="J54" i="5"/>
  <c r="F55" i="5"/>
  <c r="G55" i="5"/>
  <c r="J55" i="5"/>
  <c r="F56" i="5"/>
  <c r="G56" i="5"/>
  <c r="J56" i="5"/>
  <c r="F57" i="5"/>
  <c r="G57" i="5"/>
  <c r="H57" i="5"/>
  <c r="I57" i="5"/>
  <c r="J57" i="5"/>
  <c r="F58" i="5"/>
  <c r="G58" i="5"/>
  <c r="J58" i="5"/>
  <c r="F59" i="5"/>
  <c r="G59" i="5"/>
  <c r="J59" i="5"/>
  <c r="F60" i="5"/>
  <c r="G60" i="5"/>
  <c r="H60" i="5"/>
  <c r="I60" i="5"/>
  <c r="J60" i="5"/>
  <c r="F34" i="5"/>
  <c r="G34" i="5"/>
  <c r="J34" i="5"/>
  <c r="F35" i="5"/>
  <c r="G35" i="5"/>
  <c r="J35" i="5"/>
  <c r="F36" i="5"/>
  <c r="G36" i="5"/>
  <c r="J36" i="5"/>
  <c r="F37" i="5"/>
  <c r="G37" i="5"/>
  <c r="J37" i="5"/>
  <c r="F38" i="5"/>
  <c r="G38" i="5"/>
  <c r="H38" i="5"/>
  <c r="I38" i="5"/>
  <c r="J38" i="5"/>
  <c r="I35" i="5"/>
  <c r="I36" i="5"/>
  <c r="I37" i="5"/>
  <c r="I39" i="5"/>
  <c r="I40" i="5"/>
  <c r="I41" i="5"/>
  <c r="I42" i="5"/>
  <c r="I43" i="5"/>
  <c r="I44" i="5"/>
  <c r="I45" i="5"/>
  <c r="I46" i="5"/>
  <c r="I47" i="5"/>
  <c r="I48" i="5"/>
  <c r="I49" i="5"/>
  <c r="I51" i="5"/>
  <c r="I52" i="5"/>
  <c r="I53" i="5"/>
  <c r="I54" i="5"/>
  <c r="I55" i="5"/>
  <c r="I56" i="5"/>
  <c r="I58" i="5"/>
  <c r="I59" i="5"/>
  <c r="I34" i="5"/>
  <c r="H35" i="5"/>
  <c r="H36" i="5"/>
  <c r="H37" i="5"/>
  <c r="H40" i="5"/>
  <c r="H41" i="5"/>
  <c r="H42" i="5"/>
  <c r="H43" i="5"/>
  <c r="H44" i="5"/>
  <c r="H45" i="5"/>
  <c r="H46" i="5"/>
  <c r="H48" i="5"/>
  <c r="H51" i="5"/>
  <c r="H52" i="5"/>
  <c r="H53" i="5"/>
  <c r="H54" i="5"/>
  <c r="H55" i="5"/>
  <c r="H56" i="5"/>
  <c r="H58" i="5"/>
  <c r="H59" i="5"/>
  <c r="F28" i="5"/>
  <c r="H28" i="5"/>
  <c r="I28" i="5"/>
  <c r="J28" i="5"/>
  <c r="F20" i="5"/>
  <c r="H20" i="5"/>
  <c r="I20" i="5"/>
  <c r="J20" i="5"/>
  <c r="F19" i="5"/>
  <c r="H19" i="5"/>
  <c r="I19" i="5"/>
  <c r="J19" i="5"/>
  <c r="F21" i="5"/>
  <c r="H21" i="5"/>
  <c r="J21" i="5"/>
  <c r="F22" i="5"/>
  <c r="H22" i="5"/>
  <c r="J22" i="5"/>
  <c r="F23" i="5"/>
  <c r="H23" i="5"/>
  <c r="J23" i="5"/>
  <c r="F24" i="5"/>
  <c r="H24" i="5"/>
  <c r="J24" i="5"/>
  <c r="F25" i="5"/>
  <c r="H25" i="5"/>
  <c r="J25" i="5"/>
  <c r="F26" i="5"/>
  <c r="H26" i="5"/>
  <c r="J26" i="5"/>
  <c r="F27" i="5"/>
  <c r="H27" i="5"/>
  <c r="I27" i="5"/>
  <c r="J27" i="5"/>
  <c r="F29" i="5"/>
  <c r="H29" i="5"/>
  <c r="J29" i="5"/>
  <c r="F30" i="5"/>
  <c r="H30" i="5"/>
  <c r="J30" i="5"/>
  <c r="F31" i="5"/>
  <c r="H31" i="5"/>
  <c r="J31" i="5"/>
  <c r="K19" i="5"/>
  <c r="I31" i="5"/>
  <c r="I30" i="5"/>
  <c r="I29" i="5"/>
  <c r="I26" i="5"/>
  <c r="I25" i="5"/>
  <c r="I24" i="5"/>
  <c r="I23" i="5"/>
  <c r="I22" i="5"/>
  <c r="I18" i="5"/>
  <c r="C43" i="9"/>
  <c r="C42" i="9"/>
  <c r="C41" i="9"/>
  <c r="D14" i="11"/>
  <c r="D14" i="15" s="1"/>
  <c r="G87" i="7"/>
  <c r="G85" i="7" s="1"/>
  <c r="D15" i="15"/>
  <c r="E15" i="15" s="1"/>
  <c r="D16" i="15"/>
  <c r="D17" i="15"/>
  <c r="E17" i="15" s="1"/>
  <c r="D18" i="15"/>
  <c r="D19" i="15"/>
  <c r="H19" i="15" s="1"/>
  <c r="D21" i="15"/>
  <c r="D22" i="15"/>
  <c r="D23" i="15"/>
  <c r="E23" i="15" s="1"/>
  <c r="D25" i="15"/>
  <c r="D26" i="15"/>
  <c r="D29" i="15"/>
  <c r="D31" i="15"/>
  <c r="D32" i="15"/>
  <c r="D33" i="15"/>
  <c r="D34" i="15"/>
  <c r="D35" i="15"/>
  <c r="D36" i="15"/>
  <c r="D37" i="15"/>
  <c r="D38" i="15"/>
  <c r="D39" i="15"/>
  <c r="B9" i="6"/>
  <c r="B9" i="9"/>
  <c r="D30" i="11"/>
  <c r="D30" i="15"/>
  <c r="D28" i="11"/>
  <c r="D28" i="15" s="1"/>
  <c r="D24" i="11"/>
  <c r="D20" i="11" s="1"/>
  <c r="E14" i="11"/>
  <c r="B29" i="6"/>
  <c r="B29" i="9"/>
  <c r="K46" i="15"/>
  <c r="K45" i="15"/>
  <c r="K41" i="15"/>
  <c r="K40" i="15"/>
  <c r="K39" i="15"/>
  <c r="K43" i="15"/>
  <c r="E33" i="15"/>
  <c r="E32" i="15"/>
  <c r="E22" i="15"/>
  <c r="F22" i="15" s="1"/>
  <c r="G22" i="15" s="1"/>
  <c r="E21" i="15"/>
  <c r="F21" i="15" s="1"/>
  <c r="E18" i="15"/>
  <c r="F18" i="15" s="1"/>
  <c r="E16" i="15"/>
  <c r="F16" i="15" s="1"/>
  <c r="B11" i="9"/>
  <c r="B11" i="6"/>
  <c r="H18" i="15"/>
  <c r="E30" i="15"/>
  <c r="F30" i="15" s="1"/>
  <c r="G30" i="15" s="1"/>
  <c r="H22" i="15"/>
  <c r="F32" i="15"/>
  <c r="G32" i="15"/>
  <c r="H32" i="15"/>
  <c r="F33" i="15"/>
  <c r="G33" i="15"/>
  <c r="H33" i="15"/>
  <c r="H23" i="15"/>
  <c r="H30" i="15"/>
  <c r="C12" i="6"/>
  <c r="C10" i="6"/>
  <c r="C10" i="9"/>
  <c r="B10" i="9"/>
  <c r="B10" i="6"/>
  <c r="C42" i="6"/>
  <c r="C43" i="6"/>
  <c r="C41" i="6"/>
  <c r="E32" i="11"/>
  <c r="E33" i="11"/>
  <c r="F33" i="11"/>
  <c r="E21" i="11"/>
  <c r="F21" i="11" s="1"/>
  <c r="G21" i="11" s="1"/>
  <c r="H21" i="11" s="1"/>
  <c r="E22" i="11"/>
  <c r="G22" i="11" s="1"/>
  <c r="F22" i="11"/>
  <c r="E23" i="11"/>
  <c r="F23" i="11" s="1"/>
  <c r="G23" i="11" s="1"/>
  <c r="E15" i="11"/>
  <c r="F15" i="11" s="1"/>
  <c r="G15" i="11" s="1"/>
  <c r="H15" i="11" s="1"/>
  <c r="E16" i="11"/>
  <c r="G16" i="11" s="1"/>
  <c r="H16" i="11" s="1"/>
  <c r="F16" i="11"/>
  <c r="E17" i="11"/>
  <c r="F17" i="11"/>
  <c r="E18" i="11"/>
  <c r="F18" i="11" s="1"/>
  <c r="E19" i="11"/>
  <c r="F19" i="11" s="1"/>
  <c r="E30" i="11"/>
  <c r="F30" i="11"/>
  <c r="H30" i="11"/>
  <c r="F32" i="11"/>
  <c r="G32" i="11"/>
  <c r="H32" i="11"/>
  <c r="G33" i="11"/>
  <c r="H33" i="11"/>
  <c r="E24" i="11"/>
  <c r="F24" i="11" s="1"/>
  <c r="G24" i="11" s="1"/>
  <c r="H24" i="11"/>
  <c r="H22" i="11"/>
  <c r="H23" i="11"/>
  <c r="B36" i="6"/>
  <c r="H19" i="11"/>
  <c r="H18" i="11"/>
  <c r="G17" i="11"/>
  <c r="H17" i="11" s="1"/>
  <c r="F14" i="11"/>
  <c r="G14" i="11" s="1"/>
  <c r="H14" i="11" s="1"/>
  <c r="K46" i="11"/>
  <c r="K45" i="11"/>
  <c r="K41" i="11"/>
  <c r="K40" i="11"/>
  <c r="K39" i="11"/>
  <c r="K43" i="11"/>
  <c r="B33" i="6"/>
  <c r="B33" i="9"/>
  <c r="F66" i="5"/>
  <c r="F67" i="5"/>
  <c r="F68" i="5"/>
  <c r="F69" i="5"/>
  <c r="I21" i="5"/>
  <c r="H34" i="5"/>
  <c r="B7" i="6"/>
  <c r="B30" i="6"/>
  <c r="G73" i="7"/>
  <c r="G74" i="7"/>
  <c r="G75" i="7"/>
  <c r="G76" i="7"/>
  <c r="G71" i="7" s="1"/>
  <c r="G77" i="7"/>
  <c r="G78" i="7"/>
  <c r="G72" i="7"/>
  <c r="B43" i="9"/>
  <c r="B42" i="9"/>
  <c r="B41" i="9"/>
  <c r="B40" i="9"/>
  <c r="B39" i="9"/>
  <c r="B32" i="9"/>
  <c r="B31" i="9"/>
  <c r="B30" i="9"/>
  <c r="G67" i="7"/>
  <c r="G63" i="7"/>
  <c r="G64" i="7"/>
  <c r="G65" i="7"/>
  <c r="G66" i="7"/>
  <c r="G68" i="7"/>
  <c r="G62" i="7"/>
  <c r="G61" i="7"/>
  <c r="B32" i="6"/>
  <c r="B31" i="6"/>
  <c r="B39" i="6"/>
  <c r="B40" i="6"/>
  <c r="B41" i="6"/>
  <c r="B42" i="6"/>
  <c r="B43" i="6"/>
  <c r="F23" i="7"/>
  <c r="G39" i="7"/>
  <c r="G37" i="7"/>
  <c r="G27" i="7"/>
  <c r="G26" i="7"/>
  <c r="G42" i="7"/>
  <c r="G43" i="7"/>
  <c r="G44" i="7"/>
  <c r="G45" i="7"/>
  <c r="G41" i="7"/>
  <c r="G36" i="7"/>
  <c r="G38" i="7"/>
  <c r="G35" i="7"/>
  <c r="G14" i="7"/>
  <c r="G53" i="7"/>
  <c r="B24" i="9" s="1"/>
  <c r="G52" i="7"/>
  <c r="B23" i="6" s="1"/>
  <c r="G51" i="7"/>
  <c r="G50" i="7"/>
  <c r="B21" i="6"/>
  <c r="G86" i="7"/>
  <c r="G90" i="7"/>
  <c r="G89" i="7"/>
  <c r="G88" i="7"/>
  <c r="G93" i="7"/>
  <c r="G94" i="7"/>
  <c r="G95" i="7"/>
  <c r="G91" i="7" s="1"/>
  <c r="G96" i="7"/>
  <c r="G92" i="7"/>
  <c r="G82" i="7"/>
  <c r="G83" i="7"/>
  <c r="G81" i="7"/>
  <c r="G24" i="7"/>
  <c r="G20" i="7" s="1"/>
  <c r="G22" i="7"/>
  <c r="G21" i="7"/>
  <c r="G19" i="7"/>
  <c r="G18" i="7"/>
  <c r="G17" i="7"/>
  <c r="G16" i="7"/>
  <c r="G15" i="7"/>
  <c r="G23" i="7"/>
  <c r="G55" i="7"/>
  <c r="G57" i="7"/>
  <c r="G49" i="7"/>
  <c r="B20" i="9"/>
  <c r="G59" i="7"/>
  <c r="G58" i="7"/>
  <c r="G60" i="7"/>
  <c r="B24" i="6"/>
  <c r="G56" i="7"/>
  <c r="B22" i="6"/>
  <c r="B22" i="9"/>
  <c r="B21" i="9"/>
  <c r="G54" i="7"/>
  <c r="G48" i="7"/>
  <c r="G47" i="7" s="1"/>
  <c r="B20" i="6"/>
  <c r="H49" i="14"/>
  <c r="J49" i="14"/>
  <c r="I12" i="14"/>
  <c r="J11" i="14"/>
  <c r="B6" i="9"/>
  <c r="H13" i="5"/>
  <c r="I13" i="5"/>
  <c r="J11" i="5"/>
  <c r="B6" i="6"/>
  <c r="H13" i="14"/>
  <c r="G80" i="7" l="1"/>
  <c r="G40" i="7"/>
  <c r="G34" i="7"/>
  <c r="F23" i="15"/>
  <c r="G23" i="15" s="1"/>
  <c r="G21" i="15"/>
  <c r="H21" i="15" s="1"/>
  <c r="I14" i="11"/>
  <c r="F17" i="15"/>
  <c r="G17" i="15" s="1"/>
  <c r="H17" i="15" s="1"/>
  <c r="G19" i="11"/>
  <c r="G16" i="15"/>
  <c r="H16" i="15" s="1"/>
  <c r="G18" i="15"/>
  <c r="E19" i="15"/>
  <c r="G18" i="11"/>
  <c r="B17" i="9"/>
  <c r="B17" i="6"/>
  <c r="H39" i="5"/>
  <c r="J39" i="5" s="1"/>
  <c r="K34" i="5" s="1"/>
  <c r="B8" i="6" s="1"/>
  <c r="B5" i="6" s="1"/>
  <c r="B5" i="9" s="1"/>
  <c r="G84" i="7"/>
  <c r="B26" i="6"/>
  <c r="B26" i="9"/>
  <c r="G13" i="7"/>
  <c r="B16" i="9" s="1"/>
  <c r="H39" i="14"/>
  <c r="J39" i="14" s="1"/>
  <c r="K34" i="14" s="1"/>
  <c r="B8" i="9" s="1"/>
  <c r="B23" i="9"/>
  <c r="B19" i="6"/>
  <c r="B19" i="9"/>
  <c r="F15" i="15"/>
  <c r="G15" i="15" s="1"/>
  <c r="E14" i="15"/>
  <c r="J14" i="11"/>
  <c r="H15" i="15"/>
  <c r="D24" i="15"/>
  <c r="D13" i="11"/>
  <c r="E20" i="11"/>
  <c r="D20" i="15"/>
  <c r="G30" i="11"/>
  <c r="E28" i="15"/>
  <c r="E28" i="11"/>
  <c r="D27" i="11"/>
  <c r="G79" i="7" l="1"/>
  <c r="G70" i="7" s="1"/>
  <c r="B25" i="9" s="1"/>
  <c r="G25" i="7"/>
  <c r="B18" i="9" s="1"/>
  <c r="F19" i="15"/>
  <c r="G19" i="15"/>
  <c r="B16" i="6"/>
  <c r="G12" i="7"/>
  <c r="B15" i="9" s="1"/>
  <c r="K14" i="11"/>
  <c r="L14" i="11" s="1"/>
  <c r="G14" i="15"/>
  <c r="H14" i="15" s="1"/>
  <c r="I14" i="15" s="1"/>
  <c r="F14" i="15"/>
  <c r="H24" i="15"/>
  <c r="E24" i="15"/>
  <c r="E20" i="15"/>
  <c r="F20" i="11"/>
  <c r="G20" i="11" s="1"/>
  <c r="H20" i="11" s="1"/>
  <c r="I20" i="11" s="1"/>
  <c r="J20" i="11" s="1"/>
  <c r="D13" i="15"/>
  <c r="B36" i="9"/>
  <c r="F28" i="11"/>
  <c r="G28" i="11" s="1"/>
  <c r="H28" i="11" s="1"/>
  <c r="I28" i="11" s="1"/>
  <c r="J28" i="11" s="1"/>
  <c r="D27" i="15"/>
  <c r="D12" i="11"/>
  <c r="D12" i="15" s="1"/>
  <c r="B37" i="6"/>
  <c r="B37" i="9"/>
  <c r="F28" i="15"/>
  <c r="G28" i="15" s="1"/>
  <c r="H28" i="15" s="1"/>
  <c r="I28" i="15" s="1"/>
  <c r="J28" i="15" s="1"/>
  <c r="B25" i="6" l="1"/>
  <c r="B27" i="6"/>
  <c r="B27" i="9"/>
  <c r="B18" i="6"/>
  <c r="B15" i="6"/>
  <c r="B14" i="6" s="1"/>
  <c r="B13" i="6" s="1"/>
  <c r="B14" i="9"/>
  <c r="B13" i="9" s="1"/>
  <c r="J14" i="15"/>
  <c r="K14" i="15"/>
  <c r="F24" i="15"/>
  <c r="G24" i="15" s="1"/>
  <c r="K20" i="11"/>
  <c r="L20" i="11" s="1"/>
  <c r="M14" i="11" s="1"/>
  <c r="C36" i="6" s="1"/>
  <c r="F20" i="15"/>
  <c r="G20" i="15" s="1"/>
  <c r="H20" i="15" s="1"/>
  <c r="I20" i="15" s="1"/>
  <c r="J20" i="15" s="1"/>
  <c r="K28" i="11"/>
  <c r="L28" i="11" s="1"/>
  <c r="C37" i="6" s="1"/>
  <c r="K28" i="15"/>
  <c r="L28" i="15" s="1"/>
  <c r="C37" i="9" s="1"/>
  <c r="L14" i="15" l="1"/>
  <c r="K20" i="15"/>
  <c r="L20" i="15" s="1"/>
  <c r="M14" i="15" l="1"/>
  <c r="C36" i="9" s="1"/>
</calcChain>
</file>

<file path=xl/sharedStrings.xml><?xml version="1.0" encoding="utf-8"?>
<sst xmlns="http://schemas.openxmlformats.org/spreadsheetml/2006/main" count="679" uniqueCount="499">
  <si>
    <t xml:space="preserve">       Evaluation aspects required to be defined at project design</t>
  </si>
  <si>
    <t xml:space="preserve">         Accounting and Reporting</t>
  </si>
  <si>
    <t>I. Monitoring</t>
  </si>
  <si>
    <t>The definition of the counterfactual was done at the appropriate level (groups, organizations or individuals), taking into account that it may be necessary to assign groups in order to evaluate (i) interventions with sizeable spillover effects, (ii) interventions delivered to whole groups.</t>
  </si>
  <si>
    <t xml:space="preserve">         Shopping Method</t>
  </si>
  <si>
    <t xml:space="preserve">         Information System</t>
  </si>
  <si>
    <t xml:space="preserve">         Contracting individual consultant</t>
  </si>
  <si>
    <t xml:space="preserve">         National Public Bidding</t>
  </si>
  <si>
    <t>Section 5. Monitoring &amp; Evaluation – Area Rating</t>
  </si>
  <si>
    <t>4. Ex ante Economic Analysis</t>
  </si>
  <si>
    <t>Country Strategy Results Matrix</t>
  </si>
  <si>
    <t>Country Program Results Matrix</t>
  </si>
  <si>
    <t xml:space="preserve">     Country Strategy Results Matrix</t>
  </si>
  <si>
    <t xml:space="preserve">     Country Program Results Matrix</t>
  </si>
  <si>
    <t>Overall risk rate = magnitude of risks*likelihood</t>
  </si>
  <si>
    <t xml:space="preserve">Risk Matrix </t>
  </si>
  <si>
    <t xml:space="preserve">         Treasury</t>
  </si>
  <si>
    <t xml:space="preserve">         External control</t>
  </si>
  <si>
    <t xml:space="preserve">         Budget</t>
  </si>
  <si>
    <t>Project deliverables are clearly specified.
Outputs are project “deliverables”. They summarize what the project is contractually accountable to provide. They are stated as expected, verifiable achievements. 
(i.e. school access increased, children de-wormed, hectares planted, new procedures operational, personnel trained, # of connections to clean water)</t>
  </si>
  <si>
    <t xml:space="preserve">Section 3. Program Logic </t>
  </si>
  <si>
    <t>The intended beneficiary population is clearly identified (households, localities, firms, users, or overall population)</t>
  </si>
  <si>
    <t>Yes/No</t>
  </si>
  <si>
    <t>Program Diagnosis</t>
  </si>
  <si>
    <t xml:space="preserve">Results Matrix Quality </t>
  </si>
  <si>
    <t xml:space="preserve">General </t>
  </si>
  <si>
    <t>Mitigation Measures</t>
  </si>
  <si>
    <t>Section 7. Additionality</t>
  </si>
  <si>
    <t>Section 6. Risk Management</t>
  </si>
  <si>
    <t>Ensure that the source, or means for collecting data (for outcomes, outputs and activities) actually exist, either with the executing agency or/and with the IDB.</t>
  </si>
  <si>
    <t>Score</t>
  </si>
  <si>
    <t>Development Effectiveness Matrix</t>
  </si>
  <si>
    <t>Criterion</t>
  </si>
  <si>
    <t>Summary</t>
  </si>
  <si>
    <t>Information &amp; References</t>
  </si>
  <si>
    <t>Maximum Score</t>
  </si>
  <si>
    <t>II. Development Outcomes - Evaluability</t>
  </si>
  <si>
    <t>1. IDB Strategic Development Objectives</t>
  </si>
  <si>
    <t>2. Country Strategy Development Objectives</t>
  </si>
  <si>
    <t>3. Evidence-based Assessment &amp; Solution</t>
  </si>
  <si>
    <t xml:space="preserve">               Advanced use of National System</t>
  </si>
  <si>
    <t xml:space="preserve">               Use of some National Sub-System</t>
  </si>
  <si>
    <t xml:space="preserve">       Instructions:</t>
  </si>
  <si>
    <t>The sum of the total planned costs for all outputs is equivalent to the total project amount (including counterpart) detailed in the Loan Proposal.</t>
  </si>
  <si>
    <t>Identified risks have been rated for magnitude</t>
  </si>
  <si>
    <t>Identified risks have been rated for likelihood</t>
  </si>
  <si>
    <t>Major risks have identified proper mitigation measures</t>
  </si>
  <si>
    <t>Mitigation measures have indicators for tracking their implementation</t>
  </si>
  <si>
    <t>Diagnosis takes into account specific country characteristics in the area of project intervention</t>
  </si>
  <si>
    <t>The project is included in the CPD of the corresponding year</t>
  </si>
  <si>
    <t xml:space="preserve"> Provide justification of the relevance of this project to current country development challenges</t>
  </si>
  <si>
    <t xml:space="preserve">         Internal Audit</t>
  </si>
  <si>
    <t>I. Strategic Alignment</t>
  </si>
  <si>
    <t>Environmental &amp; social risk classification</t>
  </si>
  <si>
    <r>
      <t xml:space="preserve">Fill the white cells of the "Yes/No column" with </t>
    </r>
    <r>
      <rPr>
        <b/>
        <sz val="11"/>
        <rFont val="Arial"/>
        <family val="2"/>
      </rPr>
      <t xml:space="preserve">"Yes" </t>
    </r>
    <r>
      <rPr>
        <sz val="11"/>
        <rFont val="Arial"/>
        <family val="2"/>
      </rPr>
      <t>if the Proposal of the project includes the information requested or fullfills the criterion. If the project doesn't fulfill the criterion, leave the cell blank.</t>
    </r>
  </si>
  <si>
    <r>
      <t xml:space="preserve">In those cells where you are requested to provide referenced information, </t>
    </r>
    <r>
      <rPr>
        <b/>
        <sz val="11"/>
        <rFont val="Arial"/>
        <family val="2"/>
      </rPr>
      <t xml:space="preserve">please provide the references </t>
    </r>
    <r>
      <rPr>
        <sz val="11"/>
        <rFont val="Arial"/>
        <family val="2"/>
      </rPr>
      <t xml:space="preserve">by writing it in the same cell.  Fill the "Yes/No column" with </t>
    </r>
    <r>
      <rPr>
        <b/>
        <sz val="11"/>
        <rFont val="Arial"/>
        <family val="2"/>
      </rPr>
      <t>"Yes"</t>
    </r>
    <r>
      <rPr>
        <sz val="11"/>
        <rFont val="Arial"/>
        <family val="2"/>
      </rPr>
      <t xml:space="preserve"> if you provided the information.</t>
    </r>
  </si>
  <si>
    <t>Part I  - Strategic Alignment</t>
  </si>
  <si>
    <t xml:space="preserve">Section 2. Country Strategy/Country Program Alignment  </t>
  </si>
  <si>
    <t xml:space="preserve">Section 1. IDB-9 Strategic Alignment </t>
  </si>
  <si>
    <t>Fill in GN # of Country Program Document</t>
  </si>
  <si>
    <t>Fill in referenced paragraph in the POD</t>
  </si>
  <si>
    <t>Part II  - Evaluability</t>
  </si>
  <si>
    <t>See "Guidelines for  the Development Effectiveness Matrix for Sovereign Operations, Part II" for more detailed instructions</t>
  </si>
  <si>
    <t>Instructions:</t>
  </si>
  <si>
    <t>Magnitudes of deficiencies are provided for main factors (in order to assess the relative importance of identified factors)</t>
  </si>
  <si>
    <t>Proposed Interventions or Solutions</t>
  </si>
  <si>
    <t>Proposed Intervention(s) are clearly linked to problems or needs identified in the Diagnosis</t>
  </si>
  <si>
    <t>Evidence of the effectiveness of the intervention(s) is based on existing evaluations of interventions in other or similar contexts (internal validity)</t>
  </si>
  <si>
    <t>Information about the applicability of the intervention in the country where it is implemented is provided (external validity)</t>
  </si>
  <si>
    <t>Total project costs are grouped by each expected output</t>
  </si>
  <si>
    <t>Costs for each output have annual expected amounts</t>
  </si>
  <si>
    <t>The project has an evaluation plan in accordance to the Bank's guidelines for DEM of SG operations</t>
  </si>
  <si>
    <t xml:space="preserve">       Method used to evaluate results</t>
  </si>
  <si>
    <t>Provide reference to how this is achieved</t>
  </si>
  <si>
    <t>See "Guidelines for  the Development Effectiveness Matrix for Sovereign Operations, Part III" for more detailed instructions</t>
  </si>
  <si>
    <t xml:space="preserve">Methodology to measure incremental benefits Ex post (at completion) </t>
  </si>
  <si>
    <t>Power analysis was performed to ensure that meaningful impacts will be detected</t>
    <phoneticPr fontId="0" type="noConversion"/>
  </si>
  <si>
    <t>Labor</t>
  </si>
  <si>
    <t>Environment</t>
  </si>
  <si>
    <t>Cost-Benefit Analysis (CBA)</t>
  </si>
  <si>
    <t>Cost-Effectiveness (CEA)</t>
  </si>
  <si>
    <t xml:space="preserve">5. Monitoring and Evaluation </t>
  </si>
  <si>
    <t>The economic benefits are adequately identified and quantified.</t>
  </si>
  <si>
    <t xml:space="preserve">All real resource costs generated by the project during its life are included in the calculation.  </t>
  </si>
  <si>
    <t>Assumptions used in the analysis are reasonable and clearly spelled out.</t>
  </si>
  <si>
    <t>Sensitivity analysis is performed and includes all key variables that could affect project costs, benefits and assumptions.</t>
  </si>
  <si>
    <t>All available alternatives are considered.</t>
  </si>
  <si>
    <t>Key outcomes are adequately identified.</t>
  </si>
  <si>
    <t>The economic costs of each alternative are adequately estimated.</t>
  </si>
  <si>
    <t>Reasonable  assumptions are used in the analysis.</t>
  </si>
  <si>
    <t>Sensitivity analysis is performed and includes all key variables that could affect the costs of the alternatives and the assumptions.</t>
  </si>
  <si>
    <t>Section 4. Economic Analysis</t>
  </si>
  <si>
    <t xml:space="preserve">II. Evaluation </t>
  </si>
  <si>
    <t>Weight</t>
  </si>
  <si>
    <t>The IDB’s involvement promotes improvements of the intended beneficiaries and/or public sector entity in the following dimensions:</t>
  </si>
  <si>
    <t>Gender Equality</t>
  </si>
  <si>
    <t>Overall risks rate = magnitude of risks*likelihood</t>
  </si>
  <si>
    <t>Matriz de Efectividad en el Desarrollo</t>
  </si>
  <si>
    <t>Resumen</t>
  </si>
  <si>
    <t>I. Alineación estratégica</t>
  </si>
  <si>
    <t xml:space="preserve">1. Objetivos de la estrategia de desarrollo del BID </t>
  </si>
  <si>
    <t>2. Objetivos de desarrollo de la estrategia  de país</t>
  </si>
  <si>
    <t xml:space="preserve">     Matriz de resultados de la estrategia de país</t>
  </si>
  <si>
    <t xml:space="preserve">     Matriz de resultados del programa de país</t>
  </si>
  <si>
    <t xml:space="preserve">      Relevancia del proyecto a los retos de desarrollo del país (si no se encuadra dentro de la estrategia de país o el programa de país)</t>
  </si>
  <si>
    <t>II. Resultados de desarrollo - Evaluabilidad</t>
  </si>
  <si>
    <t>Ponderación</t>
  </si>
  <si>
    <t>Puntuación máxima</t>
  </si>
  <si>
    <t>3. Evaluación basada en pruebas y solución</t>
  </si>
  <si>
    <t>4. Análisis económico ex ante</t>
  </si>
  <si>
    <t>5. Evaluación y seguimiento</t>
  </si>
  <si>
    <t>Clasificación de los riesgos ambientales y sociales</t>
  </si>
  <si>
    <t>Igualdad de género</t>
  </si>
  <si>
    <t>Trabajo</t>
  </si>
  <si>
    <t>Medio ambiente</t>
  </si>
  <si>
    <t xml:space="preserve">     Antes de la aprobación se brindó a la entidad del sector público asistencia técnica adicional (por encima de la preparación de proyecto) para aumentar las probabilidades de éxito del proyecto</t>
  </si>
  <si>
    <t xml:space="preserve">     La evaluación de impacto ex post del proyecto arrojará pruebas empíricas para cerrar las brechas de conocimiento en el sector, que fueron identificadas en el documento de proyecto o el plan de evaluación.</t>
  </si>
  <si>
    <t>Impact of the program</t>
  </si>
  <si>
    <t>Specify Environmental &amp; Social Risk Classification: A, B, C or B.13</t>
  </si>
  <si>
    <t>Specify Overall risk rate: High, Medium or Low</t>
  </si>
  <si>
    <t>III. Matriz de seguimiento de riesgos y mitigación</t>
  </si>
  <si>
    <t>IV. Función del BID - Adicionalidad</t>
  </si>
  <si>
    <t>IV. IDB´s Role - Additionality</t>
  </si>
  <si>
    <t>III. Risks &amp; Mitigation Monitoring Matrix</t>
  </si>
  <si>
    <t>The results matrix includes ex ante data of the state of the indicators chosen to monitor and evaluate the outcome of the project.
Baselines for results provide ex ante information on conditions that are expected to change as an outcome of the project implementation. Baselines establish where the project is starting from, and are essential for measuring progress and accomplishment at some later date.</t>
  </si>
  <si>
    <t>The results matrix includes a predetermined quantitative level of outcome (change) that is expected within a specified timeframe.
The target value has to be express in the same baseline unit.</t>
  </si>
  <si>
    <t>The results matrix or the monitoring and evaluation plan of the project includes a defined source of data or a clear data collection plan for each outcome indicator.</t>
  </si>
  <si>
    <t>The results matrix or the monitoring and evaluation plan of the project includes a defined source of data or a clear data collection plan for each output indicator.</t>
  </si>
  <si>
    <t>Part III  - Risk Management</t>
  </si>
  <si>
    <t>Risk Management and Additionality</t>
  </si>
  <si>
    <t>Part IV  - Additionality</t>
  </si>
  <si>
    <t>Se han calificado todos los riesgos por magnitud y probabilidad</t>
  </si>
  <si>
    <t>Las medidas de mitigación tienen indicadores para el seguimiento de su implementación</t>
  </si>
  <si>
    <t>Identified risks have been rated for magnitude and likelihood</t>
  </si>
  <si>
    <t>Mitigation measures have been identified for major risks</t>
  </si>
  <si>
    <t>Se han identificado medidas adecuadas de mitigación para los riesgos principales</t>
  </si>
  <si>
    <t xml:space="preserve">The General Economic Analysis Annex includes the economic rationale behind the proposed policy reforms for the entire program. </t>
  </si>
  <si>
    <t>Sensitivity analysis is performed and includes all key variables that could affect net benefits and assumptions.</t>
  </si>
  <si>
    <t>Sensitivity analysis is based on simulations from the economic model.</t>
  </si>
  <si>
    <t>General Economic Analysis (GEA) -Only for PBLs and PBPs-</t>
  </si>
  <si>
    <t>Vertical Logic</t>
  </si>
  <si>
    <t>Outcomes</t>
  </si>
  <si>
    <t>Outputs</t>
  </si>
  <si>
    <t xml:space="preserve">     3.1 Program Diagnosis</t>
  </si>
  <si>
    <t xml:space="preserve">     3.2 Proposed Interventions or Solutions</t>
  </si>
  <si>
    <t xml:space="preserve">     3.3 Results Matrix Quality</t>
  </si>
  <si>
    <t xml:space="preserve">     5.1 Monitoring Mechanisms</t>
  </si>
  <si>
    <t xml:space="preserve">     5.2 Evaluation Plan</t>
  </si>
  <si>
    <t xml:space="preserve">     Monitoring and Evaluation National System</t>
  </si>
  <si>
    <t xml:space="preserve">          Use of some Sectorial or Sub-national system</t>
  </si>
  <si>
    <t xml:space="preserve">     Statistics National System</t>
  </si>
  <si>
    <t xml:space="preserve">     Strategic Planning National System</t>
  </si>
  <si>
    <t xml:space="preserve">     Environmental Assessment National System</t>
  </si>
  <si>
    <t xml:space="preserve">The project relies on the use of country systems </t>
  </si>
  <si>
    <t>Fiduciary Systems(VPC/PDP criteria)</t>
  </si>
  <si>
    <t>Non-Fiduciary Systems</t>
  </si>
  <si>
    <t>Additional (to project preparation) technical assistance was provided to the public sector entity prior to approval to increase the likelihood of success of the project</t>
  </si>
  <si>
    <t>The ex-post impact evaluation of the project will produce evidence to close knowledge gaps in the sector that were identified in the project document and/or in the evaluation plan.</t>
  </si>
  <si>
    <t>The project relies on the use of country systems</t>
  </si>
  <si>
    <t>The ex-post impact evaluation of the project will produce evidence to close knowledge gaps in the sector that were identified in the project document and/or in the evaluation plan</t>
  </si>
  <si>
    <t>Relevance of this project to country development challenges (If not aligned to country strategy or country program)</t>
  </si>
  <si>
    <t>Monitoring mechanisms have been budgeted.</t>
  </si>
  <si>
    <t>Non-Fiduciary</t>
  </si>
  <si>
    <t>The Bank and borrower have agreed to use the results matrix and the activities defined in the PMR  to monitor the operation</t>
  </si>
  <si>
    <t xml:space="preserve">     3.1 Diagnóstico del Programa</t>
  </si>
  <si>
    <t xml:space="preserve">     3.2 Intervenciones o Soluciones Propuestas</t>
  </si>
  <si>
    <t xml:space="preserve">     3.3 Calidad de la Matriz de Resultados</t>
  </si>
  <si>
    <t xml:space="preserve">     5.1 Mecanismos de Monitoreo</t>
  </si>
  <si>
    <t xml:space="preserve">     5.2 Plan de Evaluación</t>
  </si>
  <si>
    <t>No-Fiduciarios</t>
  </si>
  <si>
    <t xml:space="preserve">El proyecto se basa en el uso de los sistemas nacionales </t>
  </si>
  <si>
    <t>Fill in with the impact evaluation method: Random assigment or Non-experimental (Difference-in-Differences,  Propensity  Score  Matching, Regression Discontinuity, Instrumental Variables, Simulation Model, or other approaches  that  allow  attribution), and include a description of knowledge gaps and the evidence the evaluation is expected to generate with respect to them.</t>
  </si>
  <si>
    <t>The main problems being addressed by the project are clearly identified</t>
  </si>
  <si>
    <t>The main factors (or causes) contributing to the problems are clearly identified</t>
  </si>
  <si>
    <t xml:space="preserve">     4.2 Identified and Quantified Benefits</t>
  </si>
  <si>
    <t xml:space="preserve">     4.3 Identified and Quantified Costs</t>
  </si>
  <si>
    <t xml:space="preserve">     4.4 Reasonable Assumptions</t>
  </si>
  <si>
    <t xml:space="preserve">     4.5 Sensitivity Analysis</t>
  </si>
  <si>
    <t xml:space="preserve">     4.1 The program has an ERR/NPV, a Cost-Effectiveness Analysis or a General Economic Analysis</t>
  </si>
  <si>
    <t xml:space="preserve">     4.2 Beneficios Identificados y Cuantificados</t>
  </si>
  <si>
    <t xml:space="preserve">     4.3 Costos Identificados y Cuantificados</t>
  </si>
  <si>
    <t xml:space="preserve">     4.4 Supuestos Razonables</t>
  </si>
  <si>
    <t xml:space="preserve">     4.5 Análisis de Sensibilidad</t>
  </si>
  <si>
    <t>Ex-post Cost-Benefit Analysis</t>
  </si>
  <si>
    <t>Ex-post Cost-Effectiveness Analysis</t>
  </si>
  <si>
    <t>Before-After or With-Without Comparison (no attribution)</t>
  </si>
  <si>
    <r>
      <t xml:space="preserve">Please specify in the information &amp; references column, and in the corresponding row, if the project has a Lending Program Classification identified in OPUS. Use one of the two following sentences: i) Lending Program </t>
    </r>
    <r>
      <rPr>
        <b/>
        <sz val="11"/>
        <rFont val="Arial"/>
        <family val="2"/>
      </rPr>
      <t>Automatic</t>
    </r>
    <r>
      <rPr>
        <sz val="11"/>
        <rFont val="Arial"/>
        <family val="2"/>
      </rPr>
      <t xml:space="preserve"> Classification in OPUS, or ii) Lending Program </t>
    </r>
    <r>
      <rPr>
        <b/>
        <sz val="11"/>
        <rFont val="Arial"/>
        <family val="2"/>
      </rPr>
      <t>Conditional</t>
    </r>
    <r>
      <rPr>
        <sz val="11"/>
        <rFont val="Arial"/>
        <family val="2"/>
      </rPr>
      <t xml:space="preserve"> Classification in OPUS.
The DEM’s Alignment Section should be completely consistent with the Lending Program Classification in OPUS and a justification of this contribution should be clearly specified in the loan proposal.</t>
    </r>
  </si>
  <si>
    <t xml:space="preserve">      4.1 El programa tiene una TIR/VPN, Análisis Costo-Efectividad o Análisis Económico General</t>
  </si>
  <si>
    <t>Yes</t>
  </si>
  <si>
    <t>No</t>
  </si>
  <si>
    <t>Low</t>
  </si>
  <si>
    <t>Medium</t>
  </si>
  <si>
    <t>High</t>
  </si>
  <si>
    <t>A</t>
  </si>
  <si>
    <t>B</t>
  </si>
  <si>
    <t>C</t>
  </si>
  <si>
    <t>B.13</t>
  </si>
  <si>
    <t>Estructura</t>
  </si>
  <si>
    <t>Titulo principal</t>
  </si>
  <si>
    <t>Titulo secundario</t>
  </si>
  <si>
    <t>Total</t>
  </si>
  <si>
    <t>Subtotal 1</t>
  </si>
  <si>
    <t>Subtotal 2</t>
  </si>
  <si>
    <t>Agregados</t>
  </si>
  <si>
    <t>(Please provide justification for this additionality)</t>
  </si>
  <si>
    <t>SPD-QRR</t>
  </si>
  <si>
    <t>TEAM-QRR</t>
  </si>
  <si>
    <t>SPD-OPC</t>
  </si>
  <si>
    <t xml:space="preserve"> Development Effectiveness Matrix for Sovereign Guaranteed Operations - 2015</t>
  </si>
  <si>
    <t>Comments (optional)</t>
  </si>
  <si>
    <t>The Country Strategy (CS or CSU) objective or result to which project outcome is expected to contribute has been identified</t>
  </si>
  <si>
    <t>The intervention is aligned with an objective or result of the Country Strategy Results Matrix</t>
  </si>
  <si>
    <t>Fill in CS Results Matrix objective</t>
  </si>
  <si>
    <t>If the intervention is not aligned with the country strategy matrix or country program</t>
  </si>
  <si>
    <t>Fill in GN # of current Country Strategy</t>
  </si>
  <si>
    <t>Criterio</t>
  </si>
  <si>
    <t xml:space="preserve">Sección 1. Alineación Estragégica con el Noveno Aumento </t>
  </si>
  <si>
    <t>Programa de préstamos</t>
  </si>
  <si>
    <r>
      <t xml:space="preserve">    </t>
    </r>
    <r>
      <rPr>
        <b/>
        <i/>
        <sz val="10"/>
        <rFont val="Arial"/>
        <family val="2"/>
      </rPr>
      <t xml:space="preserve"> Administración financiera</t>
    </r>
  </si>
  <si>
    <t xml:space="preserve">         Presupuesto</t>
  </si>
  <si>
    <t xml:space="preserve">         Tesorería</t>
  </si>
  <si>
    <t xml:space="preserve">         Contabilidad y emisión de informes</t>
  </si>
  <si>
    <t xml:space="preserve">         Controles externos</t>
  </si>
  <si>
    <t xml:space="preserve">         Auditoría interna</t>
  </si>
  <si>
    <r>
      <t xml:space="preserve">    </t>
    </r>
    <r>
      <rPr>
        <b/>
        <i/>
        <sz val="10"/>
        <rFont val="Arial"/>
        <family val="2"/>
      </rPr>
      <t xml:space="preserve"> Adquisiciones y contrataciones</t>
    </r>
  </si>
  <si>
    <t xml:space="preserve">         Sistema de información</t>
  </si>
  <si>
    <t xml:space="preserve">         Método de comparación de precios</t>
  </si>
  <si>
    <t xml:space="preserve">         Contratación de consultor individual</t>
  </si>
  <si>
    <t xml:space="preserve">         Licitación pública nacional</t>
  </si>
  <si>
    <t xml:space="preserve">               Uso de algún subsistema nacional</t>
  </si>
  <si>
    <t xml:space="preserve">               Uso avanzado de sistema nacional</t>
  </si>
  <si>
    <t xml:space="preserve">     Sistema Nacional de Planeación Estratégica</t>
  </si>
  <si>
    <t xml:space="preserve">     Sistema Nacional de Monitoreo y Evaluación</t>
  </si>
  <si>
    <t xml:space="preserve">     Sistema Nacional de Estadística</t>
  </si>
  <si>
    <t xml:space="preserve">     Sistema Nacional de Evaluación Ambiental</t>
  </si>
  <si>
    <t>Fiduciary (VPC/FMP Criteria)</t>
  </si>
  <si>
    <t>Fiduciarios (criterios de VPC/FMP)</t>
  </si>
  <si>
    <t>If the intervention is not aligned with the Country Strategy Results Matrix or Country Program</t>
  </si>
  <si>
    <t>The above mentioned economic rationale is based on an economic model which is presented and specified in the Annex.</t>
  </si>
  <si>
    <t>The economic benefits – direct and indirect -  that result from the implementation of the policy conditions included in the Policy Matrix for the entire program are adequately identified and for the most significant policy reforms, quantified.
In the case of Programmatic loans, during the preparation of the subsequent tranches any changes in benefits should be identified and quantified.</t>
  </si>
  <si>
    <t>All relevant - direct and indirect - costs to economic agents  that result from the implementation of the policy conditions included in the Policy Matrix for the entire program are adequately identified and quantified for the most significant policy reforms proposed.
In the case of Programmatic loans, during the preparation of the subsequent tranches any changes in costs should be identified and quantified.</t>
  </si>
  <si>
    <t>The project has an ERR and/or NPV for its main components.</t>
  </si>
  <si>
    <t>The project has a cost-effectiveness analysis for its main components.</t>
  </si>
  <si>
    <t>Random Assignment</t>
  </si>
  <si>
    <t xml:space="preserve"> Yes/No</t>
  </si>
  <si>
    <t>Provide justification for this additionality</t>
  </si>
  <si>
    <t>TEAM-RESPONSE</t>
  </si>
  <si>
    <t>The intervention is aligned with an objective of the Country Strategy Results Matrix</t>
  </si>
  <si>
    <t>A valid comparison/control group has been identified.</t>
  </si>
  <si>
    <t xml:space="preserve">Timelines are defined to design survey tools/collect baseline/follow up surveys (or conditions to effectively access and use administrative data have been identified and met). </t>
  </si>
  <si>
    <t>Non-Experimental Methods (Difference-in-Differences, Propensity Score Matching, Regression Discontinuity, Synthetic Control Method, Instrumental Variables, Simulation Model, or other approaches that allow attribution)</t>
  </si>
  <si>
    <t>The information that needs to be collected (survey questionnaire or available administrative data) and other variables of interest are specified</t>
  </si>
  <si>
    <t>The IDB’s involvement promotes additional improvements of the intended beneficiaries and/or public sector entity in the following dimensions:</t>
  </si>
  <si>
    <t>La participación del BID promueve mejoras adicionales en los presuntos beneficiarios o la entidad del sector público en las siguientes dimensiones:</t>
  </si>
  <si>
    <t>Calificación de riesgo global = magnitud de los riesgos*probabilidad</t>
  </si>
  <si>
    <t>Empirical evidence of the main determinants of the problems  is provided (See Guidelines for guidance on what constitutes sufficient empirical evidence)</t>
  </si>
  <si>
    <t>The dimension of the proposed solution is related to the objective of the project and its magnitude</t>
  </si>
  <si>
    <t>The desired medium- or long-term impacts are stated in the POD and the results matrix, and they are clearly related to the country strategy/country program results matrix for that sector or area of intervention. In fact, the impact of the project usually is the same as the stated sector objective and indicator for a country strategy result matrix.
A single project may generally not be the sole means for attaining the general objective; it may only contributes towards the general objective indirectly. Several other country and/ or sector programs are needed to support the achievement of the general objective or desired impact. They are specified as an expected verifiable achievement that is expected as a medium- or long-term result of the intervention.</t>
  </si>
  <si>
    <t>The desired improvements (effects) as a result of the project are clearly stated. 
The outcome (s) should describe what is expected to be different as a result of the delivery of project outputs; NOT what the project is going to do. 
They are stated as expected, verifiable achievements (i.e. increased reading scores for children, decrease in malnutrition, etc. are project outcomes of cash transfer programs. Potable water access 24/7 can be an outcome of a water project. Lower transportation cost is an outcome of a roads project. Reduced time or cost for legalizing a business is a public sector project outcome.)</t>
  </si>
  <si>
    <t>The results matrix includes ex ante data of the state of the indicators chosen to monitor and evaluate the outputs of the project.
Baselines for outputs provide ex ante information on the availability of goods and services that are expected to be delivered by the project during its implementation. Baselines establish where the project is starting from, and are essential for measuring progress and accomplishment at some later date.</t>
  </si>
  <si>
    <t>The results matrix includes a predetermined quantitative level of output (change) that is expected within a specified timeframe.
The target value has to be expressed in the same baseline unit.</t>
  </si>
  <si>
    <t>The results matrix includes a predetermined quantitative level of outcome (change) that is expected within a specified timeframe.
The target value has to be expressed in the same baseline unit.</t>
  </si>
  <si>
    <t xml:space="preserve">Output indicators have annual targets </t>
  </si>
  <si>
    <t>The evaluation plan has an allocated budget</t>
  </si>
  <si>
    <t>The number of waves of data collection and the timing for data collection have been determined (or detailed characteristics of available administrative data that will be used have been specified).</t>
  </si>
  <si>
    <t>Fiduciary Systems(VPC/FMP criteria)</t>
  </si>
  <si>
    <r>
      <t xml:space="preserve">Nota de valoración de la evaluabilidad: Esta nota tiene por objeto presentar una valoración global de la evaluabilidad del proyecto sobre la base de las normas descritas en las directrices sobre evaluabilidad, y permitir al Directorio entender por qué se asignaron o no puntuaciones al proyecto. Para ello deberá elaborarse la información indicada a continuación. </t>
    </r>
    <r>
      <rPr>
        <i/>
        <sz val="10"/>
        <rFont val="Arial"/>
        <family val="2"/>
      </rPr>
      <t xml:space="preserve">Evaluar y resumir el diagnóstico y el nivel de pruebas empíricas que le sirve de sustento. Evaluar y resumir el nivel de pruebas empíricas (o eficacia en función del costo) de la solución propuesta. Evaluar y comentar la calidad de la Matriz de Resultados. Evaluar y describir la metodología de evaluación ex ante y ex post que se ha de utilizar en el proyecto para demostrar sus resultados.  Describir el principal tipo de riesgo al que está expuesta la operación y su intensidad. Describir si se han tomado medidas de mitigación y si se las puede hacer objeto de seguimiento durante la vida del proyecto. </t>
    </r>
  </si>
  <si>
    <r>
      <t xml:space="preserve">Fill the white cells of the "Yes/No" column" with </t>
    </r>
    <r>
      <rPr>
        <b/>
        <sz val="11"/>
        <rFont val="Arial"/>
        <family val="2"/>
      </rPr>
      <t xml:space="preserve">"Yes" </t>
    </r>
    <r>
      <rPr>
        <sz val="11"/>
        <rFont val="Arial"/>
        <family val="2"/>
      </rPr>
      <t>if the Proposal of the project includes the information requested or fulfills the criterion. If the project doesn't fulfill the criterion, leave the cell blank.</t>
    </r>
  </si>
  <si>
    <r>
      <t xml:space="preserve">In those cells where you are requested to provide referenced information, </t>
    </r>
    <r>
      <rPr>
        <b/>
        <sz val="11"/>
        <rFont val="Arial"/>
        <family val="2"/>
      </rPr>
      <t xml:space="preserve">please provide the references </t>
    </r>
    <r>
      <rPr>
        <sz val="11"/>
        <rFont val="Arial"/>
        <family val="2"/>
      </rPr>
      <t xml:space="preserve">by writing them in the same cell.  Fill the "Yes/No" column" with </t>
    </r>
    <r>
      <rPr>
        <b/>
        <sz val="11"/>
        <rFont val="Arial"/>
        <family val="2"/>
      </rPr>
      <t>"Yes"</t>
    </r>
    <r>
      <rPr>
        <sz val="11"/>
        <rFont val="Arial"/>
        <family val="2"/>
      </rPr>
      <t xml:space="preserve"> if you provided the information.</t>
    </r>
  </si>
  <si>
    <r>
      <t xml:space="preserve">    </t>
    </r>
    <r>
      <rPr>
        <b/>
        <i/>
        <sz val="11"/>
        <rFont val="Arial"/>
        <family val="2"/>
      </rPr>
      <t xml:space="preserve"> Financial Management</t>
    </r>
  </si>
  <si>
    <r>
      <t xml:space="preserve">    </t>
    </r>
    <r>
      <rPr>
        <b/>
        <i/>
        <sz val="11"/>
        <rFont val="Arial"/>
        <family val="2"/>
      </rPr>
      <t xml:space="preserve"> Procurement</t>
    </r>
  </si>
  <si>
    <r>
      <t xml:space="preserve">In those cells where you are requested to provide referenced information, </t>
    </r>
    <r>
      <rPr>
        <b/>
        <sz val="11"/>
        <rFont val="Arial"/>
        <family val="2"/>
      </rPr>
      <t xml:space="preserve">please provide the references </t>
    </r>
    <r>
      <rPr>
        <sz val="11"/>
        <rFont val="Arial"/>
        <family val="2"/>
      </rPr>
      <t xml:space="preserve">by writing ithem in the same cell.  Fill the "Yes/No" column" with </t>
    </r>
    <r>
      <rPr>
        <b/>
        <sz val="11"/>
        <rFont val="Arial"/>
        <family val="2"/>
      </rPr>
      <t>"Yes"</t>
    </r>
    <r>
      <rPr>
        <sz val="11"/>
        <rFont val="Arial"/>
        <family val="2"/>
      </rPr>
      <t xml:space="preserve"> if you provided the information.</t>
    </r>
  </si>
  <si>
    <r>
      <t xml:space="preserve">Verify the vertical logic. Each level logically contributes to the next higher level. 
Inputs → Activities → Outputs → Outcomes → Impacts
</t>
    </r>
    <r>
      <rPr>
        <b/>
        <sz val="11"/>
        <rFont val="Arial"/>
        <family val="2"/>
      </rPr>
      <t>Top down:</t>
    </r>
    <r>
      <rPr>
        <sz val="11"/>
        <rFont val="Arial"/>
        <family val="2"/>
      </rPr>
      <t xml:space="preserve"> Ask how a particular level can be attained. The answer should be: by successful completion of the immediate lower level
</t>
    </r>
    <r>
      <rPr>
        <b/>
        <sz val="11"/>
        <rFont val="Arial"/>
        <family val="2"/>
      </rPr>
      <t>Bottom up:</t>
    </r>
    <r>
      <rPr>
        <sz val="11"/>
        <rFont val="Arial"/>
        <family val="2"/>
      </rPr>
      <t xml:space="preserve"> Ask why a particular level is being done. The answer should be: in order to attain the next higher level.  </t>
    </r>
  </si>
  <si>
    <t xml:space="preserve">     Regional Context Indicators</t>
  </si>
  <si>
    <t xml:space="preserve">     Country Development Results Indicators</t>
  </si>
  <si>
    <t xml:space="preserve"> Development Effectiveness Matrix for Sovereign Guaranteed Operations - 2016</t>
  </si>
  <si>
    <t>Alignment</t>
  </si>
  <si>
    <t>Contribution</t>
  </si>
  <si>
    <t>Regional Context Indicators</t>
  </si>
  <si>
    <t>Poverty headcount ratio (US $4 per day PPP) (%)</t>
  </si>
  <si>
    <t>Gini coefficient</t>
  </si>
  <si>
    <t>Social Progress Index</t>
  </si>
  <si>
    <t>Growth rate of GDP per person employed (%)</t>
  </si>
  <si>
    <t>Global Innovation Index (LAC average)</t>
  </si>
  <si>
    <t>Research and development expenditure as a percentage of GDP (%)</t>
  </si>
  <si>
    <t>Intraregional trade in goods (%)</t>
  </si>
  <si>
    <t>Growth rate of the value of total exports of goods and services (%)</t>
  </si>
  <si>
    <t>Foreign direct investment net inflows as percentage of GDP (%)</t>
  </si>
  <si>
    <r>
      <t>Greenhouse gas emissions (kg of CO</t>
    </r>
    <r>
      <rPr>
        <vertAlign val="subscript"/>
        <sz val="10"/>
        <rFont val="Arial"/>
        <family val="2"/>
      </rPr>
      <t xml:space="preserve">2 </t>
    </r>
    <r>
      <rPr>
        <sz val="10"/>
        <rFont val="Arial"/>
        <family val="2"/>
      </rPr>
      <t>e per $1 GDP (PPP))</t>
    </r>
  </si>
  <si>
    <t>Proportion of terrestrial and marine areas protected (%)</t>
  </si>
  <si>
    <r>
      <t>Government effectiveness (average LAC percentile)</t>
    </r>
    <r>
      <rPr>
        <sz val="11"/>
        <rFont val="Arial"/>
        <family val="2"/>
      </rPr>
      <t xml:space="preserve"> </t>
    </r>
  </si>
  <si>
    <t>Rule of law (average LAC percentile)</t>
  </si>
  <si>
    <t>Country Development Results Indicators</t>
  </si>
  <si>
    <t>Maternal mortality ratio (number of maternal deaths per 100,000 live births)</t>
  </si>
  <si>
    <t>Students benefited by education projects (#)</t>
  </si>
  <si>
    <t>Countries in the region with improved learning outcomes according to PISA (%)</t>
  </si>
  <si>
    <t>Property value within project area of influence (% change)</t>
  </si>
  <si>
    <t>Reduction of emissions with support of IDBG financing (annual million tons CO2 e)</t>
  </si>
  <si>
    <t xml:space="preserve">Public agencies' processing times of international trade of goods and services </t>
  </si>
  <si>
    <t>Formal employment of women (%)</t>
  </si>
  <si>
    <t>Percent of GDP collected in taxes (%)</t>
  </si>
  <si>
    <t>Beneficiaries receiving health services (#)</t>
  </si>
  <si>
    <t>Beneficiaries of targeted anti-poverty programs (#)</t>
  </si>
  <si>
    <t>Beneficiaries of improved management and sustainable use of natural capital (#)</t>
  </si>
  <si>
    <t>Households benefitting from housing solutions (#)</t>
  </si>
  <si>
    <t>Beneficiaries of on-the-job training programs (#)</t>
  </si>
  <si>
    <t>Jobs created by supported firms (#)</t>
  </si>
  <si>
    <t>Women beneficiaries of economic empowerment initiatives (#)</t>
  </si>
  <si>
    <t>Micro / small / medium enterprises financed (#)</t>
  </si>
  <si>
    <t>Micro / small / medium enterprises provided with non-financial support (#)</t>
  </si>
  <si>
    <t>Households with new or upgraded access to drinking water (#)</t>
  </si>
  <si>
    <t>Households with new or upgraded access to sanitation (#)</t>
  </si>
  <si>
    <t>Installed power generation from renewable energy sources (%)</t>
  </si>
  <si>
    <t>Roads built or upgraded  (km)</t>
  </si>
  <si>
    <t>Professionals from public and private sectors trained or assisted in economic integration (#)</t>
  </si>
  <si>
    <t>Regional, sub-regional and extra-regional integration agreements and cooperation initiatives supported (#)</t>
  </si>
  <si>
    <t>Subnational governments benefited by citizen security projects (#)</t>
  </si>
  <si>
    <t>Government agencies benefited by projects that strengthen technological and managerial tools to improve public service delivery (#)</t>
  </si>
  <si>
    <t>The Country Strategy (CS or CSU) objective to which project outcome is aligned has been identified</t>
  </si>
  <si>
    <t xml:space="preserve">All indicators identified for the impact of the program are SMART.
Indicators are the selected metrics by which it is verified if the desired change is taking place. </t>
  </si>
  <si>
    <t xml:space="preserve">All indicators identified for each outcome are SMART.
Indicators are the selected metrics by which it is verified if the desired change is taking place. </t>
  </si>
  <si>
    <t xml:space="preserve">All indicators identified for each output are SMART (including Baseline value, Target value and Means of Verification).
Indicators are the selected metrics by which it is verified if the desired change is taking place. </t>
  </si>
  <si>
    <t>Mitigation measures have SMART indicators for tracking their implementation</t>
  </si>
  <si>
    <t>Immediate Outcomes</t>
  </si>
  <si>
    <t>Intermediate Outcomes</t>
  </si>
  <si>
    <r>
      <t>Fill the cells under Alignment &amp; Contribution with "Yes" if applicable. For Strategic Alignment criteria please refer to the document</t>
    </r>
    <r>
      <rPr>
        <sz val="11"/>
        <color rgb="FFFF0000"/>
        <rFont val="Arial"/>
        <family val="2"/>
      </rPr>
      <t xml:space="preserve"> "Technical Guidance on Strategic Alignment"</t>
    </r>
    <r>
      <rPr>
        <sz val="11"/>
        <rFont val="Arial"/>
        <family val="2"/>
      </rPr>
      <t>. You may also refer to the DEM Toolkit for further details on how to fill-out this section.</t>
    </r>
  </si>
  <si>
    <t>Cross-cutting Themes</t>
  </si>
  <si>
    <t>Climate Change and Environmental Sustainability</t>
  </si>
  <si>
    <r>
      <t xml:space="preserve">Evaluability Assessment Note: The purpose of this note is to provide an overall assessment of the project's evaluability based on the standards described in the Evaluability Guidelines, as well as to ensure that the Board understands why scores were or were not given to the project. The following information should be developed in order to achieve this purpose. </t>
    </r>
    <r>
      <rPr>
        <i/>
        <sz val="10"/>
        <rFont val="Arial"/>
        <family val="2"/>
      </rPr>
      <t xml:space="preserve">Assess and summarize the diagnosis and the level of empirical evidence to support it. Assess and summarize the level of empirical evidence (or cost-effectiveness) of the solution proposed. Assess and comment on the Results Matrix Quality. Asses and describe the evaluation methodology ex ante and ex post to be used by the project to demonstrate its results.  Describe the main type of risk the operation is subject to and its intensity. Describe whether mitigation measures are in place and whether they can be monitored during the life of the project.
</t>
    </r>
  </si>
  <si>
    <t>Note: (*) Indicates contribution to the corresponding CRF’s Country Development Results Indicator.</t>
  </si>
  <si>
    <t>Development Challenges</t>
  </si>
  <si>
    <t xml:space="preserve">     Development Challenges &amp; Cross-cutting Themes</t>
  </si>
  <si>
    <r>
      <rPr>
        <b/>
        <sz val="11"/>
        <rFont val="Arial"/>
        <family val="2"/>
      </rPr>
      <t xml:space="preserve">Alignment:
</t>
    </r>
    <r>
      <rPr>
        <sz val="11"/>
        <rFont val="Arial"/>
        <family val="2"/>
      </rPr>
      <t xml:space="preserve">To be aligned with a Development Challenge or Cross-cutting Theme an operation needs to: i) provide justification on the linkage between the program’s expected results with the corresponding Development Challenge or Cross-Cutting Theme; or ii) identify in the program’s Results Matrix an indicator that is equivalent to a CRF Regional Context Indicator or Country Development Results Indicator.
To be aligned with a CRF Regional Context or Country Development Results Indicator the operation needs to identify in the program's Results Matrix an indicator that is equivalent to that of the corresponding CRF Indicator. 
</t>
    </r>
    <r>
      <rPr>
        <b/>
        <sz val="11"/>
        <rFont val="Arial"/>
        <family val="2"/>
      </rPr>
      <t>Contribution:</t>
    </r>
    <r>
      <rPr>
        <sz val="11"/>
        <rFont val="Arial"/>
        <family val="2"/>
      </rPr>
      <t xml:space="preserve"> 
To contribute to a CRF Country Development Results Indicator an operation needs to include the corresponding CRF indicator in the program's Results Matrix; contribution implies a tangible, measurable sum to the corresponding CRF Indicator. </t>
    </r>
  </si>
  <si>
    <t>ALINEACIÓN CDR</t>
  </si>
  <si>
    <t xml:space="preserve">     Retos Regionales y Temas Transversales</t>
  </si>
  <si>
    <t xml:space="preserve">     Indicadores de contexto regional</t>
  </si>
  <si>
    <t xml:space="preserve">     Indicadores de desarrollo de países</t>
  </si>
  <si>
    <t>Nota: (*) Indica contribución al Indicador de Desarrollo de Países correspondiente.</t>
  </si>
  <si>
    <t>Temas transversales</t>
  </si>
  <si>
    <t>Alineación</t>
  </si>
  <si>
    <t>Contribución</t>
  </si>
  <si>
    <t>Indicadores de contexto regional</t>
  </si>
  <si>
    <t>Tasa de incidencia de la pobreza (US $4 por día PPA) (%)</t>
  </si>
  <si>
    <t>Coeficiente de Gini</t>
  </si>
  <si>
    <t>Índice de Progreso Social</t>
  </si>
  <si>
    <t>Tasa de crecimiento del PIB por cada persona empleada (%)</t>
  </si>
  <si>
    <t xml:space="preserve">Índice Global de Innovación (Promedio ALC) </t>
  </si>
  <si>
    <t>Gasto en investigación y desarrollo como porcentaje del PIB (%)</t>
  </si>
  <si>
    <t>Comercio intrarregional de bienes (%)</t>
  </si>
  <si>
    <t>Tasa de crecimiento del valor total de exportaciones de bienes y servicios (%)</t>
  </si>
  <si>
    <t>Flujos netos de inversión extranjera directa como porcentaje del PIB (%)</t>
  </si>
  <si>
    <r>
      <t>Emisiones de gases de efecto invernadero (kg de CO</t>
    </r>
    <r>
      <rPr>
        <vertAlign val="subscript"/>
        <sz val="10"/>
        <rFont val="Arial"/>
        <family val="2"/>
      </rPr>
      <t xml:space="preserve">2 </t>
    </r>
    <r>
      <rPr>
        <sz val="10"/>
        <rFont val="Arial"/>
        <family val="2"/>
      </rPr>
      <t>e por $1 PIB (PPA))</t>
    </r>
  </si>
  <si>
    <t>Proporción de zonas terrestres y marinas protegidas (%)</t>
  </si>
  <si>
    <r>
      <t>Eficacia gubernamental (percentil promedio de ALC)</t>
    </r>
    <r>
      <rPr>
        <sz val="11"/>
        <rFont val="Arial"/>
        <family val="2"/>
      </rPr>
      <t xml:space="preserve"> </t>
    </r>
  </si>
  <si>
    <t>Estado de derecho (percentil promedio de ALC)</t>
  </si>
  <si>
    <t>Indicadores de resultados de desarrollo de países</t>
  </si>
  <si>
    <t>Países de la región que mejoraron sus resultados de aprendizaje en PISA (%)</t>
  </si>
  <si>
    <t xml:space="preserve">Tasa de mortalidad maternal (número de muertes maternas por cada 100.000 nacidos vivos) </t>
  </si>
  <si>
    <t>Valor de la propiedad dentro del área de influencia del proyecto (% cambio)</t>
  </si>
  <si>
    <r>
      <t>Reducción de emisiones con apoyo de financiamiento del Grupo BID (millones de toneladas anuales de CO</t>
    </r>
    <r>
      <rPr>
        <vertAlign val="subscript"/>
        <sz val="10"/>
        <color rgb="FF000000"/>
        <rFont val="Arial"/>
        <family val="2"/>
      </rPr>
      <t>2</t>
    </r>
    <r>
      <rPr>
        <sz val="10"/>
        <color rgb="FF000000"/>
        <rFont val="Arial"/>
        <family val="2"/>
      </rPr>
      <t xml:space="preserve"> equivalente)</t>
    </r>
  </si>
  <si>
    <t xml:space="preserve">Tiempos de procesamiento del comercio internacional de bienes y servicios por parte de las agencias públicas responsables </t>
  </si>
  <si>
    <t>Empleo formal para mujeres (%)</t>
  </si>
  <si>
    <t>Impuestos recaudados como porcentaje del PIB (%)</t>
  </si>
  <si>
    <t>Estudiantes beneficiados por proyectos de educación (#)</t>
  </si>
  <si>
    <t>Beneficiarios que reciben servicios de salud (#)</t>
  </si>
  <si>
    <t>Beneficiarios de programas destinados a combatir la pobreza (#)</t>
  </si>
  <si>
    <t>Beneficiarios de una mejor gestión y uso sostenible del capital natural (#)</t>
  </si>
  <si>
    <t>Hogares que se benefician de soluciones de vivienda (#)</t>
  </si>
  <si>
    <t>Beneficiarios de programas de capacitación en el trabajo  (#)</t>
  </si>
  <si>
    <t>Empleos creados por empresas apoyadas (#)</t>
  </si>
  <si>
    <t>Mujeres beneficiarias de iniciativas de empoderamiento económico (#)</t>
  </si>
  <si>
    <t>Micro / pequeñas / medianas empresas financiadas (#)</t>
  </si>
  <si>
    <t>Micro / pequeñas / medianas empresas a las que se les proporciona apoyo no financiero  (#)</t>
  </si>
  <si>
    <t>Hogares con acceso nuevo o mejorado a agua potable (#)</t>
  </si>
  <si>
    <t>Hogares con acceso nuevo o mejorado a saneamiento  (#)</t>
  </si>
  <si>
    <t>Capacidad de generación de energía instalada de fuentes de energía renovable (%)</t>
  </si>
  <si>
    <t>Caminos construidos o mejorados  (km)</t>
  </si>
  <si>
    <t>Profesionales de los sectores públicos y privado capacitados o asesorados en integración económica (#)</t>
  </si>
  <si>
    <t>Acuerdos de integración regional, subregional y extra regional e iniciativas de cooperación apoyadas (#)</t>
  </si>
  <si>
    <t>Gobiernos subnacionales beneficiados por proyectos de seguridad ciudadana (#)</t>
  </si>
  <si>
    <t>Agencias gubernamentales beneficiadas por proyectos que fortalecen los instrumentos tecnológicos y de gestión para mejorar la provisión de servicios públicos (#)</t>
  </si>
  <si>
    <t>Resultados intermedios</t>
  </si>
  <si>
    <t>Resultados inmediatos</t>
  </si>
  <si>
    <t>Productos</t>
  </si>
  <si>
    <t>Social Inclusion and Equality</t>
  </si>
  <si>
    <t>Productivity and Innovation</t>
  </si>
  <si>
    <t>Economic Integration</t>
  </si>
  <si>
    <t>Gender Equality and Diversity</t>
  </si>
  <si>
    <t>Institutional Capacity and the Rule of Law</t>
  </si>
  <si>
    <t>Inclusión Social e Igualdad</t>
  </si>
  <si>
    <t>Productividad e Innovación</t>
  </si>
  <si>
    <t>Integración Económica</t>
  </si>
  <si>
    <t>Equidad de Género y Diversidad</t>
  </si>
  <si>
    <t>Cambio Climático y Sostenibilidad Ambiental</t>
  </si>
  <si>
    <t>Capacidad Institucional e Imperio de la Ley</t>
  </si>
  <si>
    <t>GN-2843</t>
  </si>
  <si>
    <t>La operacion estaba originalmente planificada para 2017</t>
  </si>
  <si>
    <t>Componente 3</t>
  </si>
  <si>
    <t>1.12-1.17</t>
  </si>
  <si>
    <t>1.21 Buscadores de empleo</t>
  </si>
  <si>
    <t>1.1-1.17</t>
  </si>
  <si>
    <t>1.9-1.17</t>
  </si>
  <si>
    <t>1.4 - 1.8, 1.11, 1.18</t>
  </si>
  <si>
    <t>1.12, 1.17, 1.18</t>
  </si>
  <si>
    <t>1.22-1.27</t>
  </si>
  <si>
    <t>1.21-.1.27</t>
  </si>
  <si>
    <t>1.21; 1.30-1.32; y vease el Anexo II (matriz de resultados)</t>
  </si>
  <si>
    <t>1.22-1.27;  1.30-1.32;  y vease el Anexo II (matriz de resultados)</t>
  </si>
  <si>
    <t>1.21 para objectivos; 1.30-1.33 impacto/resultados deseados; y vease el Anexo II (matriz de resultados) para impacto/resultados a mediano plazo; 1.19 para alineacion con estrategia de pais</t>
  </si>
  <si>
    <t>1.12-1.17 (problemas especificos identificados), 1.22-1.27 (soluciones propuestas vinculadas a los problemas identificados)</t>
  </si>
  <si>
    <t>Seccion III, B; y vease el Enlace 3 (Plan de M&amp;E)</t>
  </si>
  <si>
    <t>Seccion I C parrafo 1.33 y vease el Enlace Opcional 1 (Analysis Economico del Proyecto párrafo 38 al 40)</t>
  </si>
  <si>
    <t>Seccion I C parrafo 1.33 y vease el Enlace Opcional 1 (Analysis Economico del Proyecto párrafo 33 al 37)</t>
  </si>
  <si>
    <t>Seccion I C parrafo 1.33 y vease el Enlace Opcional 1 (Analysis Economico del Proyecto párrafo 19 al 32)</t>
  </si>
  <si>
    <t>Seccion I C parrafo 1.33 y vease el Enlace Opcional 1 (Analysis Economico del Proyecto párrafo 13 al 18)</t>
  </si>
  <si>
    <t>Seccion I C parrafo 1.33 y vease el Enlace Opcional 1 (Analysis Economico del Proyecto párrafo 44 al 46)</t>
  </si>
  <si>
    <t>Seccion III, B; y vease el Enlace 3 (Plan de M&amp;,E sección III)</t>
  </si>
  <si>
    <t>Seccion III, B; y vease el Enlace 3 (Plan de M&amp;E, sección III)</t>
  </si>
  <si>
    <t>Seccion III, B; y vease el Enlace 3 (Plan de M&amp;E, sección III-d)</t>
  </si>
  <si>
    <t>Seccion III, B; y vease el Enlace 3 (Plan de M&amp;E, sección III-c)</t>
  </si>
  <si>
    <t>Seccion III, B; y vease el Enlace 3 ( Plan de M&amp;E, sección III)</t>
  </si>
  <si>
    <t>Seccion I C, párrafo 1.32</t>
  </si>
  <si>
    <t>Ver Reporte de Monitoreo (PMR) y Matriz de Resultados</t>
  </si>
  <si>
    <t xml:space="preserve">Ver Plan de M&amp;E y Reporte de Monitoreo (PMR) </t>
  </si>
  <si>
    <t>Un programa no puede simultaneamente estar alineado a temas de genero y tener adicionalidad en este mismo tema.</t>
  </si>
  <si>
    <t>Un programa no puede simultaneamente estar alineado a temas mejoras en el mercado de trabajo y tener adicionalidad en este mismo tema.</t>
  </si>
  <si>
    <t>Se valida el si de forma condicional. Se debe mejorar la descripcion de la logica vertical de la operacion y se debe mejorar los indicadores de la matriz.</t>
  </si>
  <si>
    <t xml:space="preserve">La mayoria de los supuestos que se describen en el documento son justificados de forma adecuada. Sin embargo, el documento omite una discusion de algunos supuestos clave para replicar el analisis. Por ejemplo, se asume que el efecto en ingresos es de 5% y 10% para los distintos tipos de intervenciones. Sin embargo, en ninguna parte se menciona, que valor del ingresos se asume para el escenario sin proyecto; tampoco se indica si este valor cambia en el tiempo. Se asume que no hay un costo de oportunidad para los participantes de los programas de intermediacion laboral (componentes 1 y 2), aunque este supuesto se hace comunmente, no es adecuado ya que el tiempo siempre tiene un valor. Ademas no es consistente asumir que el tiempo de los participantes de capacitacion tiene valor pero el tiempo de los participantes de intermedicion no lo tiene. </t>
  </si>
  <si>
    <t>Notar que en la matriz de resultados de la estrategia de pais no hay ningun objetivo denominado "apoyo al empleo".  Sin embargo, si se valida que el proyecto este alineado al objetivo de "Inserción laboral de mujeres y población indígena". 
Adicionalmente, actualmente el POD no pone suficiente enfasis en el tema de formalidad; pero si este tema fuera tratado mas a fondo, tambien se podria considerar alinearse con el objetivo de "Generar un entorno favorable a la formalizacion y crecimiento empresarial"</t>
  </si>
  <si>
    <t xml:space="preserve">Del POD se entiende que existen al menos dos grupos distintas con problemas distintos. Un primer grupo son los hombres adultos buscadores de empleo. Para ellos el desempleo parece no ser un problema importante pero si lo es el sub-empleo (informalidad, bajos salarios, etc.). Un segundo  grupo son los grupos vulnerables para los cuales no solo el sub-empleo es un problema, sino que existe una brecha respecto a su tasa de inserción laboral. En ocasiones, el POD mezcla estos dos grupos como si sus problemáticas fueran las mismas. Por ejemplo, el objetivo general de la operación es “mejorar la inserción laboral de buscadores de empleo que acceden al Servicio Público de Empleo de Bolivia (SPEBO)”; a pesar de que se espera atender en cierta medida a hombres adultos  para los cuales no es claro que sea importante mejorar su inserción laboral (aunque si se debería buscar mejorar los niveles de formalidad, ingresos, etc.) El objetivo, los indicadores de resultado, las metas, y otros aspectos del POD deberían reflejar en mejor medida las diferentes problemáticas que enfrentan los distintos grupos a ser atendidos. </t>
  </si>
  <si>
    <t>Se recomienda incluir un párrafo en el POD en que se describan los beneficiarios en detalle. La información a presentar en este párrafo, como ser el número de beneficiarios de cada tipo que se espera debe ser consistente con los valores que se usen en el análisis económico.  Se esperaría que los beneficiarios del proyecto incluyan no solo a los buscadores de empleo pero también a las empresas. En este párrafo también se podría describir cualquier información que se tenga respecto a la demanda del servicio. ¿Hay suficiente demanda para que la oferta de servicios se absorba?</t>
  </si>
  <si>
    <t xml:space="preserve">La logica vertical de la operacion no es clara. Asegurarse que para cada grupo a ser atendido exista una conexión entre el objetivo que se busaca, los productos, y los indicadores de resultado de la matriz. Por ejemplo, actualmente la MR no tiene productos específicos para jóvenes y discapacitados pero si tiene indicadores de resultado para estos grupos. Notar que los hitos en la MR no son equivalentes a los productos. Los productos implican un compromiso a lograr mientras que los hitos. Por lo tanto no es adecuado tratar a los hitos y productos como si fueran equivalentes o intercambiables. 
Adicionalmente, ver comentarios en la celda H14. </t>
  </si>
  <si>
    <t xml:space="preserve">No es claro que se busca lograr con el programa ya que no hay consistencia entre los resultados esperados que se indican en la matriz y los beneficios que se incluyen en el Analisis Economico. El diseño del proyecto debe buscar consistencia entre ambas partes. </t>
  </si>
  <si>
    <t>Para los indicadores referentes a "Nivel de inserción de buscadores de empleo discapacitados que
reciben apoyo" se indica que el valor de line a de base es zero. Si que actualmente no se apoya a trabajadores discapacitados este valor se podria aproximar con informacion de buscadores discapacitados en general (aunque no se los apoye). No se puede asumir que el valor es zero ya que este es un valor latente (probablemente es mayor a zero pero no se observa). Si se asume zero el crecimiento en insercion laboral que se calcule al final del programa sera mayor al que se esperaria.</t>
  </si>
  <si>
    <t>Los productos deberian ser bienes o servicios. Llamar al producto "Numero de beneficiarios" no suena apropiado. Se recomienda combia el nombre del producto a uno equivalente como ser "numero de apoyos", o "numero de becas", etc.</t>
  </si>
  <si>
    <t xml:space="preserve">No se presentan suficientes detalles para poder replicar el analisis. Como minimo se deberia incluir una tabla desagregada de los beneficios por anio. Por ejmplo se podria incluir tablas que muestren el numero de beneficiarios por anio, el beneficio derivado del aumento en ingresos por anio para cada cohorte que participa en el programa. En numero de beneficiarios que se incluye deberia ser consistente con elnumero de apoyos que aparece como producto en la matriz. </t>
  </si>
  <si>
    <t>Se valida en YES de forma condicional. Asegurarse que este valor sea consistente con los supuestos que se utiliza en el analisis economico.</t>
  </si>
  <si>
    <t xml:space="preserve">El análisis económico está escrito de forma clara, y en general la metodología parece adecuada. Sin embargo, existen limitaciones importantes: (i) Primeramente, se omiten detalles clave del análisis que no permiten que este sea replicable. (ii) Adicionalmente, los beneficios del análisis económico parecen no ser consistentes con los indicadores de resultado y las metas de la matriz de resultados. Se ajustara el puntaje de esta seccion una vez que se incluyan suficientes detalles para poder replicar el analisis y verificar que efectivamente este es adecuado. </t>
  </si>
  <si>
    <t xml:space="preserve">Los puntos levantados anteriormente, respecto al cálculo de beneficios y supuestos utilizados, tienen implicancias sobre el análisis de sensibilidad. Los parámetros principales que se deben considerar en el análisis económico dependen de los supuestos que se hagan. 
Se sugiere considerar escenarios adicionales para el analisis de sensibilidad como ser: sobrecostos del 20%; reduccion en el efecto del programa en ingresos de al menos el 20% (parece que la reduccion enm el parametro de ingresos es menos a esto). Otras sugerencias dependeran de cuales sean los parametros mas relevantes para el analisis economico dependiendo de los cambios a la matriz de resultados. 
Ademas de considerar escenarios pesimistas y escenarios optimistas, se podria calcular cual es el valor de cada parametro que resulta en un VPN de 0. Este calculo es muy informativo para entender cuan relevantes son los distintos parameetros. Ademas de considerar cambios en un solo parametro a la vez, se podrian considerar escenarios pesimistas y optimistas donde se cambien varios parametros de forma simultanea. </t>
  </si>
  <si>
    <t xml:space="preserve">No se encontro la clasificacion de riesgos por probabilidad. Por favor indicar en la celda C16, donde puede encontrarse esta informacion. </t>
  </si>
  <si>
    <t>No se encontro esta informacion. Por favor indicar en la celda respectiva donde puede encontrarse.</t>
  </si>
  <si>
    <t xml:space="preserve">El programa detalla los costos de un componente de monitoreo y evaluacion con el cual se espera se financien encuestas para obtener los datos necesarios. Sin embargo, no queda claro que el presupuesto para las encuestas guarde consistencia con los calculos de poder. Idelamente deberia incluirse un supuesto razonable para el costo por encuesta, y aseguarase que dado ese costo, el presupuesto permita cubrir el tamano de muestra que se obtiene de los calculos de poder. (Ver celda H94).
Adicionalmente hay pequenas discrepancias en el presupuesto de evaluacion. Por ejemplo el cuadro 3 del plan de M&amp;E indica un gasto de USD 750.000 para encuestas; pero el cuadro 11 indica que USD 150.000 de estos seran para estudios. Adicionalmente, no queda claro si se vana a usar las mismas encuentas tanto para el monitoreo como para la evaluacion. El cuadro 11 pareceria indicar fechas distintas para ambos tipos de enecuestas.Tampoco queda claro si van a usar encuestas telefoniocas o presenciales. </t>
  </si>
  <si>
    <t>Notar que hay un error pequeno en la suma del costo de los productos del Componente 3. Alguno de los hitos deberia ser un producto para que los sub-componentes sumen el monto total. Revisar PED-POA.</t>
  </si>
  <si>
    <t>Se valida de forma condicional. Si cambian los indcadores de resultados, probablemente sea necesario considerar cambios en las fuentes de informacion.</t>
  </si>
  <si>
    <t>Ver comentarios en la celda H77.</t>
  </si>
  <si>
    <t>No queda claro que la evaluacion cuasi-experimental propuesta sea optima para el contexto. Se sugiere propoponer un estrategia adicional. O en caso que se mantenga la estrategia actual, se sugiere responder  a los puntos levantados y mostrar mas evidencia que la estrategia propuesta es factible. Por ejemplo, se usan estrategias similares en otros contxtos? El instrumento pareceria ser similar al de Berry, Levinsohn, and Pakes (1995), es este el caso?</t>
  </si>
  <si>
    <t xml:space="preserve">En la matriz de resultado se incluye solo dos mediciones de los indicadores (2015 y 2021); sin embargo en el cuadro 11 del plan de M&amp;E pareceria que va a haber una recoleccion de datos continua. Se debe aclarar el numero de olas de recolecccion de datos que se espera, y esto debe ser consistente en el POD y todos sus anexos. </t>
  </si>
  <si>
    <t>Se podria justificar la alineacion en mas detalle.</t>
  </si>
  <si>
    <t>Se debe incluir el indicador en la matriz. 
Por favor, modificar el contenido de la celda C39. Dicha celda debe indicar las referencias donde se encuentra la justificacion para la alineacion con el indicador seleccionado (Se debe indicar el documento, como ser POD o uno de sus anexos, y el parrafo especifico).</t>
  </si>
  <si>
    <t xml:space="preserve">Potencialmente se podria tener contribucion para este indicador, pero no es claro. Modificar el contenido de la celda C47 (siguiendo las sugerencias en la  celda V47). </t>
  </si>
  <si>
    <t xml:space="preserve">Se recomienda que en el Par 1.2 acerca de las causas del problema (la insuficiente información laboral y la busqueda de empleo por medios informales) se mencione tambien que una causa del problema son las debilidades del SPEBO a ser descritas en detalle en parrafos posteriores del POD. Las debilidades del SPEBO son claramente una parte del problema que la nueva operacion buscara atender (gran parte de los componentes de la intervenciones son una respuesta directa a las debilidades identificadas). 
Como se indicó en los comentarios de SPD en ERM, sería conveniente mencionar en más detalle el problema de la baja calidad del capital humano  y de la desigualdad de ingresos laborales marcada por la brecha de ingresos que existe entre los ocupados de distintos niveles educativos que tiene el país. Este puede ser particularmente informativo para los grupos más vulnerables. </t>
  </si>
  <si>
    <t xml:space="preserve">Se presenta evidenia empirica, pero esta no es suficiente. Por ejmemplo, se indica que en Bolivia la mayoria de la gente encuentra empleos a traves de su familia y amigos; pero se indica como esto compara con otros paises similares similares. </t>
  </si>
  <si>
    <t xml:space="preserve">Se valida de forma condicional. </t>
  </si>
  <si>
    <t>Se valida de forma condicional. El plan de M&amp;E debe indicar mas claramente las caracteristicas y el tiempo de las encuestas que van a llervarse a cabo.</t>
  </si>
  <si>
    <t>Se recomienda separar la Tabla del Ped-POA en dos tablas: (i) una con las fechas; y (ii) otra con los costos por anio. Actualmente los costos para los utltimos anios aparecen en hojas separadas lo cual dificulta su lectura.</t>
  </si>
  <si>
    <t>Ver comentarios en la celda H95.</t>
  </si>
  <si>
    <t>There is not clear difference between the impacts and results. Usually, one difference between the  two types of indicators is the time dimension where the impact is a long term outcome. In the result matrix, the time dimension of both types of indicators is the same. It is suggested to include a different time dimension between the impact indicators and the outcomes. 
Algunos indicadores de impacto deberian clasificarse como indicadores de resultado. Ver comentarios en la celda H 35.</t>
  </si>
  <si>
    <t xml:space="preserve">Se esperan cambios en la matriz de resuktados, se verificara si los indicadores son SMART una vez se determine que es lo que se busca medir. 
Adicionalmente, debe haber consistencia entre los beneficios del analisis economico y los indicadores de resultado de la matriz. </t>
  </si>
  <si>
    <t xml:space="preserve">Se valida de forma condicional. La evaluacion experimental propuesta debe inteegrarse mejor con la informacion que se presenta en el POD. La evaluacion experimental se enfoca en un sub-grupo especifico de beneficiarios del preograma que no se menciona en el POD. 
Adicionalmente, se sugiere presentar evidencia que la UE esta de acuerdo con asignar el tratamiento de forma aleatoria. Esto es importante ya que para la evaluacion cuasi-experiemental se ha descrito un mecanismo de asignacion a la capacitacion donde las empresas deciden en base a una lista corta. Para el exito de la evaluacion expperimental es importa que hayan mecanismo contractuales que garanticen que las distans partes estan de acuerdo en aplicar mecasnismos de asignacion distintos para este caso. Las firmas deben estar dispuesta a capacitar al individuo que se les asigne de forma aleatoria. Si este no es el caso, se debe dscribir mejor como va a funcionar el experimento. </t>
  </si>
  <si>
    <t>Aunque se presentan calculos de poder, no se relacionan los calculos de poder con el presupuesto para encuentas. El presupuesto debe considerar los resultados del calculo de poder. (Ver celda H77)</t>
  </si>
  <si>
    <t>Se ajustaron los indicadores de la matriz de resultados para reflejar mejor los resultados del problema y su respuesta a los problemas detectados.</t>
  </si>
  <si>
    <t>Se ajustaron los indicadores de la matriz de resultados para reflejar mejor los resultados del problema y su respuesta a los problemas detectados. Se ajusto ademas el analisis economico para que sea consistente con los nuevos indicadores.</t>
  </si>
  <si>
    <t>Se ajustaron los indicadores de la matriz de resultados.</t>
  </si>
  <si>
    <t>Se ajustaron los indicadores de la matriz de resultados y se incorpo informacion adicional sobre linea base.</t>
  </si>
  <si>
    <t>Se reviso el analisis economico.</t>
  </si>
  <si>
    <t>Se ajusto el producto para reflejar exactamente el indicador de la matriz del CRF.</t>
  </si>
  <si>
    <t>Se ajusto el indicador de la matriz para ajustarlo al CRF.</t>
  </si>
  <si>
    <t>Se ajusto la matriz de resultados para reflejar mejor la logica vertical del proyecto</t>
  </si>
  <si>
    <t>La matriz de riesgos incluye la informacion de probabilidad</t>
  </si>
  <si>
    <t>La matriz de riesgos incluye las medidas de mitigacion</t>
  </si>
  <si>
    <t>La matriz de riesgos incluye los indicadores de seguimiento</t>
  </si>
  <si>
    <t>Por error la matriz de PP se incluyo como parte del documento en la parte superior de la matriz ampliada para POD, se retiro la matriz de PP que generaba problemas a la hora d einterpretar los riesgos.</t>
  </si>
  <si>
    <t>CT BO-T1256 (ATN/OC-15615-BO) aprobada en el ERM del PP.</t>
  </si>
  <si>
    <t>De acuerdo, se retira la explicacion sobre el motivo de la adicionalidad al no corresponder.</t>
  </si>
  <si>
    <t>El Programa utiliza el sistema de administración financiera nacional (denominado SIGEP) para el control presupuestario del Programa.</t>
  </si>
  <si>
    <t>El Programa utiliza el sistema de administración financiera nacional (denominado SIGEP) para el registro y control del flujo de recursos  del Programa</t>
  </si>
  <si>
    <t>El Programa utiliza el sistema de administración financiera nacional (denominado SIGEP) para el registro y control del flujo de recursos  del Programa. Sin embargo, mientras se concluya el desarrollo, en curso, de su Modulo de Administracion de Proyectos, el Programa adoptara de manera complementaria el sistema SIAP-BID (desarrollado por CAN/CBO) para la emision de reportes en la moneda de la operacion.</t>
  </si>
  <si>
    <t>Se contara con una Firma de Auditoria Independiente.</t>
  </si>
  <si>
    <t xml:space="preserve">El Banco viene impulsando iniciativas de fortalecimiento al Sistema Nacional de Control Interno y Auditoria Interna. </t>
  </si>
  <si>
    <t>La cartera de préstamos usa el SICOES, como subsistema acreditado por FMP/VPC desde abril de 2012</t>
  </si>
  <si>
    <t>insercion laboral de mujeres y poblacion indigena</t>
  </si>
  <si>
    <t>Se ajustaron los indicadores de la matriz de para incluir la insercion en unidades económicas formales e indicadores para medir la mejora en ingresos de los beneficiarios. Se aclara ademas que todas las personas que reciban apoyo de capacitacion en planta la reciben debido a un grado de vulnerabilidad detectado en el perfilamiento, los pilotos buscan ver acciones especificas para grupos que requieren apoyos adicionales.</t>
  </si>
  <si>
    <t>En el párrafo 1.2 del POD  ahora se incluye una comparación breve  del porcentaje de uso de métodos informales de búsqueda de empleo con países similares de la región (Perú y Ecuador)</t>
  </si>
  <si>
    <t>Por temas de espacio no es posible atender la sugerencia. El problema sin embargo se encuentra traatado en el POD en parrafos posteriores.</t>
  </si>
  <si>
    <t>Se incluyó el párrafo 1.29 en el POD, que describe los criterios de elegibilidad y la escala esperada de beneficiarios. Asimismo, se ajustaron los indicadores de la matriz, donde el numero de beneficiarios y los beneficios que reciben se aclaran.</t>
  </si>
  <si>
    <t>El desarrollo de las encuestas se describe con más detalle en la sección II.c. del documento. Ver también el cuadro 3 del mismo.</t>
  </si>
  <si>
    <t>Se ajustaron y consideraron los comentarios señalados</t>
  </si>
  <si>
    <t>Se agradece el comentario, se inlcuyeron las recomendaciones y se incluye detalles para replicar el mismo. Asimismo se reviso la consistencia con la matriz de resultados</t>
  </si>
  <si>
    <t xml:space="preserve">Se reviso el analisis economico y se incluyo el detalle de supuestos utilizados. Se considero el comentario acerca del costo de oportunidad por intermediación laboral y fue incluido. </t>
  </si>
  <si>
    <t xml:space="preserve">Se incluyeron las recomendaciones en el análisis de sensibilidad. </t>
  </si>
  <si>
    <t>Gracias por el comentario, el formato utilizado fue el formato estandar de PE P POA en Project</t>
  </si>
  <si>
    <t xml:space="preserve">Se cambió la matriz de productos (En la matriz de Resultados) y se ajustó el PEP-POA. </t>
  </si>
  <si>
    <t xml:space="preserve">Se ajustó el presupuesto teniendo en cuenta el cálculo de poder, ver cuadro 11. Se considera los cálculos de poder de las evaluaciones y se asume un costo por encuesta de $us22 para encuestas presenciales y $us11 para encuestas telefónicas de acuerdo a precios referenciales de mercado, considerando también las olas de línea de base y seguimiento.
Se ajustó el presupuesto (cuadro 11) y el  cronograma (cuadro 12) y se aclaró el uso de cada encuesta para monitoreo (telefónicas de seguimiento) y evaluación (encuestas presenciales de la evaluación de impacto). Asimismo, las fechas de recolección de encuestas de monitoreo se planifican para su uso en el Reporte de la matriz de resultados. </t>
  </si>
  <si>
    <t>Se ajustó el cronograma y se insertaron notas aclaratorias sobre las estrategias de levantamiento de encuestas para las evaluaciones de impacto y monitoreo</t>
  </si>
  <si>
    <t>Este sub grupo de jóvenes se menciona en el Componente 3 del POD. 
Se menciona la firma de convenios con el SPEBO (Página 31 y Nota de pie 28).</t>
  </si>
  <si>
    <t>Se considera que la Evaluación cuasi experimental tiene los retos propios de una estrategia de este tipo (VI). Sin embargo, se considera un beneficio en sí mismo por el hecho de utilizar una propuesta innovadora. De todas formas, se explicitan en el plan de M&amp;E las limitaciones que nos menciona SPD y se describe una alternativa de mitigación (de encontrar las debilidades mencionadas empíricamente) que sugiere el uso de PSM . Aprovechando la abundante recolección de información de línea de Base (Página 29).</t>
  </si>
  <si>
    <t>Se ajustó en el POD el objetivo para aclarar que los buscadores de empleo serán posicionados en unidades económicas formales, y se ajustó en los párrafos consecutivos (1.23 a1.25) las medidas para  la insercion laboral de mujeres y personas con discapacidad. Para aclaraciones respecto a población indígena, ver la nota 34 al pie de página del documento.</t>
  </si>
  <si>
    <t xml:space="preserve">La alineación estratégica del Programa se encuentra desarrollada en los nuevos párrafos 1.20 y 1.21 del documento. </t>
  </si>
  <si>
    <t>A random assignment will be used for the first time to evaluate intermediation and training programs in Bolivia, it will provide new evidence of the effects of the programs on youth.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</si>
</sst>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0.0"/>
    <numFmt numFmtId="166" formatCode="0.00000"/>
    <numFmt numFmtId="167" formatCode="0.0%"/>
  </numFmts>
  <fonts count="35" x14ac:knownFonts="1">
    <font>
      <sz val="10"/>
      <name val="Arial"/>
    </font>
    <font>
      <b/>
      <sz val="12"/>
      <color indexed="9"/>
      <name val="Calibri"/>
      <family val="2"/>
    </font>
    <font>
      <sz val="11"/>
      <color indexed="8"/>
      <name val="Calibri"/>
      <family val="2"/>
    </font>
    <font>
      <sz val="10"/>
      <name val="Arial"/>
      <family val="2"/>
    </font>
    <font>
      <sz val="11"/>
      <color indexed="9"/>
      <name val="Calibri"/>
      <family val="2"/>
    </font>
    <font>
      <b/>
      <sz val="11"/>
      <color indexed="63"/>
      <name val="Calibri"/>
      <family val="2"/>
    </font>
    <font>
      <b/>
      <sz val="11"/>
      <color indexed="9"/>
      <name val="Calibri"/>
      <family val="2"/>
    </font>
    <font>
      <b/>
      <sz val="10"/>
      <name val="Arial"/>
      <family val="2"/>
    </font>
    <font>
      <b/>
      <sz val="10"/>
      <color indexed="9"/>
      <name val="Arial"/>
      <family val="2"/>
    </font>
    <font>
      <i/>
      <sz val="10"/>
      <name val="Arial"/>
      <family val="2"/>
    </font>
    <font>
      <b/>
      <sz val="10"/>
      <color indexed="9"/>
      <name val="Arial"/>
      <family val="2"/>
    </font>
    <font>
      <sz val="10"/>
      <color indexed="9"/>
      <name val="Arial"/>
      <family val="2"/>
    </font>
    <font>
      <b/>
      <sz val="11"/>
      <name val="Arial"/>
      <family val="2"/>
    </font>
    <font>
      <sz val="11"/>
      <name val="Arial"/>
      <family val="2"/>
    </font>
    <font>
      <b/>
      <sz val="14"/>
      <name val="Arial"/>
      <family val="2"/>
    </font>
    <font>
      <sz val="14"/>
      <name val="Arial"/>
      <family val="2"/>
    </font>
    <font>
      <sz val="10"/>
      <name val="Arial"/>
      <family val="2"/>
    </font>
    <font>
      <b/>
      <sz val="11"/>
      <color indexed="9"/>
      <name val="Arial"/>
      <family val="2"/>
    </font>
    <font>
      <sz val="10"/>
      <color theme="1"/>
      <name val="Arial"/>
      <family val="2"/>
    </font>
    <font>
      <b/>
      <sz val="10"/>
      <color theme="0"/>
      <name val="Arial"/>
      <family val="2"/>
    </font>
    <font>
      <b/>
      <i/>
      <sz val="10"/>
      <name val="Arial"/>
      <family val="2"/>
    </font>
    <font>
      <b/>
      <i/>
      <sz val="10"/>
      <color indexed="9"/>
      <name val="Arial"/>
      <family val="2"/>
    </font>
    <font>
      <b/>
      <sz val="10"/>
      <color indexed="8"/>
      <name val="Arial"/>
      <family val="2"/>
    </font>
    <font>
      <b/>
      <sz val="10"/>
      <color theme="1"/>
      <name val="Arial"/>
      <family val="2"/>
    </font>
    <font>
      <b/>
      <sz val="11"/>
      <color theme="0"/>
      <name val="Arial"/>
      <family val="2"/>
    </font>
    <font>
      <b/>
      <sz val="11"/>
      <color theme="1"/>
      <name val="Arial"/>
      <family val="2"/>
    </font>
    <font>
      <b/>
      <i/>
      <sz val="11"/>
      <name val="Arial"/>
      <family val="2"/>
    </font>
    <font>
      <b/>
      <i/>
      <sz val="10"/>
      <color theme="0"/>
      <name val="Arial"/>
      <family val="2"/>
    </font>
    <font>
      <sz val="11"/>
      <color indexed="9"/>
      <name val="Arial"/>
      <family val="2"/>
    </font>
    <font>
      <sz val="11"/>
      <color theme="0"/>
      <name val="Arial"/>
      <family val="2"/>
    </font>
    <font>
      <sz val="11"/>
      <color rgb="FFFF0000"/>
      <name val="Arial"/>
      <family val="2"/>
    </font>
    <font>
      <b/>
      <sz val="11"/>
      <color rgb="FFFFFFFF"/>
      <name val="Arial"/>
      <family val="2"/>
    </font>
    <font>
      <vertAlign val="subscript"/>
      <sz val="10"/>
      <name val="Arial"/>
      <family val="2"/>
    </font>
    <font>
      <sz val="10"/>
      <color rgb="FF000000"/>
      <name val="Arial"/>
      <family val="2"/>
    </font>
    <font>
      <vertAlign val="subscript"/>
      <sz val="10"/>
      <color rgb="FF000000"/>
      <name val="Arial"/>
      <family val="2"/>
    </font>
  </fonts>
  <fills count="28">
    <fill>
      <patternFill patternType="none"/>
    </fill>
    <fill>
      <patternFill patternType="gray125"/>
    </fill>
    <fill>
      <patternFill patternType="solid">
        <fgColor indexed="31"/>
      </patternFill>
    </fill>
    <fill>
      <patternFill patternType="solid">
        <fgColor indexed="44"/>
      </patternFill>
    </fill>
    <fill>
      <patternFill patternType="solid">
        <fgColor indexed="30"/>
      </patternFill>
    </fill>
    <fill>
      <patternFill patternType="solid">
        <fgColor indexed="36"/>
      </patternFill>
    </fill>
    <fill>
      <patternFill patternType="solid">
        <fgColor indexed="62"/>
      </patternFill>
    </fill>
    <fill>
      <patternFill patternType="solid">
        <fgColor indexed="22"/>
      </patternFill>
    </fill>
    <fill>
      <patternFill patternType="solid">
        <fgColor indexed="55"/>
      </patternFill>
    </fill>
    <fill>
      <patternFill patternType="solid">
        <fgColor indexed="23"/>
        <bgColor indexed="64"/>
      </patternFill>
    </fill>
    <fill>
      <patternFill patternType="solid">
        <fgColor indexed="44"/>
        <bgColor indexed="64"/>
      </patternFill>
    </fill>
    <fill>
      <patternFill patternType="solid">
        <fgColor indexed="49"/>
        <bgColor indexed="64"/>
      </patternFill>
    </fill>
    <fill>
      <patternFill patternType="solid">
        <fgColor indexed="9"/>
        <bgColor indexed="64"/>
      </patternFill>
    </fill>
    <fill>
      <patternFill patternType="solid">
        <fgColor indexed="63"/>
        <bgColor indexed="64"/>
      </patternFill>
    </fill>
    <fill>
      <patternFill patternType="solid">
        <fgColor indexed="21"/>
        <bgColor indexed="64"/>
      </patternFill>
    </fill>
    <fill>
      <patternFill patternType="lightGray"/>
    </fill>
    <fill>
      <patternFill patternType="solid">
        <fgColor indexed="55"/>
        <bgColor indexed="64"/>
      </patternFill>
    </fill>
    <fill>
      <patternFill patternType="solid">
        <fgColor theme="0" tint="-0.14999847407452621"/>
        <bgColor indexed="64"/>
      </patternFill>
    </fill>
    <fill>
      <patternFill patternType="solid">
        <fgColor rgb="FF008080"/>
        <bgColor indexed="64"/>
      </patternFill>
    </fill>
    <fill>
      <patternFill patternType="solid">
        <fgColor rgb="FF33CCCC"/>
        <bgColor indexed="64"/>
      </patternFill>
    </fill>
    <fill>
      <patternFill patternType="solid">
        <fgColor theme="8" tint="-0.499984740745262"/>
        <bgColor indexed="64"/>
      </patternFill>
    </fill>
    <fill>
      <patternFill patternType="solid">
        <fgColor theme="0"/>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3" tint="0.59999389629810485"/>
        <bgColor indexed="64"/>
      </patternFill>
    </fill>
    <fill>
      <patternFill patternType="mediumGray">
        <bgColor theme="3" tint="0.59999389629810485"/>
      </patternFill>
    </fill>
    <fill>
      <patternFill patternType="solid">
        <fgColor rgb="FFFFFF00"/>
        <bgColor indexed="64"/>
      </patternFill>
    </fill>
    <fill>
      <patternFill patternType="solid">
        <fgColor theme="0" tint="-0.499984740745262"/>
        <bgColor indexed="64"/>
      </patternFill>
    </fill>
  </fills>
  <borders count="40">
    <border>
      <left/>
      <right/>
      <top/>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medium">
        <color indexed="64"/>
      </right>
      <top/>
      <bottom/>
      <diagonal/>
    </border>
    <border>
      <left/>
      <right style="thin">
        <color indexed="64"/>
      </right>
      <top style="medium">
        <color indexed="64"/>
      </top>
      <bottom style="thin">
        <color indexed="64"/>
      </bottom>
      <diagonal/>
    </border>
    <border>
      <left style="thin">
        <color indexed="64"/>
      </left>
      <right/>
      <top/>
      <bottom/>
      <diagonal/>
    </border>
  </borders>
  <cellStyleXfs count="12">
    <xf numFmtId="0" fontId="0" fillId="0" borderId="0"/>
    <xf numFmtId="0" fontId="9"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1" fillId="4" borderId="0" applyNumberFormat="0" applyBorder="0" applyProtection="0">
      <alignment horizontal="center"/>
    </xf>
    <xf numFmtId="0" fontId="1" fillId="6" borderId="0" applyNumberFormat="0" applyBorder="0" applyProtection="0">
      <alignment horizontal="center" vertical="center"/>
    </xf>
    <xf numFmtId="0" fontId="4" fillId="5" borderId="0" applyNumberFormat="0" applyBorder="0" applyAlignment="0" applyProtection="0"/>
    <xf numFmtId="0" fontId="6" fillId="8" borderId="1" applyNumberFormat="0" applyAlignment="0" applyProtection="0"/>
    <xf numFmtId="0" fontId="3" fillId="0" borderId="0"/>
    <xf numFmtId="0" fontId="5" fillId="7" borderId="2" applyNumberFormat="0" applyAlignment="0" applyProtection="0"/>
    <xf numFmtId="9" fontId="16" fillId="0" borderId="0" applyFont="0" applyFill="0" applyBorder="0" applyAlignment="0" applyProtection="0"/>
    <xf numFmtId="9" fontId="3" fillId="0" borderId="0" applyFont="0" applyFill="0" applyBorder="0" applyAlignment="0" applyProtection="0"/>
  </cellStyleXfs>
  <cellXfs count="442">
    <xf numFmtId="0" fontId="0" fillId="0" borderId="0" xfId="0"/>
    <xf numFmtId="165" fontId="22" fillId="0" borderId="30" xfId="0" applyNumberFormat="1" applyFont="1" applyFill="1" applyBorder="1" applyAlignment="1" applyProtection="1">
      <alignment horizontal="left" vertical="center" wrapText="1"/>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wrapText="1"/>
    </xf>
    <xf numFmtId="0" fontId="3" fillId="0" borderId="0" xfId="0" applyFont="1" applyFill="1" applyAlignment="1">
      <alignment vertical="center"/>
    </xf>
    <xf numFmtId="0" fontId="7" fillId="0" borderId="3" xfId="0" applyFont="1" applyBorder="1" applyAlignment="1">
      <alignment vertical="center"/>
    </xf>
    <xf numFmtId="0" fontId="3" fillId="12" borderId="0" xfId="0" applyFont="1" applyFill="1" applyAlignment="1">
      <alignment vertical="center"/>
    </xf>
    <xf numFmtId="165" fontId="3" fillId="0" borderId="0" xfId="0" applyNumberFormat="1" applyFont="1" applyAlignment="1">
      <alignment horizontal="center" vertical="center"/>
    </xf>
    <xf numFmtId="0" fontId="7" fillId="10" borderId="4" xfId="0" applyFont="1" applyFill="1" applyBorder="1" applyAlignment="1">
      <alignment vertical="center" wrapText="1"/>
    </xf>
    <xf numFmtId="0" fontId="10" fillId="14" borderId="8" xfId="0" applyFont="1" applyFill="1" applyBorder="1" applyAlignment="1">
      <alignment vertical="center" wrapText="1"/>
    </xf>
    <xf numFmtId="0" fontId="7" fillId="10" borderId="10" xfId="0" applyFont="1" applyFill="1" applyBorder="1" applyAlignment="1">
      <alignment vertical="center" wrapText="1"/>
    </xf>
    <xf numFmtId="0" fontId="3" fillId="0" borderId="10" xfId="0" applyFont="1" applyFill="1" applyBorder="1" applyAlignment="1">
      <alignment vertical="center" wrapText="1"/>
    </xf>
    <xf numFmtId="0" fontId="7" fillId="0" borderId="10" xfId="0" applyFont="1" applyFill="1" applyBorder="1" applyAlignment="1">
      <alignment vertical="center" wrapText="1"/>
    </xf>
    <xf numFmtId="0" fontId="11" fillId="11" borderId="4" xfId="0" applyFont="1" applyFill="1" applyBorder="1" applyAlignment="1">
      <alignment vertical="center" wrapText="1"/>
    </xf>
    <xf numFmtId="0" fontId="3" fillId="0" borderId="10" xfId="0" applyFont="1" applyBorder="1" applyAlignment="1">
      <alignment vertical="center" wrapText="1"/>
    </xf>
    <xf numFmtId="0" fontId="8" fillId="14" borderId="7" xfId="0" applyFont="1" applyFill="1" applyBorder="1" applyAlignment="1">
      <alignment vertical="center" wrapText="1"/>
    </xf>
    <xf numFmtId="0" fontId="8" fillId="11" borderId="10" xfId="0" applyFont="1" applyFill="1" applyBorder="1" applyAlignment="1">
      <alignmen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3" fillId="0" borderId="0" xfId="0" applyFont="1" applyBorder="1" applyAlignment="1">
      <alignment vertical="center" wrapText="1"/>
    </xf>
    <xf numFmtId="0" fontId="14" fillId="0" borderId="3" xfId="0" applyFont="1" applyBorder="1" applyAlignment="1">
      <alignment vertical="center"/>
    </xf>
    <xf numFmtId="0" fontId="7" fillId="0" borderId="0" xfId="0" applyFont="1" applyAlignment="1">
      <alignment vertical="center" wrapText="1"/>
    </xf>
    <xf numFmtId="165" fontId="3" fillId="0" borderId="0" xfId="0" applyNumberFormat="1" applyFont="1" applyAlignment="1">
      <alignment vertical="center" wrapText="1"/>
    </xf>
    <xf numFmtId="0" fontId="7" fillId="0" borderId="0" xfId="0" applyFont="1" applyBorder="1" applyAlignment="1">
      <alignment vertical="center"/>
    </xf>
    <xf numFmtId="0" fontId="14" fillId="0" borderId="22" xfId="0" applyFont="1" applyBorder="1" applyAlignment="1">
      <alignment vertical="center"/>
    </xf>
    <xf numFmtId="0" fontId="7" fillId="0" borderId="3" xfId="0" applyFont="1" applyFill="1" applyBorder="1" applyAlignment="1">
      <alignment vertical="center"/>
    </xf>
    <xf numFmtId="0" fontId="7" fillId="0" borderId="20" xfId="0" applyFont="1" applyBorder="1" applyAlignment="1">
      <alignment vertical="center"/>
    </xf>
    <xf numFmtId="0" fontId="13" fillId="0" borderId="10" xfId="0" applyFont="1" applyFill="1" applyBorder="1" applyAlignment="1">
      <alignment vertical="center" wrapText="1"/>
    </xf>
    <xf numFmtId="0" fontId="13" fillId="0" borderId="0" xfId="0" applyFont="1" applyFill="1" applyBorder="1" applyAlignment="1">
      <alignment vertical="center" wrapText="1"/>
    </xf>
    <xf numFmtId="0" fontId="12" fillId="0" borderId="0" xfId="0" applyFont="1" applyFill="1" applyBorder="1" applyAlignment="1">
      <alignment vertical="center" wrapText="1"/>
    </xf>
    <xf numFmtId="9" fontId="12" fillId="0" borderId="0" xfId="0" applyNumberFormat="1" applyFont="1" applyFill="1" applyBorder="1" applyAlignment="1">
      <alignment vertical="center" wrapText="1"/>
    </xf>
    <xf numFmtId="165" fontId="13" fillId="0" borderId="0" xfId="0" applyNumberFormat="1" applyFont="1" applyFill="1" applyBorder="1" applyAlignment="1">
      <alignment vertical="center" wrapText="1"/>
    </xf>
    <xf numFmtId="165" fontId="13" fillId="0" borderId="0" xfId="0" applyNumberFormat="1" applyFont="1" applyFill="1" applyBorder="1" applyAlignment="1">
      <alignment horizontal="right" vertical="center" wrapText="1" indent="1"/>
    </xf>
    <xf numFmtId="0" fontId="13" fillId="0" borderId="0" xfId="0" applyFont="1" applyAlignment="1">
      <alignment vertical="center"/>
    </xf>
    <xf numFmtId="0" fontId="13" fillId="0" borderId="0" xfId="0" applyFont="1" applyFill="1" applyAlignment="1">
      <alignment vertical="center"/>
    </xf>
    <xf numFmtId="0" fontId="12" fillId="0" borderId="10" xfId="0" applyFont="1" applyFill="1" applyBorder="1" applyAlignment="1">
      <alignment vertical="center" wrapText="1"/>
    </xf>
    <xf numFmtId="0" fontId="12" fillId="15" borderId="4" xfId="0" applyFont="1" applyFill="1" applyBorder="1" applyAlignment="1">
      <alignment horizontal="center" vertical="center" wrapText="1"/>
    </xf>
    <xf numFmtId="0" fontId="13" fillId="0" borderId="0" xfId="0" applyFont="1" applyAlignment="1">
      <alignment vertical="center" wrapText="1"/>
    </xf>
    <xf numFmtId="0" fontId="12" fillId="0" borderId="0" xfId="0" applyFont="1" applyAlignment="1">
      <alignment horizontal="center" vertical="center"/>
    </xf>
    <xf numFmtId="0" fontId="17" fillId="13" borderId="7" xfId="0" applyFont="1" applyFill="1" applyBorder="1" applyAlignment="1">
      <alignment vertical="center" wrapText="1"/>
    </xf>
    <xf numFmtId="0" fontId="17" fillId="13" borderId="8" xfId="0" applyFont="1" applyFill="1" applyBorder="1" applyAlignment="1">
      <alignment horizontal="center" vertical="center"/>
    </xf>
    <xf numFmtId="0" fontId="17" fillId="13" borderId="9" xfId="0" applyFont="1" applyFill="1" applyBorder="1" applyAlignment="1">
      <alignment horizontal="center" vertical="center"/>
    </xf>
    <xf numFmtId="0" fontId="10" fillId="14" borderId="4" xfId="0" applyFont="1" applyFill="1" applyBorder="1" applyAlignment="1">
      <alignment vertical="center" wrapText="1"/>
    </xf>
    <xf numFmtId="0" fontId="3" fillId="0" borderId="12" xfId="0" applyFont="1" applyBorder="1" applyAlignment="1">
      <alignment vertical="center" wrapText="1"/>
    </xf>
    <xf numFmtId="0" fontId="12" fillId="0" borderId="4" xfId="0" applyFont="1" applyFill="1" applyBorder="1" applyAlignment="1" applyProtection="1">
      <alignment vertical="center" wrapText="1"/>
      <protection locked="0"/>
    </xf>
    <xf numFmtId="0" fontId="13" fillId="0" borderId="4" xfId="0" applyFont="1" applyFill="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7" fillId="0" borderId="4" xfId="0" applyFont="1" applyFill="1" applyBorder="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Alignment="1" applyProtection="1">
      <alignment vertical="center"/>
      <protection locked="0"/>
    </xf>
    <xf numFmtId="0" fontId="3" fillId="12" borderId="0" xfId="0" applyFont="1" applyFill="1" applyAlignment="1" applyProtection="1">
      <alignment vertical="center"/>
      <protection locked="0"/>
    </xf>
    <xf numFmtId="0" fontId="3" fillId="0" borderId="26" xfId="0" applyFont="1" applyFill="1" applyBorder="1" applyAlignment="1" applyProtection="1">
      <alignment vertical="center"/>
      <protection locked="0"/>
    </xf>
    <xf numFmtId="0" fontId="3" fillId="0" borderId="27" xfId="0" applyFont="1" applyFill="1" applyBorder="1" applyAlignment="1" applyProtection="1">
      <alignment vertical="center"/>
      <protection locked="0"/>
    </xf>
    <xf numFmtId="0" fontId="3" fillId="0" borderId="21" xfId="0" applyFont="1" applyFill="1" applyBorder="1" applyAlignment="1" applyProtection="1">
      <alignment vertical="center"/>
      <protection locked="0"/>
    </xf>
    <xf numFmtId="0" fontId="13" fillId="0" borderId="0" xfId="0" applyFont="1" applyFill="1" applyAlignment="1" applyProtection="1">
      <alignment vertical="center"/>
      <protection locked="0"/>
    </xf>
    <xf numFmtId="0" fontId="13" fillId="0" borderId="0" xfId="0" applyFont="1" applyAlignment="1" applyProtection="1">
      <alignment vertical="center"/>
      <protection locked="0"/>
    </xf>
    <xf numFmtId="0" fontId="12" fillId="0" borderId="10" xfId="0" applyFont="1" applyFill="1" applyBorder="1" applyAlignment="1">
      <alignment horizontal="right" vertical="center" wrapText="1"/>
    </xf>
    <xf numFmtId="0" fontId="12" fillId="0" borderId="12" xfId="0" applyFont="1" applyFill="1" applyBorder="1" applyAlignment="1">
      <alignment vertical="center" wrapText="1"/>
    </xf>
    <xf numFmtId="0" fontId="12" fillId="0" borderId="5" xfId="0" applyFont="1" applyFill="1" applyBorder="1" applyAlignment="1" applyProtection="1">
      <alignment vertical="center" wrapText="1"/>
      <protection locked="0"/>
    </xf>
    <xf numFmtId="0" fontId="18" fillId="11" borderId="4" xfId="0" applyFont="1" applyFill="1" applyBorder="1" applyAlignment="1">
      <alignment vertical="center" wrapText="1"/>
    </xf>
    <xf numFmtId="0" fontId="3" fillId="26" borderId="0" xfId="0" applyFont="1" applyFill="1" applyAlignment="1" applyProtection="1">
      <alignment vertical="center"/>
      <protection locked="0"/>
    </xf>
    <xf numFmtId="0" fontId="3" fillId="0" borderId="0" xfId="0" applyFont="1"/>
    <xf numFmtId="0" fontId="17" fillId="27" borderId="10" xfId="0" applyFont="1" applyFill="1" applyBorder="1" applyAlignment="1">
      <alignment vertical="center" wrapText="1"/>
    </xf>
    <xf numFmtId="0" fontId="17" fillId="27" borderId="33" xfId="0" applyFont="1" applyFill="1" applyBorder="1" applyAlignment="1">
      <alignment vertical="center" wrapText="1"/>
    </xf>
    <xf numFmtId="0" fontId="17" fillId="27" borderId="34" xfId="0" applyFont="1" applyFill="1" applyBorder="1" applyAlignment="1">
      <alignment vertical="center" wrapText="1"/>
    </xf>
    <xf numFmtId="0" fontId="17" fillId="27" borderId="35" xfId="0" applyFont="1" applyFill="1" applyBorder="1" applyAlignment="1">
      <alignment horizontal="center" vertical="center" wrapText="1"/>
    </xf>
    <xf numFmtId="0" fontId="10" fillId="14" borderId="7" xfId="0" applyFont="1" applyFill="1" applyBorder="1" applyAlignment="1">
      <alignment vertical="center" wrapText="1"/>
    </xf>
    <xf numFmtId="0" fontId="18" fillId="11" borderId="10" xfId="0" applyFont="1" applyFill="1" applyBorder="1" applyAlignment="1">
      <alignment vertical="center" wrapText="1"/>
    </xf>
    <xf numFmtId="0" fontId="8" fillId="14" borderId="9" xfId="0" applyFont="1" applyFill="1" applyBorder="1" applyAlignment="1">
      <alignment horizontal="center" vertical="center" wrapText="1"/>
    </xf>
    <xf numFmtId="0" fontId="7" fillId="10" borderId="4" xfId="0" applyFont="1" applyFill="1" applyBorder="1" applyAlignment="1">
      <alignment horizontal="center" vertical="center" wrapText="1"/>
    </xf>
    <xf numFmtId="0" fontId="3" fillId="0" borderId="0" xfId="0" applyFont="1" applyBorder="1" applyAlignment="1">
      <alignment horizontal="center" vertical="center"/>
    </xf>
    <xf numFmtId="0" fontId="11" fillId="11" borderId="4" xfId="0" applyFont="1" applyFill="1" applyBorder="1" applyAlignment="1">
      <alignment horizontal="center" vertical="center" wrapText="1"/>
    </xf>
    <xf numFmtId="0" fontId="7" fillId="0" borderId="4" xfId="0" applyFont="1" applyBorder="1" applyAlignment="1" applyProtection="1">
      <alignment horizontal="center" vertical="center" wrapText="1"/>
      <protection locked="0"/>
    </xf>
    <xf numFmtId="0" fontId="7" fillId="0" borderId="4" xfId="0" applyFont="1" applyFill="1" applyBorder="1" applyAlignment="1" applyProtection="1">
      <alignment horizontal="center" vertical="center"/>
      <protection hidden="1"/>
    </xf>
    <xf numFmtId="0" fontId="8" fillId="14" borderId="10" xfId="0" applyFont="1" applyFill="1" applyBorder="1" applyAlignment="1">
      <alignment horizontal="center" vertical="center" wrapText="1"/>
    </xf>
    <xf numFmtId="0" fontId="7" fillId="0" borderId="5" xfId="0" applyFont="1" applyFill="1" applyBorder="1" applyAlignment="1" applyProtection="1">
      <alignment horizontal="center" vertical="center" wrapText="1"/>
      <protection locked="0"/>
    </xf>
    <xf numFmtId="0" fontId="19" fillId="13" borderId="6" xfId="0" applyFont="1" applyFill="1" applyBorder="1" applyAlignment="1">
      <alignment vertical="center" wrapText="1"/>
    </xf>
    <xf numFmtId="0" fontId="8" fillId="13" borderId="8" xfId="0" applyFont="1" applyFill="1" applyBorder="1" applyAlignment="1">
      <alignment horizontal="center" vertical="center"/>
    </xf>
    <xf numFmtId="0" fontId="19" fillId="14" borderId="7" xfId="0" applyFont="1" applyFill="1" applyBorder="1" applyAlignment="1">
      <alignment vertical="center" wrapText="1"/>
    </xf>
    <xf numFmtId="0" fontId="8" fillId="14" borderId="4" xfId="0" applyFont="1" applyFill="1" applyBorder="1" applyAlignment="1">
      <alignment vertical="center" wrapText="1"/>
    </xf>
    <xf numFmtId="0" fontId="8" fillId="11" borderId="4" xfId="0" applyFont="1" applyFill="1" applyBorder="1" applyAlignment="1">
      <alignment vertical="center" wrapText="1"/>
    </xf>
    <xf numFmtId="0" fontId="8" fillId="11" borderId="4" xfId="0" applyFont="1" applyFill="1" applyBorder="1" applyAlignment="1">
      <alignment horizontal="center" vertical="center" wrapText="1"/>
    </xf>
    <xf numFmtId="0" fontId="8" fillId="14" borderId="8" xfId="0" applyFont="1" applyFill="1" applyBorder="1" applyAlignment="1">
      <alignment vertical="center" wrapText="1"/>
    </xf>
    <xf numFmtId="0" fontId="8" fillId="14" borderId="8" xfId="0" applyFont="1" applyFill="1" applyBorder="1" applyAlignment="1">
      <alignment horizontal="center" vertical="center" wrapText="1"/>
    </xf>
    <xf numFmtId="0" fontId="8" fillId="11" borderId="10" xfId="1" applyFont="1" applyFill="1" applyBorder="1" applyAlignment="1">
      <alignment vertical="center" wrapText="1"/>
    </xf>
    <xf numFmtId="0" fontId="3" fillId="0" borderId="10" xfId="8" applyFont="1" applyFill="1" applyBorder="1" applyAlignment="1">
      <alignment vertical="center" wrapText="1"/>
    </xf>
    <xf numFmtId="0" fontId="3" fillId="0" borderId="10" xfId="8" applyFont="1" applyFill="1" applyBorder="1" applyAlignment="1">
      <alignment vertical="center" wrapText="1"/>
    </xf>
    <xf numFmtId="0" fontId="18" fillId="11" borderId="4" xfId="0" applyFont="1" applyFill="1" applyBorder="1" applyAlignment="1">
      <alignment horizontal="center" vertical="center" wrapText="1"/>
    </xf>
    <xf numFmtId="0" fontId="13" fillId="0" borderId="4" xfId="0" applyFont="1"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protection locked="0"/>
    </xf>
    <xf numFmtId="0" fontId="12" fillId="0" borderId="5" xfId="0" applyFont="1" applyFill="1" applyBorder="1" applyAlignment="1" applyProtection="1">
      <alignment horizontal="center" vertical="center" wrapText="1"/>
      <protection locked="0"/>
    </xf>
    <xf numFmtId="0" fontId="14" fillId="0" borderId="15" xfId="0" applyFont="1" applyBorder="1" applyAlignment="1">
      <alignment vertical="center"/>
    </xf>
    <xf numFmtId="0" fontId="15" fillId="0" borderId="16" xfId="0" applyFont="1" applyBorder="1" applyAlignment="1">
      <alignment vertical="center"/>
    </xf>
    <xf numFmtId="0" fontId="15" fillId="0" borderId="17" xfId="0" applyFont="1" applyBorder="1" applyAlignment="1">
      <alignment vertical="center"/>
    </xf>
    <xf numFmtId="0" fontId="7" fillId="0" borderId="0" xfId="0" applyFont="1" applyBorder="1" applyAlignment="1">
      <alignment horizontal="center" vertical="center" wrapText="1"/>
    </xf>
    <xf numFmtId="0" fontId="3" fillId="0" borderId="0" xfId="0" applyFont="1" applyAlignment="1">
      <alignment wrapText="1"/>
    </xf>
    <xf numFmtId="0" fontId="7" fillId="22" borderId="10" xfId="0" applyFont="1" applyFill="1" applyBorder="1" applyAlignment="1">
      <alignment vertical="center" wrapText="1"/>
    </xf>
    <xf numFmtId="0" fontId="22" fillId="0" borderId="10" xfId="0" applyFont="1" applyFill="1" applyBorder="1" applyAlignment="1">
      <alignment vertical="center" wrapText="1"/>
    </xf>
    <xf numFmtId="0" fontId="22" fillId="0" borderId="31" xfId="0" applyFont="1" applyFill="1" applyBorder="1" applyAlignment="1">
      <alignment horizontal="left" vertical="center" wrapText="1"/>
    </xf>
    <xf numFmtId="0" fontId="22" fillId="0" borderId="4" xfId="0" applyNumberFormat="1" applyFont="1" applyFill="1" applyBorder="1" applyAlignment="1" applyProtection="1">
      <alignment horizontal="center" vertical="center" wrapText="1"/>
    </xf>
    <xf numFmtId="165" fontId="7" fillId="0" borderId="4" xfId="0" applyNumberFormat="1" applyFont="1" applyFill="1" applyBorder="1" applyAlignment="1" applyProtection="1">
      <alignment horizontal="right" vertical="center" wrapText="1"/>
      <protection locked="0"/>
    </xf>
    <xf numFmtId="0" fontId="21" fillId="9" borderId="10" xfId="0" applyFont="1" applyFill="1" applyBorder="1" applyAlignment="1">
      <alignment vertical="center" wrapText="1"/>
    </xf>
    <xf numFmtId="0" fontId="8" fillId="9" borderId="4" xfId="0" applyNumberFormat="1" applyFont="1" applyFill="1" applyBorder="1" applyAlignment="1">
      <alignment horizontal="center" vertical="center" wrapText="1"/>
    </xf>
    <xf numFmtId="0" fontId="8" fillId="9" borderId="11" xfId="0" applyNumberFormat="1" applyFont="1" applyFill="1" applyBorder="1" applyAlignment="1">
      <alignment horizontal="center" vertical="center" wrapText="1"/>
    </xf>
    <xf numFmtId="165" fontId="7" fillId="9" borderId="4" xfId="0" applyNumberFormat="1" applyFont="1" applyFill="1" applyBorder="1" applyAlignment="1">
      <alignment horizontal="center" vertical="center" wrapText="1"/>
    </xf>
    <xf numFmtId="0" fontId="8" fillId="9" borderId="4" xfId="0" applyFont="1" applyFill="1" applyBorder="1" applyAlignment="1">
      <alignment horizontal="center" vertical="center" wrapText="1"/>
    </xf>
    <xf numFmtId="0" fontId="8" fillId="9" borderId="11" xfId="0" applyFont="1" applyFill="1" applyBorder="1" applyAlignment="1">
      <alignment horizontal="center" vertical="center" wrapText="1"/>
    </xf>
    <xf numFmtId="165" fontId="7" fillId="22" borderId="4" xfId="0" applyNumberFormat="1" applyFont="1" applyFill="1" applyBorder="1" applyAlignment="1">
      <alignment horizontal="center" vertical="center" wrapText="1"/>
    </xf>
    <xf numFmtId="10" fontId="7" fillId="22" borderId="4" xfId="10" applyNumberFormat="1" applyFont="1" applyFill="1" applyBorder="1" applyAlignment="1">
      <alignment horizontal="center" vertical="center" wrapText="1"/>
    </xf>
    <xf numFmtId="0" fontId="7" fillId="22" borderId="11" xfId="0" applyFont="1" applyFill="1" applyBorder="1" applyAlignment="1">
      <alignment horizontal="center" vertical="center" wrapText="1"/>
    </xf>
    <xf numFmtId="165" fontId="7" fillId="0" borderId="4" xfId="0" applyNumberFormat="1" applyFont="1" applyFill="1" applyBorder="1" applyAlignment="1">
      <alignment horizontal="center" vertical="center" wrapText="1"/>
    </xf>
    <xf numFmtId="9" fontId="7" fillId="0" borderId="4" xfId="1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10" fontId="7" fillId="0" borderId="4" xfId="10" applyNumberFormat="1" applyFont="1" applyFill="1" applyBorder="1" applyAlignment="1">
      <alignment horizontal="center" vertical="center" wrapText="1"/>
    </xf>
    <xf numFmtId="10" fontId="7" fillId="0" borderId="4" xfId="10" applyNumberFormat="1" applyFont="1" applyFill="1" applyBorder="1" applyAlignment="1">
      <alignment horizontal="right" vertical="center" wrapText="1"/>
    </xf>
    <xf numFmtId="0" fontId="7" fillId="0" borderId="11" xfId="0" applyFont="1" applyFill="1" applyBorder="1" applyAlignment="1">
      <alignment horizontal="right" vertical="center" wrapText="1"/>
    </xf>
    <xf numFmtId="0" fontId="7" fillId="22" borderId="10" xfId="0" applyFont="1" applyFill="1" applyBorder="1" applyAlignment="1">
      <alignment horizontal="left" vertical="center" wrapText="1"/>
    </xf>
    <xf numFmtId="0" fontId="7" fillId="0" borderId="10" xfId="0" applyFont="1" applyFill="1" applyBorder="1" applyAlignment="1">
      <alignment horizontal="right" vertical="center" wrapText="1"/>
    </xf>
    <xf numFmtId="165" fontId="22" fillId="0" borderId="4" xfId="0" applyNumberFormat="1" applyFont="1" applyFill="1" applyBorder="1" applyAlignment="1" applyProtection="1">
      <alignment horizontal="center" vertical="center" wrapText="1"/>
    </xf>
    <xf numFmtId="0" fontId="3" fillId="0" borderId="10" xfId="0" applyFont="1" applyFill="1" applyBorder="1" applyAlignment="1">
      <alignment horizontal="right" vertical="center" wrapText="1"/>
    </xf>
    <xf numFmtId="0" fontId="7" fillId="0" borderId="12" xfId="0" applyFont="1" applyFill="1" applyBorder="1" applyAlignment="1">
      <alignment vertical="center" wrapText="1"/>
    </xf>
    <xf numFmtId="165" fontId="22" fillId="0" borderId="5" xfId="0" applyNumberFormat="1" applyFont="1" applyFill="1" applyBorder="1" applyAlignment="1" applyProtection="1">
      <alignment horizontal="center" vertical="center" wrapText="1"/>
    </xf>
    <xf numFmtId="0" fontId="3" fillId="0" borderId="0" xfId="0" applyFont="1" applyFill="1" applyBorder="1" applyAlignment="1">
      <alignment vertical="center" wrapText="1"/>
    </xf>
    <xf numFmtId="0" fontId="3" fillId="0" borderId="0" xfId="0" applyNumberFormat="1" applyFont="1" applyFill="1" applyBorder="1" applyAlignment="1">
      <alignment horizontal="left" vertical="center" wrapText="1"/>
    </xf>
    <xf numFmtId="0" fontId="3" fillId="0" borderId="0" xfId="0" applyFont="1" applyFill="1" applyAlignment="1">
      <alignment wrapText="1"/>
    </xf>
    <xf numFmtId="0" fontId="22" fillId="0" borderId="4" xfId="0" applyNumberFormat="1" applyFont="1" applyFill="1" applyBorder="1" applyAlignment="1" applyProtection="1">
      <alignment horizontal="center" vertical="center" wrapText="1"/>
      <protection hidden="1"/>
    </xf>
    <xf numFmtId="0" fontId="19" fillId="9" borderId="4" xfId="0" applyNumberFormat="1" applyFont="1" applyFill="1" applyBorder="1" applyAlignment="1">
      <alignment horizontal="center" vertical="center" wrapText="1"/>
    </xf>
    <xf numFmtId="0" fontId="19" fillId="9" borderId="11" xfId="0" applyNumberFormat="1" applyFont="1" applyFill="1" applyBorder="1" applyAlignment="1">
      <alignment horizontal="center" vertical="center" wrapText="1"/>
    </xf>
    <xf numFmtId="0" fontId="19" fillId="9" borderId="4" xfId="0" applyFont="1" applyFill="1" applyBorder="1" applyAlignment="1">
      <alignment horizontal="center" vertical="center" wrapText="1"/>
    </xf>
    <xf numFmtId="0" fontId="19" fillId="9" borderId="11" xfId="0" applyFont="1" applyFill="1" applyBorder="1" applyAlignment="1">
      <alignment horizontal="center" vertical="center" wrapText="1"/>
    </xf>
    <xf numFmtId="10" fontId="7" fillId="17" borderId="4" xfId="10" applyNumberFormat="1" applyFont="1" applyFill="1" applyBorder="1" applyAlignment="1">
      <alignment horizontal="center" vertical="center" wrapText="1"/>
    </xf>
    <xf numFmtId="167" fontId="3" fillId="0" borderId="0" xfId="0" applyNumberFormat="1" applyFont="1" applyAlignment="1">
      <alignment wrapText="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8" fillId="14" borderId="10" xfId="0" applyFont="1" applyFill="1" applyBorder="1" applyAlignment="1">
      <alignment vertical="center" wrapText="1"/>
    </xf>
    <xf numFmtId="0" fontId="3" fillId="26" borderId="0" xfId="0" applyFont="1" applyFill="1" applyAlignment="1" applyProtection="1">
      <alignment vertical="center"/>
      <protection hidden="1"/>
    </xf>
    <xf numFmtId="0" fontId="12" fillId="15" borderId="11" xfId="0" applyFont="1" applyFill="1" applyBorder="1" applyAlignment="1">
      <alignment horizontal="center" vertical="center" wrapText="1"/>
    </xf>
    <xf numFmtId="0" fontId="8" fillId="13" borderId="6" xfId="0" applyFont="1" applyFill="1" applyBorder="1" applyAlignment="1">
      <alignment vertical="center" wrapText="1"/>
    </xf>
    <xf numFmtId="0" fontId="8" fillId="13" borderId="6" xfId="0" applyFont="1" applyFill="1" applyBorder="1" applyAlignment="1">
      <alignment horizontal="center" vertical="center"/>
    </xf>
    <xf numFmtId="0" fontId="8" fillId="13" borderId="6" xfId="0" applyFont="1" applyFill="1" applyBorder="1" applyAlignment="1">
      <alignment horizontal="center" vertical="center" wrapText="1"/>
    </xf>
    <xf numFmtId="0" fontId="17" fillId="14" borderId="4" xfId="0" applyFont="1" applyFill="1" applyBorder="1" applyAlignment="1">
      <alignment vertical="center" wrapText="1"/>
    </xf>
    <xf numFmtId="0" fontId="8" fillId="14" borderId="4" xfId="0" applyFont="1" applyFill="1" applyBorder="1" applyAlignment="1">
      <alignment horizontal="center" vertical="center" wrapText="1"/>
    </xf>
    <xf numFmtId="0" fontId="25" fillId="0" borderId="4" xfId="0" applyFont="1" applyFill="1" applyBorder="1" applyAlignment="1">
      <alignment vertical="center" wrapText="1"/>
    </xf>
    <xf numFmtId="0" fontId="7" fillId="0" borderId="4" xfId="0" applyFont="1" applyFill="1" applyBorder="1" applyAlignment="1" applyProtection="1">
      <alignment vertical="center" wrapText="1"/>
      <protection locked="0"/>
    </xf>
    <xf numFmtId="0" fontId="25" fillId="0" borderId="4" xfId="0" applyFont="1" applyFill="1" applyBorder="1" applyAlignment="1" applyProtection="1">
      <alignment horizontal="center" vertical="center" wrapText="1"/>
      <protection locked="0"/>
    </xf>
    <xf numFmtId="0" fontId="17" fillId="11" borderId="4" xfId="0" applyFont="1" applyFill="1" applyBorder="1" applyAlignment="1">
      <alignment vertical="center" wrapText="1"/>
    </xf>
    <xf numFmtId="0" fontId="13" fillId="0" borderId="4" xfId="0" applyFont="1" applyFill="1" applyBorder="1" applyAlignment="1">
      <alignment vertical="center" wrapText="1"/>
    </xf>
    <xf numFmtId="0" fontId="3" fillId="0" borderId="4" xfId="0" applyFont="1" applyBorder="1" applyAlignment="1" applyProtection="1">
      <alignment vertical="center"/>
      <protection locked="0"/>
    </xf>
    <xf numFmtId="0" fontId="13" fillId="0" borderId="4" xfId="0" applyFont="1" applyBorder="1" applyAlignment="1">
      <alignment vertical="center" wrapText="1"/>
    </xf>
    <xf numFmtId="0" fontId="7" fillId="0" borderId="0" xfId="0" applyFont="1" applyBorder="1" applyAlignment="1" applyProtection="1">
      <alignment horizontal="center" vertical="center"/>
      <protection locked="0"/>
    </xf>
    <xf numFmtId="0" fontId="3" fillId="0" borderId="26" xfId="0" applyFont="1" applyFill="1" applyBorder="1" applyAlignment="1" applyProtection="1">
      <alignment vertical="center"/>
      <protection hidden="1"/>
    </xf>
    <xf numFmtId="0" fontId="3" fillId="0" borderId="27" xfId="0" applyFont="1" applyFill="1" applyBorder="1" applyAlignment="1" applyProtection="1">
      <alignment vertical="center"/>
      <protection hidden="1"/>
    </xf>
    <xf numFmtId="0" fontId="3" fillId="0" borderId="21" xfId="0" applyFont="1" applyFill="1" applyBorder="1" applyAlignment="1" applyProtection="1">
      <alignment vertical="center"/>
      <protection hidden="1"/>
    </xf>
    <xf numFmtId="0" fontId="13" fillId="0" borderId="0" xfId="0" applyFont="1" applyFill="1" applyAlignment="1" applyProtection="1">
      <alignment vertical="center"/>
      <protection hidden="1"/>
    </xf>
    <xf numFmtId="0" fontId="13" fillId="0" borderId="0" xfId="0" applyFont="1" applyAlignment="1" applyProtection="1">
      <alignment vertical="center"/>
      <protection hidden="1"/>
    </xf>
    <xf numFmtId="2" fontId="17" fillId="27" borderId="35" xfId="0" applyNumberFormat="1" applyFont="1" applyFill="1" applyBorder="1" applyAlignment="1">
      <alignment horizontal="center" vertical="center" wrapText="1"/>
    </xf>
    <xf numFmtId="0" fontId="8" fillId="14" borderId="9" xfId="0" applyFont="1" applyFill="1" applyBorder="1" applyAlignment="1" applyProtection="1">
      <alignment horizontal="center" vertical="center" wrapText="1"/>
      <protection hidden="1"/>
    </xf>
    <xf numFmtId="0" fontId="18" fillId="11" borderId="11" xfId="0" applyFont="1" applyFill="1" applyBorder="1" applyAlignment="1" applyProtection="1">
      <alignment horizontal="center" vertical="center" wrapText="1"/>
      <protection hidden="1"/>
    </xf>
    <xf numFmtId="2" fontId="7" fillId="10" borderId="11" xfId="0" applyNumberFormat="1" applyFont="1" applyFill="1" applyBorder="1" applyAlignment="1" applyProtection="1">
      <alignment horizontal="center" vertical="center" wrapText="1"/>
      <protection hidden="1"/>
    </xf>
    <xf numFmtId="0" fontId="12" fillId="0" borderId="11" xfId="0" applyFont="1" applyFill="1" applyBorder="1" applyAlignment="1" applyProtection="1">
      <alignment horizontal="center" vertical="center" wrapText="1"/>
      <protection locked="0"/>
    </xf>
    <xf numFmtId="0" fontId="7" fillId="10" borderId="11" xfId="0" applyFont="1" applyFill="1" applyBorder="1" applyAlignment="1">
      <alignment horizontal="center" vertical="center" wrapText="1"/>
    </xf>
    <xf numFmtId="0" fontId="18" fillId="11" borderId="11" xfId="0" applyFont="1" applyFill="1" applyBorder="1" applyAlignment="1">
      <alignment horizontal="center" vertical="center" wrapText="1"/>
    </xf>
    <xf numFmtId="0" fontId="12" fillId="0" borderId="13" xfId="0" applyFont="1" applyFill="1" applyBorder="1" applyAlignment="1" applyProtection="1">
      <alignment horizontal="center" vertical="center" wrapText="1"/>
      <protection locked="0"/>
    </xf>
    <xf numFmtId="0" fontId="13" fillId="0" borderId="0" xfId="0" applyFont="1" applyBorder="1" applyAlignment="1">
      <alignment vertical="center" wrapText="1"/>
    </xf>
    <xf numFmtId="0" fontId="13" fillId="0" borderId="0" xfId="0" applyFont="1" applyBorder="1" applyAlignment="1" applyProtection="1">
      <alignment vertical="center" wrapText="1"/>
    </xf>
    <xf numFmtId="0" fontId="12" fillId="0" borderId="0" xfId="0" applyFont="1" applyBorder="1" applyAlignment="1">
      <alignment horizontal="center" vertical="center"/>
    </xf>
    <xf numFmtId="0" fontId="13" fillId="0" borderId="0" xfId="0" applyFont="1" applyBorder="1" applyAlignment="1" applyProtection="1">
      <alignment horizontal="center" vertical="center"/>
    </xf>
    <xf numFmtId="165" fontId="13" fillId="0" borderId="0" xfId="0" applyNumberFormat="1" applyFont="1" applyBorder="1" applyAlignment="1" applyProtection="1">
      <alignment horizontal="center" vertical="center"/>
    </xf>
    <xf numFmtId="0" fontId="17" fillId="14" borderId="7" xfId="0" applyFont="1" applyFill="1" applyBorder="1" applyAlignment="1">
      <alignment vertical="center" wrapText="1"/>
    </xf>
    <xf numFmtId="0" fontId="17" fillId="14" borderId="8" xfId="0" applyFont="1" applyFill="1" applyBorder="1" applyAlignment="1">
      <alignment vertical="center" wrapText="1"/>
    </xf>
    <xf numFmtId="0" fontId="17" fillId="14" borderId="8" xfId="0" applyFont="1" applyFill="1" applyBorder="1" applyAlignment="1">
      <alignment horizontal="center" vertical="center" wrapText="1"/>
    </xf>
    <xf numFmtId="9" fontId="17" fillId="14" borderId="8" xfId="0" applyNumberFormat="1" applyFont="1" applyFill="1" applyBorder="1" applyAlignment="1" applyProtection="1">
      <alignment vertical="center" wrapText="1"/>
    </xf>
    <xf numFmtId="165" fontId="24" fillId="14" borderId="8" xfId="0" applyNumberFormat="1" applyFont="1" applyFill="1" applyBorder="1" applyAlignment="1" applyProtection="1">
      <alignment vertical="center" wrapText="1"/>
    </xf>
    <xf numFmtId="165" fontId="17" fillId="14" borderId="9" xfId="0" applyNumberFormat="1" applyFont="1" applyFill="1" applyBorder="1" applyAlignment="1" applyProtection="1">
      <alignment horizontal="right" vertical="center" wrapText="1"/>
    </xf>
    <xf numFmtId="0" fontId="17" fillId="11" borderId="10" xfId="0" applyFont="1" applyFill="1" applyBorder="1" applyAlignment="1">
      <alignment vertical="center" wrapText="1"/>
    </xf>
    <xf numFmtId="0" fontId="17" fillId="11" borderId="4" xfId="0" applyFont="1" applyFill="1" applyBorder="1" applyAlignment="1">
      <alignment horizontal="center" vertical="center" wrapText="1"/>
    </xf>
    <xf numFmtId="9" fontId="28" fillId="11" borderId="4" xfId="0" applyNumberFormat="1" applyFont="1" applyFill="1" applyBorder="1" applyAlignment="1" applyProtection="1">
      <alignment vertical="center" wrapText="1"/>
    </xf>
    <xf numFmtId="165" fontId="29" fillId="11" borderId="4" xfId="0" applyNumberFormat="1" applyFont="1" applyFill="1" applyBorder="1" applyAlignment="1" applyProtection="1">
      <alignment vertical="center" wrapText="1"/>
    </xf>
    <xf numFmtId="165" fontId="28" fillId="11" borderId="11" xfId="0" applyNumberFormat="1" applyFont="1" applyFill="1" applyBorder="1" applyAlignment="1" applyProtection="1">
      <alignment horizontal="right" vertical="center" wrapText="1"/>
    </xf>
    <xf numFmtId="0" fontId="3" fillId="0" borderId="4" xfId="0" applyFont="1" applyFill="1" applyBorder="1" applyAlignment="1" applyProtection="1">
      <alignment vertical="center"/>
      <protection locked="0"/>
    </xf>
    <xf numFmtId="0" fontId="12" fillId="0" borderId="4" xfId="0" applyFont="1" applyBorder="1" applyAlignment="1" applyProtection="1">
      <alignment horizontal="center" vertical="center" wrapText="1"/>
      <protection locked="0"/>
    </xf>
    <xf numFmtId="9" fontId="12" fillId="0" borderId="4" xfId="0" applyNumberFormat="1" applyFont="1" applyFill="1" applyBorder="1" applyAlignment="1" applyProtection="1">
      <alignment vertical="center" wrapText="1"/>
    </xf>
    <xf numFmtId="165" fontId="3" fillId="0" borderId="4" xfId="8" applyNumberFormat="1" applyFont="1" applyBorder="1" applyAlignment="1" applyProtection="1">
      <alignment vertical="center" wrapText="1"/>
    </xf>
    <xf numFmtId="165" fontId="12" fillId="0" borderId="11" xfId="9" applyNumberFormat="1" applyFont="1" applyFill="1" applyBorder="1" applyAlignment="1" applyProtection="1">
      <alignment horizontal="right" vertical="center" wrapText="1"/>
    </xf>
    <xf numFmtId="0" fontId="13" fillId="0" borderId="4" xfId="0" applyFont="1" applyBorder="1" applyAlignment="1" applyProtection="1">
      <alignment vertical="center" wrapText="1"/>
      <protection locked="0"/>
    </xf>
    <xf numFmtId="0" fontId="13" fillId="0" borderId="10" xfId="0" applyFont="1" applyBorder="1" applyAlignment="1">
      <alignment vertical="center" wrapText="1"/>
    </xf>
    <xf numFmtId="165" fontId="13" fillId="0" borderId="4" xfId="0" applyNumberFormat="1" applyFont="1" applyFill="1" applyBorder="1" applyAlignment="1" applyProtection="1">
      <alignment vertical="center" wrapText="1"/>
    </xf>
    <xf numFmtId="165" fontId="25" fillId="0" borderId="11" xfId="9" applyNumberFormat="1" applyFont="1" applyFill="1" applyBorder="1" applyAlignment="1" applyProtection="1">
      <alignment horizontal="right" vertical="center" wrapText="1"/>
    </xf>
    <xf numFmtId="164" fontId="3" fillId="0" borderId="0" xfId="0" applyNumberFormat="1" applyFont="1" applyFill="1" applyAlignment="1" applyProtection="1">
      <alignment vertical="center"/>
      <protection locked="0"/>
    </xf>
    <xf numFmtId="0" fontId="12" fillId="10" borderId="10" xfId="0" applyFont="1" applyFill="1" applyBorder="1" applyAlignment="1">
      <alignment vertical="center" wrapText="1"/>
    </xf>
    <xf numFmtId="0" fontId="12" fillId="10" borderId="4" xfId="0" applyFont="1" applyFill="1" applyBorder="1" applyAlignment="1">
      <alignment vertical="center" wrapText="1"/>
    </xf>
    <xf numFmtId="0" fontId="12" fillId="10" borderId="4" xfId="0" applyFont="1" applyFill="1" applyBorder="1" applyAlignment="1">
      <alignment horizontal="center" vertical="center" wrapText="1"/>
    </xf>
    <xf numFmtId="9" fontId="12" fillId="24" borderId="4" xfId="0" applyNumberFormat="1" applyFont="1" applyFill="1" applyBorder="1" applyAlignment="1" applyProtection="1">
      <alignment vertical="center" wrapText="1"/>
    </xf>
    <xf numFmtId="2" fontId="12" fillId="10" borderId="4" xfId="0" applyNumberFormat="1" applyFont="1" applyFill="1" applyBorder="1" applyAlignment="1" applyProtection="1">
      <alignment vertical="center" wrapText="1"/>
    </xf>
    <xf numFmtId="165" fontId="12" fillId="10" borderId="11" xfId="0" applyNumberFormat="1" applyFont="1" applyFill="1" applyBorder="1" applyAlignment="1" applyProtection="1">
      <alignment horizontal="right" vertical="center" wrapText="1"/>
    </xf>
    <xf numFmtId="164" fontId="3" fillId="0" borderId="0" xfId="0" applyNumberFormat="1" applyFont="1" applyFill="1" applyAlignment="1" applyProtection="1">
      <alignment horizontal="right" vertical="center"/>
      <protection locked="0"/>
    </xf>
    <xf numFmtId="2" fontId="13" fillId="0" borderId="4" xfId="0" applyNumberFormat="1" applyFont="1" applyBorder="1" applyAlignment="1" applyProtection="1">
      <alignment vertical="center" wrapText="1"/>
    </xf>
    <xf numFmtId="0" fontId="11" fillId="24" borderId="4" xfId="0" applyFont="1" applyFill="1" applyBorder="1" applyAlignment="1">
      <alignment horizontal="center" vertical="center" wrapText="1"/>
    </xf>
    <xf numFmtId="0" fontId="11" fillId="25" borderId="4" xfId="0" applyFont="1" applyFill="1" applyBorder="1" applyAlignment="1" applyProtection="1">
      <alignment horizontal="center" vertical="center" wrapText="1"/>
    </xf>
    <xf numFmtId="0" fontId="23" fillId="25" borderId="11" xfId="0" applyFont="1" applyFill="1" applyBorder="1" applyAlignment="1" applyProtection="1">
      <alignment horizontal="center" vertical="center" wrapText="1"/>
    </xf>
    <xf numFmtId="0" fontId="7" fillId="15" borderId="4" xfId="0" applyFont="1" applyFill="1" applyBorder="1" applyAlignment="1" applyProtection="1">
      <alignment horizontal="center" vertical="center" wrapText="1"/>
    </xf>
    <xf numFmtId="0" fontId="7" fillId="15" borderId="11" xfId="0" applyFont="1" applyFill="1" applyBorder="1" applyAlignment="1" applyProtection="1">
      <alignment horizontal="center" vertical="center" wrapText="1"/>
    </xf>
    <xf numFmtId="0" fontId="13" fillId="23" borderId="10" xfId="0" applyFont="1" applyFill="1" applyBorder="1" applyAlignment="1">
      <alignment vertical="center" wrapText="1"/>
    </xf>
    <xf numFmtId="2" fontId="25" fillId="10" borderId="4" xfId="0" applyNumberFormat="1" applyFont="1" applyFill="1" applyBorder="1" applyAlignment="1" applyProtection="1">
      <alignment vertical="center" wrapText="1"/>
    </xf>
    <xf numFmtId="164" fontId="13" fillId="0" borderId="4" xfId="0" applyNumberFormat="1" applyFont="1" applyFill="1" applyBorder="1" applyAlignment="1" applyProtection="1">
      <alignment vertical="center" wrapText="1"/>
    </xf>
    <xf numFmtId="9" fontId="12" fillId="10" borderId="4" xfId="0" applyNumberFormat="1" applyFont="1" applyFill="1" applyBorder="1" applyAlignment="1" applyProtection="1">
      <alignment vertical="center" wrapText="1"/>
    </xf>
    <xf numFmtId="0" fontId="13" fillId="23" borderId="12" xfId="0" applyFont="1" applyFill="1" applyBorder="1" applyAlignment="1">
      <alignment vertical="center" wrapText="1"/>
    </xf>
    <xf numFmtId="0" fontId="13" fillId="0" borderId="5" xfId="0" applyFont="1" applyBorder="1" applyAlignment="1" applyProtection="1">
      <alignment vertical="center" wrapText="1"/>
      <protection locked="0"/>
    </xf>
    <xf numFmtId="0" fontId="12" fillId="0" borderId="5" xfId="0" applyFont="1" applyBorder="1" applyAlignment="1" applyProtection="1">
      <alignment horizontal="center" vertical="center" wrapText="1"/>
      <protection locked="0"/>
    </xf>
    <xf numFmtId="9" fontId="12" fillId="0" borderId="5" xfId="0" applyNumberFormat="1" applyFont="1" applyFill="1" applyBorder="1" applyAlignment="1" applyProtection="1">
      <alignment vertical="center" wrapText="1"/>
    </xf>
    <xf numFmtId="164" fontId="13" fillId="0" borderId="5" xfId="0" applyNumberFormat="1" applyFont="1" applyFill="1" applyBorder="1" applyAlignment="1" applyProtection="1">
      <alignment vertical="center" wrapText="1"/>
    </xf>
    <xf numFmtId="165" fontId="12" fillId="0" borderId="13" xfId="9" applyNumberFormat="1" applyFont="1" applyFill="1" applyBorder="1" applyAlignment="1" applyProtection="1">
      <alignment horizontal="right" vertical="center" wrapText="1"/>
    </xf>
    <xf numFmtId="0" fontId="13" fillId="0" borderId="3" xfId="0" applyFont="1" applyFill="1" applyBorder="1" applyAlignment="1">
      <alignment vertical="center" wrapText="1"/>
    </xf>
    <xf numFmtId="0" fontId="12" fillId="0" borderId="0" xfId="0" applyFont="1" applyFill="1" applyBorder="1" applyAlignment="1">
      <alignment horizontal="center" vertical="center" wrapText="1"/>
    </xf>
    <xf numFmtId="9" fontId="12" fillId="0" borderId="0" xfId="0" applyNumberFormat="1" applyFont="1" applyFill="1" applyBorder="1" applyAlignment="1" applyProtection="1">
      <alignment vertical="center" wrapText="1"/>
    </xf>
    <xf numFmtId="2" fontId="13" fillId="0" borderId="0" xfId="0" applyNumberFormat="1" applyFont="1" applyFill="1" applyBorder="1" applyAlignment="1" applyProtection="1">
      <alignment vertical="center" wrapText="1"/>
    </xf>
    <xf numFmtId="165" fontId="13" fillId="0" borderId="37" xfId="0" applyNumberFormat="1" applyFont="1" applyFill="1" applyBorder="1" applyAlignment="1" applyProtection="1">
      <alignment horizontal="right" vertical="center" wrapText="1"/>
    </xf>
    <xf numFmtId="0" fontId="31" fillId="18" borderId="7" xfId="0" applyFont="1" applyFill="1" applyBorder="1" applyAlignment="1">
      <alignment vertical="center" wrapText="1"/>
    </xf>
    <xf numFmtId="0" fontId="31" fillId="18" borderId="8" xfId="0" applyFont="1" applyFill="1" applyBorder="1" applyAlignment="1">
      <alignment vertical="center" wrapText="1"/>
    </xf>
    <xf numFmtId="9" fontId="17" fillId="14" borderId="8" xfId="0" applyNumberFormat="1" applyFont="1" applyFill="1" applyBorder="1" applyAlignment="1" applyProtection="1">
      <alignment horizontal="center" vertical="center" wrapText="1"/>
    </xf>
    <xf numFmtId="165" fontId="17" fillId="14" borderId="8" xfId="0" applyNumberFormat="1" applyFont="1" applyFill="1" applyBorder="1" applyAlignment="1" applyProtection="1">
      <alignment horizontal="center" vertical="center" wrapText="1"/>
    </xf>
    <xf numFmtId="0" fontId="31" fillId="19" borderId="10" xfId="0" applyFont="1" applyFill="1" applyBorder="1" applyAlignment="1">
      <alignment vertical="center" wrapText="1"/>
    </xf>
    <xf numFmtId="0" fontId="31" fillId="19" borderId="4" xfId="0" applyFont="1" applyFill="1" applyBorder="1" applyAlignment="1">
      <alignment vertical="center" wrapText="1"/>
    </xf>
    <xf numFmtId="9" fontId="17" fillId="11" borderId="4" xfId="0" applyNumberFormat="1" applyFont="1" applyFill="1" applyBorder="1" applyAlignment="1" applyProtection="1">
      <alignment horizontal="center" vertical="center" wrapText="1"/>
    </xf>
    <xf numFmtId="165" fontId="17" fillId="11" borderId="4" xfId="0" applyNumberFormat="1" applyFont="1" applyFill="1" applyBorder="1" applyAlignment="1" applyProtection="1">
      <alignment horizontal="center" vertical="center" wrapText="1"/>
    </xf>
    <xf numFmtId="165" fontId="17" fillId="11" borderId="11" xfId="0" applyNumberFormat="1" applyFont="1" applyFill="1" applyBorder="1" applyAlignment="1" applyProtection="1">
      <alignment horizontal="right" vertical="center" wrapText="1"/>
    </xf>
    <xf numFmtId="9" fontId="12" fillId="0" borderId="4" xfId="0" applyNumberFormat="1" applyFont="1" applyFill="1" applyBorder="1" applyAlignment="1" applyProtection="1">
      <alignment horizontal="center" vertical="center" wrapText="1"/>
    </xf>
    <xf numFmtId="165" fontId="3" fillId="0" borderId="4" xfId="8" applyNumberFormat="1" applyFont="1" applyFill="1" applyBorder="1" applyAlignment="1" applyProtection="1">
      <alignment horizontal="center" vertical="center"/>
    </xf>
    <xf numFmtId="165" fontId="12" fillId="0" borderId="11" xfId="9" applyNumberFormat="1" applyFont="1" applyFill="1" applyBorder="1" applyAlignment="1" applyProtection="1">
      <alignment horizontal="right" vertical="center"/>
    </xf>
    <xf numFmtId="166" fontId="3" fillId="0" borderId="0" xfId="0" applyNumberFormat="1" applyFont="1" applyFill="1" applyAlignment="1" applyProtection="1">
      <alignment vertical="center"/>
      <protection locked="0"/>
    </xf>
    <xf numFmtId="0" fontId="17" fillId="11" borderId="4" xfId="0" applyFont="1" applyFill="1" applyBorder="1" applyAlignment="1" applyProtection="1">
      <alignment horizontal="center" vertical="center" wrapText="1"/>
    </xf>
    <xf numFmtId="0" fontId="13" fillId="0" borderId="3" xfId="0" applyFont="1" applyBorder="1" applyAlignment="1">
      <alignment vertical="center" wrapText="1"/>
    </xf>
    <xf numFmtId="9" fontId="12" fillId="0" borderId="0" xfId="0" applyNumberFormat="1" applyFont="1" applyFill="1" applyBorder="1" applyAlignment="1" applyProtection="1">
      <alignment horizontal="center" vertical="center" wrapText="1"/>
    </xf>
    <xf numFmtId="165" fontId="13" fillId="0" borderId="0" xfId="0" applyNumberFormat="1" applyFont="1" applyFill="1" applyBorder="1" applyAlignment="1" applyProtection="1">
      <alignment horizontal="center" vertical="center"/>
    </xf>
    <xf numFmtId="165" fontId="12" fillId="0" borderId="37" xfId="9" applyNumberFormat="1" applyFont="1" applyFill="1" applyBorder="1" applyAlignment="1" applyProtection="1">
      <alignment horizontal="right" vertical="center"/>
    </xf>
    <xf numFmtId="165" fontId="17" fillId="14" borderId="8" xfId="0" applyNumberFormat="1" applyFont="1" applyFill="1" applyBorder="1" applyAlignment="1" applyProtection="1">
      <alignment vertical="center" wrapText="1"/>
    </xf>
    <xf numFmtId="9" fontId="17" fillId="19" borderId="4" xfId="0" applyNumberFormat="1" applyFont="1" applyFill="1" applyBorder="1" applyAlignment="1" applyProtection="1">
      <alignment vertical="center" wrapText="1"/>
    </xf>
    <xf numFmtId="165" fontId="17" fillId="19" borderId="4" xfId="0" applyNumberFormat="1" applyFont="1" applyFill="1" applyBorder="1" applyAlignment="1" applyProtection="1">
      <alignment vertical="center" wrapText="1"/>
    </xf>
    <xf numFmtId="165" fontId="13" fillId="0" borderId="0" xfId="0" applyNumberFormat="1" applyFont="1" applyFill="1" applyBorder="1" applyAlignment="1" applyProtection="1">
      <alignment vertical="center" wrapText="1"/>
      <protection locked="0"/>
    </xf>
    <xf numFmtId="165" fontId="12" fillId="10" borderId="4" xfId="0" applyNumberFormat="1" applyFont="1" applyFill="1" applyBorder="1" applyAlignment="1" applyProtection="1">
      <alignment vertical="center" wrapText="1"/>
    </xf>
    <xf numFmtId="9" fontId="12" fillId="17" borderId="4" xfId="0" applyNumberFormat="1" applyFont="1" applyFill="1" applyBorder="1" applyAlignment="1" applyProtection="1">
      <alignment vertical="center" wrapText="1"/>
    </xf>
    <xf numFmtId="0" fontId="12" fillId="10" borderId="10" xfId="8" applyFont="1" applyFill="1" applyBorder="1" applyAlignment="1">
      <alignment vertical="center" wrapText="1"/>
    </xf>
    <xf numFmtId="0" fontId="12" fillId="10" borderId="4" xfId="8" applyFont="1" applyFill="1" applyBorder="1" applyAlignment="1">
      <alignment horizontal="center" vertical="center" wrapText="1"/>
    </xf>
    <xf numFmtId="165" fontId="12" fillId="10" borderId="4" xfId="8" applyNumberFormat="1" applyFont="1" applyFill="1" applyBorder="1" applyAlignment="1" applyProtection="1">
      <alignment vertical="center" wrapText="1"/>
    </xf>
    <xf numFmtId="165" fontId="12" fillId="10" borderId="11" xfId="8" applyNumberFormat="1" applyFont="1" applyFill="1" applyBorder="1" applyAlignment="1" applyProtection="1">
      <alignment horizontal="right" vertical="center" wrapText="1"/>
    </xf>
    <xf numFmtId="0" fontId="12" fillId="16" borderId="10" xfId="8" applyFont="1" applyFill="1" applyBorder="1" applyAlignment="1">
      <alignment vertical="center" wrapText="1"/>
    </xf>
    <xf numFmtId="0" fontId="12" fillId="16" borderId="4" xfId="8" applyFont="1" applyFill="1" applyBorder="1" applyAlignment="1">
      <alignment horizontal="center" vertical="center" wrapText="1"/>
    </xf>
    <xf numFmtId="9" fontId="12" fillId="16" borderId="4" xfId="8" applyNumberFormat="1" applyFont="1" applyFill="1" applyBorder="1" applyAlignment="1" applyProtection="1">
      <alignment vertical="center" wrapText="1"/>
    </xf>
    <xf numFmtId="165" fontId="12" fillId="16" borderId="4" xfId="8" applyNumberFormat="1" applyFont="1" applyFill="1" applyBorder="1" applyAlignment="1" applyProtection="1">
      <alignment vertical="center" wrapText="1"/>
    </xf>
    <xf numFmtId="165" fontId="12" fillId="16" borderId="11" xfId="8" applyNumberFormat="1" applyFont="1" applyFill="1" applyBorder="1" applyAlignment="1" applyProtection="1">
      <alignment horizontal="right" vertical="center" wrapText="1"/>
    </xf>
    <xf numFmtId="0" fontId="13" fillId="0" borderId="10" xfId="8" applyFont="1" applyFill="1" applyBorder="1" applyAlignment="1">
      <alignment horizontal="left" vertical="center" wrapText="1"/>
    </xf>
    <xf numFmtId="0" fontId="13" fillId="0" borderId="4" xfId="8" applyFont="1" applyFill="1" applyBorder="1" applyAlignment="1" applyProtection="1">
      <alignment horizontal="center" vertical="center" wrapText="1"/>
      <protection locked="0"/>
    </xf>
    <xf numFmtId="0" fontId="13" fillId="0" borderId="10" xfId="8" applyFont="1" applyBorder="1" applyAlignment="1">
      <alignment horizontal="left" vertical="center" wrapText="1"/>
    </xf>
    <xf numFmtId="0" fontId="13" fillId="0" borderId="10" xfId="8" applyFont="1" applyBorder="1" applyAlignment="1">
      <alignment vertical="center" wrapText="1"/>
    </xf>
    <xf numFmtId="0" fontId="13" fillId="0" borderId="12" xfId="0" applyFont="1" applyBorder="1" applyAlignment="1">
      <alignment vertical="center" wrapText="1"/>
    </xf>
    <xf numFmtId="9" fontId="12" fillId="17" borderId="5" xfId="0" applyNumberFormat="1" applyFont="1" applyFill="1" applyBorder="1" applyAlignment="1" applyProtection="1">
      <alignment vertical="center" wrapText="1"/>
    </xf>
    <xf numFmtId="165" fontId="13" fillId="0" borderId="5" xfId="0" applyNumberFormat="1" applyFont="1" applyFill="1" applyBorder="1" applyAlignment="1" applyProtection="1">
      <alignment vertical="center" wrapText="1"/>
    </xf>
    <xf numFmtId="0" fontId="7" fillId="10" borderId="11" xfId="0" applyFont="1" applyFill="1" applyBorder="1" applyAlignment="1" applyProtection="1">
      <alignment vertical="center" wrapText="1"/>
      <protection locked="0"/>
    </xf>
    <xf numFmtId="0" fontId="14" fillId="0" borderId="0" xfId="0" applyFont="1" applyAlignment="1">
      <alignment horizontal="center" vertical="center"/>
    </xf>
    <xf numFmtId="0" fontId="8" fillId="14" borderId="4" xfId="0" applyFont="1" applyFill="1" applyBorder="1" applyAlignment="1">
      <alignment horizontal="center" vertical="center" wrapText="1"/>
    </xf>
    <xf numFmtId="0" fontId="14" fillId="0" borderId="0" xfId="0" applyFont="1" applyBorder="1" applyAlignment="1">
      <alignment horizontal="center" vertical="center"/>
    </xf>
    <xf numFmtId="0" fontId="3" fillId="0" borderId="0" xfId="0" applyFont="1" applyBorder="1" applyAlignment="1">
      <alignment horizontal="center" vertical="center"/>
    </xf>
    <xf numFmtId="0" fontId="17" fillId="13" borderId="38" xfId="0" applyFont="1" applyFill="1" applyBorder="1" applyAlignment="1">
      <alignment horizontal="center" vertical="center" wrapText="1"/>
    </xf>
    <xf numFmtId="0" fontId="3" fillId="0" borderId="0" xfId="0" applyFont="1" applyAlignment="1">
      <alignment wrapText="1"/>
    </xf>
    <xf numFmtId="0" fontId="14" fillId="0" borderId="0" xfId="0" applyFont="1" applyAlignment="1">
      <alignment horizontal="center" vertical="center"/>
    </xf>
    <xf numFmtId="0" fontId="14" fillId="0" borderId="0" xfId="0" applyFont="1" applyBorder="1" applyAlignment="1">
      <alignment horizontal="center" vertical="center"/>
    </xf>
    <xf numFmtId="0" fontId="8" fillId="14" borderId="4" xfId="0" applyFont="1" applyFill="1" applyBorder="1" applyAlignment="1">
      <alignment horizontal="center" vertical="center" wrapText="1"/>
    </xf>
    <xf numFmtId="0" fontId="3" fillId="0" borderId="0" xfId="0" applyFont="1" applyBorder="1" applyAlignment="1">
      <alignment horizontal="center" vertical="center"/>
    </xf>
    <xf numFmtId="0" fontId="8" fillId="13" borderId="4" xfId="0" applyFont="1" applyFill="1" applyBorder="1" applyAlignment="1">
      <alignment horizontal="center" vertical="center"/>
    </xf>
    <xf numFmtId="0" fontId="3" fillId="26" borderId="0" xfId="0" applyFont="1" applyFill="1" applyAlignment="1">
      <alignment vertical="center"/>
    </xf>
    <xf numFmtId="0" fontId="15" fillId="0" borderId="0" xfId="0" applyFont="1" applyBorder="1" applyAlignment="1">
      <alignment vertical="center"/>
    </xf>
    <xf numFmtId="0" fontId="13" fillId="26" borderId="0" xfId="0" applyFont="1" applyFill="1" applyBorder="1" applyAlignment="1">
      <alignment horizontal="left" vertical="center" wrapText="1"/>
    </xf>
    <xf numFmtId="0" fontId="7" fillId="0" borderId="0"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8" fillId="13" borderId="36" xfId="0" applyFont="1" applyFill="1" applyBorder="1" applyAlignment="1">
      <alignment horizontal="center" vertical="center"/>
    </xf>
    <xf numFmtId="0" fontId="8" fillId="14" borderId="30" xfId="0" applyFont="1" applyFill="1" applyBorder="1" applyAlignment="1">
      <alignment horizontal="center" vertical="center" wrapText="1"/>
    </xf>
    <xf numFmtId="0" fontId="18" fillId="11" borderId="30" xfId="0" applyFont="1" applyFill="1" applyBorder="1" applyAlignment="1">
      <alignment vertical="center" wrapText="1"/>
    </xf>
    <xf numFmtId="0" fontId="7" fillId="10" borderId="30" xfId="0" applyFont="1" applyFill="1" applyBorder="1" applyAlignment="1">
      <alignment horizontal="center" vertical="center" wrapText="1"/>
    </xf>
    <xf numFmtId="0" fontId="7" fillId="0" borderId="30" xfId="0" applyFont="1" applyFill="1" applyBorder="1" applyAlignment="1" applyProtection="1">
      <alignment horizontal="center" vertical="center"/>
      <protection locked="0"/>
    </xf>
    <xf numFmtId="0" fontId="8" fillId="11" borderId="30" xfId="0" applyFont="1" applyFill="1" applyBorder="1" applyAlignment="1">
      <alignment horizontal="center" vertical="center" wrapText="1"/>
    </xf>
    <xf numFmtId="0" fontId="7" fillId="10" borderId="30" xfId="0" applyFont="1" applyFill="1" applyBorder="1" applyAlignment="1">
      <alignment vertical="center" wrapText="1"/>
    </xf>
    <xf numFmtId="0" fontId="7" fillId="0" borderId="30" xfId="0" applyFont="1" applyFill="1" applyBorder="1" applyAlignment="1" applyProtection="1">
      <alignment horizontal="center" vertical="center"/>
      <protection hidden="1"/>
    </xf>
    <xf numFmtId="0" fontId="7" fillId="0" borderId="4" xfId="0" applyFont="1" applyFill="1" applyBorder="1" applyAlignment="1" applyProtection="1">
      <alignment horizontal="center" vertical="center" wrapText="1"/>
      <protection locked="0"/>
    </xf>
    <xf numFmtId="0" fontId="7" fillId="0" borderId="0" xfId="0" applyFont="1" applyFill="1" applyBorder="1" applyAlignment="1">
      <alignment horizontal="center" vertical="center"/>
    </xf>
    <xf numFmtId="0" fontId="7" fillId="0" borderId="0" xfId="0" applyFont="1" applyBorder="1" applyAlignment="1">
      <alignment horizontal="center" vertical="center"/>
    </xf>
    <xf numFmtId="0" fontId="18" fillId="11" borderId="4" xfId="0" applyFont="1" applyFill="1" applyBorder="1" applyAlignment="1" applyProtection="1">
      <alignment vertical="center" wrapText="1"/>
    </xf>
    <xf numFmtId="0" fontId="8" fillId="11" borderId="4" xfId="0" applyFont="1" applyFill="1" applyBorder="1" applyAlignment="1" applyProtection="1">
      <alignment horizontal="center" vertical="center" wrapText="1"/>
    </xf>
    <xf numFmtId="0" fontId="7" fillId="10" borderId="4" xfId="0" applyFont="1" applyFill="1" applyBorder="1" applyAlignment="1" applyProtection="1">
      <alignment horizontal="center" vertical="center" wrapText="1"/>
      <protection locked="0"/>
    </xf>
    <xf numFmtId="0" fontId="7" fillId="10" borderId="10" xfId="0" applyFont="1" applyFill="1" applyBorder="1" applyAlignment="1" applyProtection="1">
      <alignment horizontal="center" vertical="center" wrapText="1"/>
      <protection locked="0"/>
    </xf>
    <xf numFmtId="0" fontId="7" fillId="10" borderId="4" xfId="0" applyFont="1" applyFill="1" applyBorder="1" applyAlignment="1" applyProtection="1">
      <alignment vertical="center" wrapText="1"/>
      <protection locked="0"/>
    </xf>
    <xf numFmtId="0" fontId="7" fillId="10" borderId="10" xfId="0" applyFont="1" applyFill="1" applyBorder="1" applyAlignment="1" applyProtection="1">
      <alignment vertical="center" wrapText="1"/>
      <protection locked="0"/>
    </xf>
    <xf numFmtId="0" fontId="3" fillId="0" borderId="4" xfId="0" applyFont="1" applyFill="1" applyBorder="1" applyAlignment="1" applyProtection="1">
      <alignment horizontal="left" vertical="center"/>
      <protection locked="0"/>
    </xf>
    <xf numFmtId="0" fontId="3" fillId="0" borderId="4" xfId="0" applyFont="1" applyBorder="1" applyAlignment="1" applyProtection="1">
      <alignment vertical="center" wrapText="1"/>
      <protection locked="0"/>
    </xf>
    <xf numFmtId="0" fontId="3" fillId="0" borderId="4" xfId="0" applyFont="1" applyBorder="1" applyAlignment="1" applyProtection="1">
      <alignment horizontal="left" vertical="center" wrapText="1"/>
      <protection locked="0"/>
    </xf>
    <xf numFmtId="0" fontId="3" fillId="0" borderId="4" xfId="0" applyFont="1" applyFill="1" applyBorder="1" applyAlignment="1" applyProtection="1">
      <alignment horizontal="center" vertical="center" wrapText="1"/>
      <protection locked="0"/>
    </xf>
    <xf numFmtId="0" fontId="13" fillId="0" borderId="4" xfId="0" applyFont="1" applyFill="1" applyBorder="1" applyAlignment="1" applyProtection="1">
      <alignment vertical="center"/>
      <protection locked="0"/>
    </xf>
    <xf numFmtId="0" fontId="12" fillId="26" borderId="11" xfId="0" applyFont="1" applyFill="1" applyBorder="1" applyAlignment="1" applyProtection="1">
      <alignment horizontal="center" vertical="center" wrapText="1"/>
      <protection locked="0"/>
    </xf>
    <xf numFmtId="0" fontId="13" fillId="0" borderId="0" xfId="0" applyFont="1" applyFill="1" applyAlignment="1" applyProtection="1">
      <alignment vertical="center" wrapText="1"/>
      <protection locked="0"/>
    </xf>
    <xf numFmtId="0" fontId="7" fillId="26" borderId="4" xfId="0" applyFont="1" applyFill="1" applyBorder="1" applyAlignment="1" applyProtection="1">
      <alignment horizontal="center" vertical="center"/>
      <protection locked="0"/>
    </xf>
    <xf numFmtId="0" fontId="3" fillId="0" borderId="0" xfId="0" applyFont="1" applyFill="1" applyAlignment="1" applyProtection="1">
      <alignment vertical="center" wrapText="1"/>
      <protection locked="0"/>
    </xf>
    <xf numFmtId="0" fontId="7" fillId="26" borderId="10" xfId="0" applyFont="1" applyFill="1" applyBorder="1" applyAlignment="1" applyProtection="1">
      <alignment horizontal="center" vertical="center" wrapText="1"/>
      <protection locked="0"/>
    </xf>
    <xf numFmtId="0" fontId="12" fillId="26" borderId="4" xfId="0" applyFont="1" applyFill="1" applyBorder="1" applyAlignment="1" applyProtection="1">
      <alignment horizontal="center" vertical="center" wrapText="1"/>
      <protection locked="0"/>
    </xf>
    <xf numFmtId="0" fontId="3" fillId="26" borderId="0" xfId="0" applyFont="1" applyFill="1" applyAlignment="1" applyProtection="1">
      <alignment vertical="center" wrapText="1"/>
      <protection locked="0"/>
    </xf>
    <xf numFmtId="0" fontId="7" fillId="26" borderId="4" xfId="0" applyFont="1" applyFill="1" applyBorder="1" applyAlignment="1" applyProtection="1">
      <alignment vertical="center" wrapText="1"/>
      <protection locked="0"/>
    </xf>
    <xf numFmtId="0" fontId="7" fillId="26" borderId="4" xfId="0" applyFont="1" applyFill="1" applyBorder="1" applyAlignment="1" applyProtection="1">
      <alignment horizontal="center" vertical="center" wrapText="1"/>
      <protection locked="0"/>
    </xf>
    <xf numFmtId="0" fontId="3" fillId="0" borderId="0" xfId="0" applyFont="1" applyAlignment="1" applyProtection="1">
      <alignment vertical="center" wrapText="1"/>
      <protection locked="0"/>
    </xf>
    <xf numFmtId="9" fontId="3" fillId="0" borderId="0" xfId="0" applyNumberFormat="1" applyFont="1" applyFill="1" applyAlignment="1" applyProtection="1">
      <alignment vertical="center" wrapText="1"/>
      <protection locked="0"/>
    </xf>
    <xf numFmtId="0" fontId="25" fillId="26" borderId="4" xfId="0" applyFont="1" applyFill="1" applyBorder="1" applyAlignment="1" applyProtection="1">
      <alignment horizontal="center" vertical="center" wrapText="1"/>
      <protection locked="0"/>
    </xf>
    <xf numFmtId="164" fontId="3" fillId="0" borderId="0" xfId="0" applyNumberFormat="1" applyFont="1" applyFill="1" applyAlignment="1" applyProtection="1">
      <alignment vertical="center" wrapText="1"/>
      <protection locked="0"/>
    </xf>
    <xf numFmtId="165" fontId="3" fillId="0" borderId="0" xfId="0" applyNumberFormat="1"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12" borderId="0" xfId="0" applyFont="1" applyFill="1" applyAlignment="1" applyProtection="1">
      <alignment vertical="center" wrapText="1"/>
      <protection locked="0"/>
    </xf>
    <xf numFmtId="0" fontId="3" fillId="0" borderId="4" xfId="0" applyFont="1" applyFill="1" applyBorder="1" applyAlignment="1" applyProtection="1">
      <alignment vertical="center" wrapText="1"/>
      <protection locked="0"/>
    </xf>
    <xf numFmtId="165" fontId="22" fillId="0" borderId="19" xfId="0" applyNumberFormat="1" applyFont="1" applyFill="1" applyBorder="1" applyAlignment="1" applyProtection="1">
      <alignment horizontal="left" vertical="center" wrapText="1"/>
    </xf>
    <xf numFmtId="165" fontId="22" fillId="0" borderId="28" xfId="0" applyNumberFormat="1" applyFont="1" applyFill="1" applyBorder="1" applyAlignment="1" applyProtection="1">
      <alignment horizontal="left" vertical="center" wrapText="1"/>
    </xf>
    <xf numFmtId="0" fontId="19" fillId="20" borderId="7" xfId="0" applyFont="1" applyFill="1" applyBorder="1" applyAlignment="1">
      <alignment horizontal="center" vertical="center" wrapText="1"/>
    </xf>
    <xf numFmtId="0" fontId="19" fillId="20" borderId="8" xfId="0" applyFont="1" applyFill="1" applyBorder="1" applyAlignment="1">
      <alignment horizontal="center" vertical="center" wrapText="1"/>
    </xf>
    <xf numFmtId="0" fontId="19" fillId="20" borderId="9" xfId="0" applyFont="1" applyFill="1" applyBorder="1" applyAlignment="1">
      <alignment horizontal="center" vertical="center" wrapText="1"/>
    </xf>
    <xf numFmtId="0" fontId="19" fillId="20" borderId="10" xfId="0" applyFont="1" applyFill="1" applyBorder="1" applyAlignment="1">
      <alignment horizontal="center" vertical="center" wrapText="1"/>
    </xf>
    <xf numFmtId="0" fontId="19" fillId="20" borderId="4" xfId="0" applyFont="1" applyFill="1" applyBorder="1" applyAlignment="1">
      <alignment horizontal="center" vertical="center" wrapText="1"/>
    </xf>
    <xf numFmtId="0" fontId="19" fillId="20" borderId="11" xfId="0" applyFont="1" applyFill="1" applyBorder="1" applyAlignment="1">
      <alignment horizontal="center" vertical="center" wrapText="1"/>
    </xf>
    <xf numFmtId="0" fontId="7" fillId="22" borderId="4" xfId="0" applyFont="1" applyFill="1" applyBorder="1" applyAlignment="1" applyProtection="1">
      <alignment horizontal="center" vertical="center" wrapText="1"/>
    </xf>
    <xf numFmtId="0" fontId="7" fillId="22" borderId="11" xfId="0" applyFont="1" applyFill="1" applyBorder="1" applyAlignment="1" applyProtection="1">
      <alignment horizontal="center" vertical="center" wrapText="1"/>
    </xf>
    <xf numFmtId="0" fontId="21" fillId="9" borderId="10" xfId="0" applyFont="1" applyFill="1" applyBorder="1" applyAlignment="1">
      <alignment horizontal="left" vertical="center" wrapText="1"/>
    </xf>
    <xf numFmtId="0" fontId="21" fillId="9" borderId="4" xfId="0" applyFont="1" applyFill="1" applyBorder="1" applyAlignment="1">
      <alignment horizontal="left" vertical="center" wrapText="1"/>
    </xf>
    <xf numFmtId="0" fontId="21" fillId="9" borderId="11" xfId="0" applyFont="1" applyFill="1" applyBorder="1" applyAlignment="1">
      <alignment horizontal="left" vertical="center" wrapText="1"/>
    </xf>
    <xf numFmtId="9" fontId="22" fillId="0" borderId="4" xfId="0" applyNumberFormat="1" applyFont="1" applyFill="1" applyBorder="1" applyAlignment="1" applyProtection="1">
      <alignment horizontal="left" vertical="center" wrapText="1"/>
      <protection locked="0" hidden="1"/>
    </xf>
    <xf numFmtId="9" fontId="22" fillId="0" borderId="11" xfId="0" applyNumberFormat="1" applyFont="1" applyFill="1" applyBorder="1" applyAlignment="1" applyProtection="1">
      <alignment horizontal="left" vertical="center" wrapText="1"/>
      <protection locked="0" hidden="1"/>
    </xf>
    <xf numFmtId="9" fontId="22" fillId="0" borderId="4" xfId="0" applyNumberFormat="1" applyFont="1" applyFill="1" applyBorder="1" applyAlignment="1" applyProtection="1">
      <alignment horizontal="left" vertical="center" wrapText="1"/>
    </xf>
    <xf numFmtId="9" fontId="22" fillId="0" borderId="11" xfId="0" applyNumberFormat="1" applyFont="1" applyFill="1" applyBorder="1" applyAlignment="1" applyProtection="1">
      <alignment horizontal="left" vertical="center" wrapText="1"/>
    </xf>
    <xf numFmtId="9" fontId="22" fillId="0" borderId="30" xfId="0" applyNumberFormat="1" applyFont="1" applyFill="1" applyBorder="1" applyAlignment="1" applyProtection="1">
      <alignment horizontal="left" vertical="center" wrapText="1"/>
      <protection locked="0" hidden="1"/>
    </xf>
    <xf numFmtId="9" fontId="22" fillId="0" borderId="28" xfId="0" applyNumberFormat="1" applyFont="1" applyFill="1" applyBorder="1" applyAlignment="1" applyProtection="1">
      <alignment horizontal="left" vertical="center" wrapText="1"/>
      <protection locked="0" hidden="1"/>
    </xf>
    <xf numFmtId="165" fontId="7" fillId="22" borderId="4" xfId="0" applyNumberFormat="1" applyFont="1" applyFill="1" applyBorder="1" applyAlignment="1" applyProtection="1">
      <alignment horizontal="center" vertical="center" wrapText="1"/>
    </xf>
    <xf numFmtId="165" fontId="7" fillId="22" borderId="11" xfId="0" applyNumberFormat="1" applyFont="1" applyFill="1" applyBorder="1" applyAlignment="1" applyProtection="1">
      <alignment horizontal="center" vertical="center" wrapText="1"/>
    </xf>
    <xf numFmtId="165" fontId="23" fillId="0" borderId="4" xfId="0" applyNumberFormat="1" applyFont="1" applyFill="1" applyBorder="1" applyAlignment="1" applyProtection="1">
      <alignment horizontal="center" vertical="center" wrapText="1"/>
    </xf>
    <xf numFmtId="165" fontId="23" fillId="0" borderId="11" xfId="0" applyNumberFormat="1" applyFont="1" applyFill="1" applyBorder="1" applyAlignment="1" applyProtection="1">
      <alignment horizontal="center" vertical="center" wrapText="1"/>
    </xf>
    <xf numFmtId="1" fontId="22" fillId="0" borderId="4" xfId="0" applyNumberFormat="1" applyFont="1" applyFill="1" applyBorder="1" applyAlignment="1" applyProtection="1">
      <alignment horizontal="center" vertical="center" wrapText="1"/>
      <protection locked="0"/>
    </xf>
    <xf numFmtId="1" fontId="22" fillId="0" borderId="11" xfId="0" applyNumberFormat="1" applyFont="1" applyFill="1" applyBorder="1" applyAlignment="1" applyProtection="1">
      <alignment horizontal="center" vertical="center" wrapText="1"/>
      <protection locked="0"/>
    </xf>
    <xf numFmtId="165" fontId="7" fillId="0" borderId="4" xfId="0" applyNumberFormat="1"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3" fillId="0" borderId="0" xfId="0" applyFont="1" applyFill="1" applyBorder="1" applyAlignment="1">
      <alignment horizontal="left" vertical="center" wrapText="1"/>
    </xf>
    <xf numFmtId="0" fontId="7" fillId="0" borderId="30" xfId="0" applyFont="1" applyBorder="1" applyAlignment="1">
      <alignment horizontal="left" vertical="center" wrapText="1"/>
    </xf>
    <xf numFmtId="0" fontId="7" fillId="0" borderId="28" xfId="0" applyFont="1" applyBorder="1" applyAlignment="1">
      <alignment horizontal="left" vertical="center" wrapText="1"/>
    </xf>
    <xf numFmtId="1" fontId="7" fillId="0" borderId="4" xfId="0" applyNumberFormat="1" applyFont="1" applyFill="1" applyBorder="1" applyAlignment="1" applyProtection="1">
      <alignment horizontal="left" vertical="center" wrapText="1"/>
    </xf>
    <xf numFmtId="1" fontId="7" fillId="0" borderId="11" xfId="0" applyNumberFormat="1" applyFont="1" applyFill="1" applyBorder="1" applyAlignment="1" applyProtection="1">
      <alignment horizontal="left" vertical="center" wrapText="1"/>
    </xf>
    <xf numFmtId="0" fontId="20" fillId="0" borderId="0" xfId="0" applyFont="1" applyAlignment="1" applyProtection="1">
      <alignment vertical="top" wrapText="1"/>
      <protection locked="0"/>
    </xf>
    <xf numFmtId="0" fontId="3" fillId="0" borderId="0" xfId="0" applyFont="1" applyAlignment="1" applyProtection="1">
      <alignment wrapText="1"/>
      <protection locked="0"/>
    </xf>
    <xf numFmtId="1" fontId="7" fillId="0" borderId="4" xfId="0" applyNumberFormat="1" applyFont="1" applyFill="1" applyBorder="1" applyAlignment="1" applyProtection="1">
      <alignment horizontal="left" vertical="center" wrapText="1"/>
      <protection locked="0" hidden="1"/>
    </xf>
    <xf numFmtId="1" fontId="7" fillId="0" borderId="11" xfId="0" applyNumberFormat="1" applyFont="1" applyFill="1" applyBorder="1" applyAlignment="1" applyProtection="1">
      <alignment horizontal="left" vertical="center" wrapText="1"/>
      <protection locked="0" hidden="1"/>
    </xf>
    <xf numFmtId="1" fontId="7" fillId="0" borderId="5" xfId="0" applyNumberFormat="1" applyFont="1" applyFill="1" applyBorder="1" applyAlignment="1" applyProtection="1">
      <alignment horizontal="left" vertical="center" wrapText="1"/>
      <protection locked="0" hidden="1"/>
    </xf>
    <xf numFmtId="1" fontId="7" fillId="0" borderId="13" xfId="0" applyNumberFormat="1" applyFont="1" applyFill="1" applyBorder="1" applyAlignment="1" applyProtection="1">
      <alignment horizontal="left" vertical="center" wrapText="1"/>
      <protection locked="0" hidden="1"/>
    </xf>
    <xf numFmtId="0" fontId="7" fillId="0" borderId="30" xfId="0" applyFont="1" applyBorder="1" applyAlignment="1" applyProtection="1">
      <alignment horizontal="left" vertical="center" wrapText="1"/>
    </xf>
    <xf numFmtId="0" fontId="7" fillId="0" borderId="28" xfId="0" applyFont="1" applyBorder="1" applyAlignment="1" applyProtection="1">
      <alignment horizontal="left" vertical="center" wrapText="1"/>
    </xf>
    <xf numFmtId="0" fontId="3" fillId="0" borderId="0" xfId="0" applyFont="1" applyAlignment="1">
      <alignment wrapText="1"/>
    </xf>
    <xf numFmtId="165" fontId="7" fillId="22" borderId="4" xfId="0" applyNumberFormat="1" applyFont="1" applyFill="1" applyBorder="1" applyAlignment="1" applyProtection="1">
      <alignment horizontal="center" vertical="center" wrapText="1"/>
      <protection hidden="1"/>
    </xf>
    <xf numFmtId="165" fontId="7" fillId="22" borderId="11" xfId="0" applyNumberFormat="1" applyFont="1" applyFill="1" applyBorder="1" applyAlignment="1" applyProtection="1">
      <alignment horizontal="center" vertical="center" wrapText="1"/>
      <protection hidden="1"/>
    </xf>
    <xf numFmtId="1" fontId="7" fillId="0" borderId="4" xfId="0" applyNumberFormat="1" applyFont="1" applyFill="1" applyBorder="1" applyAlignment="1" applyProtection="1">
      <alignment horizontal="center" vertical="center" wrapText="1"/>
      <protection hidden="1"/>
    </xf>
    <xf numFmtId="1" fontId="7" fillId="0" borderId="11" xfId="0" applyNumberFormat="1" applyFont="1" applyFill="1" applyBorder="1" applyAlignment="1" applyProtection="1">
      <alignment horizontal="center" vertical="center" wrapText="1"/>
      <protection hidden="1"/>
    </xf>
    <xf numFmtId="1" fontId="7" fillId="0" borderId="4" xfId="0" applyNumberFormat="1" applyFont="1" applyFill="1" applyBorder="1" applyAlignment="1" applyProtection="1">
      <alignment horizontal="left" vertical="center" wrapText="1"/>
      <protection hidden="1"/>
    </xf>
    <xf numFmtId="1" fontId="7" fillId="0" borderId="11" xfId="0" applyNumberFormat="1" applyFont="1" applyFill="1" applyBorder="1" applyAlignment="1" applyProtection="1">
      <alignment horizontal="left" vertical="center" wrapText="1"/>
      <protection hidden="1"/>
    </xf>
    <xf numFmtId="1" fontId="7" fillId="21" borderId="4" xfId="0" applyNumberFormat="1" applyFont="1" applyFill="1" applyBorder="1" applyAlignment="1" applyProtection="1">
      <alignment horizontal="left" vertical="center" wrapText="1"/>
      <protection locked="0" hidden="1"/>
    </xf>
    <xf numFmtId="1" fontId="7" fillId="21" borderId="11" xfId="0" applyNumberFormat="1" applyFont="1" applyFill="1" applyBorder="1" applyAlignment="1" applyProtection="1">
      <alignment horizontal="left" vertical="center" wrapText="1"/>
      <protection locked="0" hidden="1"/>
    </xf>
    <xf numFmtId="0" fontId="20" fillId="0" borderId="0" xfId="0" applyFont="1" applyFill="1" applyAlignment="1" applyProtection="1">
      <alignment vertical="top" wrapText="1"/>
      <protection locked="0"/>
    </xf>
    <xf numFmtId="0" fontId="3" fillId="0" borderId="0" xfId="0" applyFont="1" applyFill="1" applyAlignment="1" applyProtection="1">
      <alignment wrapText="1"/>
      <protection locked="0"/>
    </xf>
    <xf numFmtId="0" fontId="27" fillId="9" borderId="10" xfId="0" applyFont="1" applyFill="1" applyBorder="1" applyAlignment="1">
      <alignment horizontal="left" vertical="center" wrapText="1"/>
    </xf>
    <xf numFmtId="0" fontId="27" fillId="9" borderId="4" xfId="0" applyFont="1" applyFill="1" applyBorder="1" applyAlignment="1">
      <alignment horizontal="left" vertical="center" wrapText="1"/>
    </xf>
    <xf numFmtId="0" fontId="27" fillId="9" borderId="11" xfId="0" applyFont="1" applyFill="1" applyBorder="1" applyAlignment="1">
      <alignment horizontal="left" vertical="center" wrapText="1"/>
    </xf>
    <xf numFmtId="1" fontId="7" fillId="0" borderId="30" xfId="0" applyNumberFormat="1" applyFont="1" applyFill="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6" xfId="0" applyFont="1" applyFill="1" applyBorder="1" applyAlignment="1">
      <alignment horizontal="left" vertical="center" wrapText="1"/>
    </xf>
    <xf numFmtId="165" fontId="7" fillId="0" borderId="4" xfId="0" applyNumberFormat="1" applyFont="1" applyFill="1" applyBorder="1" applyAlignment="1" applyProtection="1">
      <alignment horizontal="center" vertical="center" wrapText="1"/>
      <protection hidden="1"/>
    </xf>
    <xf numFmtId="0" fontId="3" fillId="0" borderId="4" xfId="0" applyFont="1" applyFill="1" applyBorder="1" applyAlignment="1" applyProtection="1">
      <alignment horizontal="center" vertical="center" wrapText="1"/>
      <protection hidden="1"/>
    </xf>
    <xf numFmtId="0" fontId="3" fillId="0" borderId="11" xfId="0" applyFont="1" applyFill="1" applyBorder="1" applyAlignment="1" applyProtection="1">
      <alignment horizontal="center" vertical="center" wrapText="1"/>
      <protection hidden="1"/>
    </xf>
    <xf numFmtId="0" fontId="7" fillId="22" borderId="4" xfId="0" applyFont="1" applyFill="1" applyBorder="1" applyAlignment="1" applyProtection="1">
      <alignment horizontal="center" vertical="center" wrapText="1"/>
      <protection hidden="1"/>
    </xf>
    <xf numFmtId="0" fontId="7" fillId="22" borderId="11" xfId="0" applyFont="1" applyFill="1" applyBorder="1" applyAlignment="1" applyProtection="1">
      <alignment horizontal="center" vertical="center" wrapText="1"/>
      <protection hidden="1"/>
    </xf>
    <xf numFmtId="165" fontId="7" fillId="0" borderId="4" xfId="0" applyNumberFormat="1" applyFont="1" applyFill="1" applyBorder="1" applyAlignment="1" applyProtection="1">
      <alignment horizontal="left" vertical="center" wrapText="1"/>
      <protection hidden="1"/>
    </xf>
    <xf numFmtId="165" fontId="7" fillId="0" borderId="11" xfId="0" applyNumberFormat="1" applyFont="1" applyFill="1" applyBorder="1" applyAlignment="1" applyProtection="1">
      <alignment horizontal="left" vertical="center" wrapText="1"/>
      <protection hidden="1"/>
    </xf>
    <xf numFmtId="9" fontId="22" fillId="0" borderId="30" xfId="0" applyNumberFormat="1" applyFont="1" applyFill="1" applyBorder="1" applyAlignment="1" applyProtection="1">
      <alignment horizontal="left" vertical="center" wrapText="1"/>
      <protection hidden="1"/>
    </xf>
    <xf numFmtId="9" fontId="22" fillId="0" borderId="28" xfId="0" applyNumberFormat="1" applyFont="1" applyFill="1" applyBorder="1" applyAlignment="1" applyProtection="1">
      <alignment horizontal="left" vertical="center" wrapText="1"/>
      <protection hidden="1"/>
    </xf>
    <xf numFmtId="0" fontId="3" fillId="26" borderId="39" xfId="0" applyFont="1" applyFill="1" applyBorder="1" applyAlignment="1" applyProtection="1">
      <alignment horizontal="center" vertical="center"/>
      <protection hidden="1"/>
    </xf>
    <xf numFmtId="0" fontId="3" fillId="26" borderId="0" xfId="0" applyFont="1" applyFill="1" applyAlignment="1" applyProtection="1">
      <alignment horizontal="center" vertical="center"/>
      <protection hidden="1"/>
    </xf>
    <xf numFmtId="0" fontId="17" fillId="13" borderId="36" xfId="0" applyFont="1" applyFill="1" applyBorder="1" applyAlignment="1">
      <alignment horizontal="center" vertical="center"/>
    </xf>
    <xf numFmtId="0" fontId="17" fillId="13" borderId="25" xfId="0" applyFont="1" applyFill="1" applyBorder="1" applyAlignment="1">
      <alignment horizontal="center" vertical="center"/>
    </xf>
    <xf numFmtId="0" fontId="14" fillId="0" borderId="0" xfId="0" applyFont="1" applyAlignment="1">
      <alignment horizontal="center" vertical="center"/>
    </xf>
    <xf numFmtId="0" fontId="14" fillId="0" borderId="0" xfId="0" applyFont="1" applyBorder="1" applyAlignment="1">
      <alignment horizontal="center" vertical="center"/>
    </xf>
    <xf numFmtId="0" fontId="17" fillId="13" borderId="23" xfId="0" applyFont="1" applyFill="1" applyBorder="1" applyAlignment="1">
      <alignment horizontal="left" vertical="center" wrapText="1"/>
    </xf>
    <xf numFmtId="0" fontId="17" fillId="13" borderId="25" xfId="0" applyFont="1" applyFill="1" applyBorder="1" applyAlignment="1">
      <alignment horizontal="left" vertical="center" wrapText="1"/>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3" fillId="0" borderId="0" xfId="0" applyFont="1" applyBorder="1" applyAlignment="1">
      <alignment horizontal="left" vertical="center" wrapText="1"/>
    </xf>
    <xf numFmtId="0" fontId="13" fillId="0" borderId="37" xfId="0" applyFont="1" applyBorder="1" applyAlignment="1">
      <alignment horizontal="left" vertical="center" wrapText="1"/>
    </xf>
    <xf numFmtId="0" fontId="13" fillId="26" borderId="14" xfId="0" applyFont="1" applyFill="1" applyBorder="1" applyAlignment="1">
      <alignment horizontal="left" vertical="center" wrapText="1"/>
    </xf>
    <xf numFmtId="0" fontId="13" fillId="26" borderId="21" xfId="0" applyFont="1" applyFill="1" applyBorder="1" applyAlignment="1">
      <alignment horizontal="left" vertical="center" wrapText="1"/>
    </xf>
    <xf numFmtId="0" fontId="3" fillId="0" borderId="16" xfId="0" applyFont="1" applyBorder="1" applyAlignment="1">
      <alignment horizontal="left" vertical="center" wrapText="1"/>
    </xf>
    <xf numFmtId="0" fontId="3" fillId="26" borderId="0" xfId="0" applyFont="1" applyFill="1" applyBorder="1" applyAlignment="1" applyProtection="1">
      <alignment horizontal="center" vertical="center"/>
      <protection hidden="1"/>
    </xf>
    <xf numFmtId="0" fontId="13" fillId="26" borderId="18" xfId="0" applyFont="1" applyFill="1" applyBorder="1" applyAlignment="1">
      <alignment horizontal="left" vertical="center" wrapText="1"/>
    </xf>
    <xf numFmtId="0" fontId="13" fillId="26" borderId="29" xfId="0" applyFont="1" applyFill="1" applyBorder="1" applyAlignment="1">
      <alignment horizontal="left" vertical="center" wrapText="1"/>
    </xf>
    <xf numFmtId="0" fontId="8" fillId="13" borderId="25" xfId="0" applyFont="1" applyFill="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vertical="center"/>
    </xf>
    <xf numFmtId="0" fontId="15" fillId="0" borderId="16" xfId="0" applyFont="1" applyBorder="1" applyAlignment="1">
      <alignment vertical="center"/>
    </xf>
    <xf numFmtId="0" fontId="15" fillId="0" borderId="17" xfId="0" applyFont="1" applyBorder="1" applyAlignment="1">
      <alignment vertical="center"/>
    </xf>
    <xf numFmtId="0" fontId="13" fillId="0" borderId="19" xfId="0" applyFont="1" applyBorder="1" applyAlignment="1">
      <alignment vertical="center" wrapText="1"/>
    </xf>
    <xf numFmtId="0" fontId="13" fillId="0" borderId="28" xfId="0" applyFont="1" applyBorder="1" applyAlignment="1">
      <alignment vertical="center" wrapText="1"/>
    </xf>
    <xf numFmtId="0" fontId="8" fillId="13" borderId="15" xfId="0" applyFont="1" applyFill="1" applyBorder="1" applyAlignment="1">
      <alignment horizontal="center" vertical="center"/>
    </xf>
    <xf numFmtId="0" fontId="8" fillId="13" borderId="16" xfId="0" applyFont="1" applyFill="1" applyBorder="1" applyAlignment="1">
      <alignment horizontal="center" vertical="center"/>
    </xf>
    <xf numFmtId="0" fontId="8" fillId="13" borderId="3" xfId="0" applyFont="1" applyFill="1" applyBorder="1" applyAlignment="1">
      <alignment horizontal="center" vertical="center"/>
    </xf>
    <xf numFmtId="0" fontId="8" fillId="13" borderId="0" xfId="0" applyFont="1" applyFill="1" applyBorder="1" applyAlignment="1">
      <alignment horizontal="center" vertical="center"/>
    </xf>
    <xf numFmtId="0" fontId="8" fillId="14" borderId="4" xfId="0" applyFont="1" applyFill="1" applyBorder="1" applyAlignment="1">
      <alignment horizontal="center" vertical="center" wrapText="1"/>
    </xf>
    <xf numFmtId="0" fontId="8" fillId="14" borderId="32" xfId="0" applyFont="1" applyFill="1" applyBorder="1" applyAlignment="1">
      <alignment horizontal="center" vertical="center" wrapText="1"/>
    </xf>
    <xf numFmtId="0" fontId="17" fillId="13" borderId="16" xfId="0" applyFont="1" applyFill="1" applyBorder="1" applyAlignment="1" applyProtection="1">
      <alignment horizontal="center" vertical="center" wrapText="1"/>
    </xf>
    <xf numFmtId="0" fontId="28" fillId="13" borderId="16" xfId="0" applyFont="1" applyFill="1" applyBorder="1" applyAlignment="1" applyProtection="1">
      <alignment horizontal="center" vertical="center" wrapText="1"/>
    </xf>
    <xf numFmtId="0" fontId="28" fillId="13" borderId="17" xfId="0" applyFont="1" applyFill="1" applyBorder="1" applyAlignment="1" applyProtection="1">
      <alignment horizontal="center" vertical="center" wrapText="1"/>
    </xf>
    <xf numFmtId="0" fontId="13" fillId="0" borderId="14" xfId="0" applyFont="1" applyBorder="1" applyAlignment="1" applyProtection="1">
      <alignment horizontal="center" vertical="center" wrapText="1"/>
    </xf>
    <xf numFmtId="0" fontId="13" fillId="0" borderId="21" xfId="0" applyFont="1" applyBorder="1" applyAlignment="1" applyProtection="1">
      <alignment horizontal="center" vertical="center" wrapText="1"/>
    </xf>
    <xf numFmtId="0" fontId="17" fillId="13" borderId="15" xfId="0" applyFont="1" applyFill="1" applyBorder="1" applyAlignment="1">
      <alignment horizontal="center" vertical="center" wrapText="1"/>
    </xf>
    <xf numFmtId="0" fontId="13" fillId="0" borderId="20" xfId="0" applyFont="1" applyBorder="1" applyAlignment="1">
      <alignment horizontal="center" vertical="center" wrapText="1"/>
    </xf>
    <xf numFmtId="0" fontId="17" fillId="13" borderId="16" xfId="0" applyFont="1" applyFill="1" applyBorder="1" applyAlignment="1">
      <alignment horizontal="center" vertical="center" wrapText="1"/>
    </xf>
    <xf numFmtId="0" fontId="13" fillId="0" borderId="14" xfId="0" applyFont="1" applyBorder="1" applyAlignment="1">
      <alignment horizontal="center" vertical="center" wrapText="1"/>
    </xf>
    <xf numFmtId="0" fontId="13" fillId="0" borderId="19" xfId="0" applyFont="1" applyBorder="1" applyAlignment="1">
      <alignment vertical="center"/>
    </xf>
    <xf numFmtId="0" fontId="13" fillId="0" borderId="28" xfId="0" applyFont="1" applyBorder="1" applyAlignment="1">
      <alignment vertical="center"/>
    </xf>
    <xf numFmtId="0" fontId="13" fillId="0" borderId="18" xfId="0" applyFont="1" applyBorder="1" applyAlignment="1">
      <alignment vertical="center" wrapText="1"/>
    </xf>
    <xf numFmtId="0" fontId="13" fillId="0" borderId="29" xfId="0" applyFont="1" applyBorder="1" applyAlignment="1">
      <alignment vertical="center" wrapText="1"/>
    </xf>
    <xf numFmtId="0" fontId="3" fillId="0" borderId="14" xfId="0" applyFont="1" applyBorder="1" applyAlignment="1">
      <alignment horizontal="center" vertical="center" wrapText="1"/>
    </xf>
    <xf numFmtId="0" fontId="8" fillId="13" borderId="30" xfId="0" applyFont="1" applyFill="1" applyBorder="1" applyAlignment="1">
      <alignment horizontal="center" vertical="center"/>
    </xf>
    <xf numFmtId="0" fontId="8" fillId="13" borderId="19" xfId="0" applyFont="1" applyFill="1" applyBorder="1" applyAlignment="1">
      <alignment horizontal="center" vertical="center"/>
    </xf>
    <xf numFmtId="0" fontId="14" fillId="0" borderId="14" xfId="0" applyFont="1" applyBorder="1" applyAlignment="1">
      <alignment horizontal="center" vertical="center" wrapText="1"/>
    </xf>
    <xf numFmtId="0" fontId="3" fillId="0" borderId="0" xfId="0" applyFont="1" applyBorder="1" applyAlignment="1">
      <alignment horizontal="center" vertical="center"/>
    </xf>
    <xf numFmtId="0" fontId="14" fillId="0" borderId="23" xfId="0" applyFont="1" applyBorder="1" applyAlignment="1">
      <alignment vertical="center"/>
    </xf>
    <xf numFmtId="0" fontId="15" fillId="0" borderId="25" xfId="0" applyFont="1" applyBorder="1" applyAlignment="1">
      <alignment vertical="center"/>
    </xf>
    <xf numFmtId="0" fontId="13" fillId="0" borderId="24" xfId="0" applyFont="1" applyBorder="1" applyAlignment="1">
      <alignment vertical="center"/>
    </xf>
    <xf numFmtId="0" fontId="8" fillId="13" borderId="4" xfId="0" applyFont="1" applyFill="1" applyBorder="1" applyAlignment="1">
      <alignment horizontal="center" vertical="center"/>
    </xf>
    <xf numFmtId="0" fontId="14" fillId="0" borderId="0" xfId="0" applyFont="1" applyFill="1" applyBorder="1" applyAlignment="1">
      <alignment horizontal="center" vertical="center" wrapText="1"/>
    </xf>
    <xf numFmtId="0" fontId="15" fillId="0" borderId="26" xfId="0" applyFont="1" applyBorder="1" applyAlignment="1">
      <alignment vertical="center"/>
    </xf>
    <xf numFmtId="0" fontId="13" fillId="0" borderId="27" xfId="0" applyFont="1" applyBorder="1" applyAlignment="1">
      <alignment vertical="center"/>
    </xf>
    <xf numFmtId="0" fontId="0" fillId="0" borderId="0" xfId="0" applyBorder="1" applyAlignment="1">
      <alignment horizontal="center" vertical="center"/>
    </xf>
  </cellXfs>
  <cellStyles count="12">
    <cellStyle name="20% - Accent1" xfId="2" builtinId="30" customBuiltin="1"/>
    <cellStyle name="40% - Accent1" xfId="3" builtinId="31" customBuiltin="1"/>
    <cellStyle name="60% - Accent1" xfId="4" builtinId="32" customBuiltin="1"/>
    <cellStyle name="Accent1" xfId="5" builtinId="29" customBuiltin="1"/>
    <cellStyle name="Accent4" xfId="6" builtinId="41" customBuiltin="1"/>
    <cellStyle name="Check Cell" xfId="7" builtinId="23" customBuiltin="1"/>
    <cellStyle name="Normal" xfId="0" builtinId="0"/>
    <cellStyle name="Normal 2" xfId="8"/>
    <cellStyle name="Output" xfId="9" builtinId="21" customBuiltin="1"/>
    <cellStyle name="Percent" xfId="10" builtinId="5"/>
    <cellStyle name="Percent 2" xfId="11"/>
    <cellStyle name="RowLevel_2" xfId="1" builtinId="1" iLevel="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6"/>
  <sheetViews>
    <sheetView topLeftCell="A4" zoomScale="80" zoomScaleNormal="80" workbookViewId="0">
      <selection activeCell="C40" sqref="C40:D40"/>
    </sheetView>
  </sheetViews>
  <sheetFormatPr defaultRowHeight="12.75" x14ac:dyDescent="0.2"/>
  <cols>
    <col min="1" max="1" width="73.140625" style="98" customWidth="1"/>
    <col min="2" max="4" width="24.7109375" style="98" customWidth="1"/>
    <col min="5" max="16384" width="9.140625" style="98"/>
  </cols>
  <sheetData>
    <row r="1" spans="1:4" ht="13.5" customHeight="1" thickBot="1" x14ac:dyDescent="0.25">
      <c r="A1" s="97"/>
      <c r="B1" s="97"/>
      <c r="C1" s="97"/>
    </row>
    <row r="2" spans="1:4" ht="25.5" customHeight="1" x14ac:dyDescent="0.2">
      <c r="A2" s="319" t="s">
        <v>31</v>
      </c>
      <c r="B2" s="320"/>
      <c r="C2" s="320"/>
      <c r="D2" s="321"/>
    </row>
    <row r="3" spans="1:4" ht="18" customHeight="1" x14ac:dyDescent="0.2">
      <c r="A3" s="322" t="s">
        <v>33</v>
      </c>
      <c r="B3" s="323"/>
      <c r="C3" s="323"/>
      <c r="D3" s="324"/>
    </row>
    <row r="4" spans="1:4" ht="15" customHeight="1" x14ac:dyDescent="0.2">
      <c r="A4" s="327" t="s">
        <v>52</v>
      </c>
      <c r="B4" s="328"/>
      <c r="C4" s="328"/>
      <c r="D4" s="329"/>
    </row>
    <row r="5" spans="1:4" ht="15" customHeight="1" x14ac:dyDescent="0.2">
      <c r="A5" s="99" t="s">
        <v>37</v>
      </c>
      <c r="B5" s="325" t="str">
        <f>IF(OR(B6&lt;&gt;"",B7&lt;&gt;"",B8&lt;&gt;""),"Aligned","Not Aligned")</f>
        <v>Aligned</v>
      </c>
      <c r="C5" s="325"/>
      <c r="D5" s="326"/>
    </row>
    <row r="6" spans="1:4" ht="96.75" customHeight="1" x14ac:dyDescent="0.2">
      <c r="A6" s="100" t="s">
        <v>331</v>
      </c>
      <c r="B6" s="1" t="str">
        <f>'DEM (Strategic Alignment)'!J11</f>
        <v xml:space="preserve">-Social Inclusion and Equality
-Productivity and Innovation
-Gender Equality and Diversity
</v>
      </c>
      <c r="C6" s="317"/>
      <c r="D6" s="318"/>
    </row>
    <row r="7" spans="1:4" ht="90" customHeight="1" x14ac:dyDescent="0.2">
      <c r="A7" s="101" t="s">
        <v>273</v>
      </c>
      <c r="B7" s="1" t="str">
        <f>'DEM (Strategic Alignment)'!K19</f>
        <v/>
      </c>
      <c r="C7" s="317"/>
      <c r="D7" s="318"/>
    </row>
    <row r="8" spans="1:4" ht="90" customHeight="1" x14ac:dyDescent="0.2">
      <c r="A8" s="14" t="s">
        <v>274</v>
      </c>
      <c r="B8" s="1" t="str">
        <f>'DEM (Strategic Alignment)'!K34</f>
        <v xml:space="preserve">-Formal employment of women (%)
-Beneficiaries of on-the-job training programs (#)
</v>
      </c>
      <c r="C8" s="317"/>
      <c r="D8" s="318"/>
    </row>
    <row r="9" spans="1:4" ht="15" customHeight="1" x14ac:dyDescent="0.2">
      <c r="A9" s="99" t="s">
        <v>38</v>
      </c>
      <c r="B9" s="325" t="str">
        <f>IF(OR('DEM (Strategic Alignment)'!$D$64="Yes",'DEM (Strategic Alignment)'!D67="Yes"),"Aligned","Not Aligned")</f>
        <v>Aligned</v>
      </c>
      <c r="C9" s="325"/>
      <c r="D9" s="326"/>
    </row>
    <row r="10" spans="1:4" ht="45.75" customHeight="1" x14ac:dyDescent="0.2">
      <c r="A10" s="14" t="s">
        <v>12</v>
      </c>
      <c r="B10" s="102" t="str">
        <f>IF('DEM (Strategic Alignment)'!D64="Yes",'DEM (Strategic Alignment)'!C64,"")</f>
        <v>GN-2843</v>
      </c>
      <c r="C10" s="330" t="str">
        <f>IF('DEM (Strategic Alignment)'!D64="Yes",'DEM (Strategic Alignment)'!C65,"")</f>
        <v>insercion laboral de mujeres y poblacion indigena</v>
      </c>
      <c r="D10" s="331"/>
    </row>
    <row r="11" spans="1:4" ht="45.75" customHeight="1" x14ac:dyDescent="0.2">
      <c r="A11" s="14" t="s">
        <v>13</v>
      </c>
      <c r="B11" s="102" t="str">
        <f>IF('DEM (Strategic Alignment)'!D67="Yes",'DEM (Strategic Alignment)'!C67,"")</f>
        <v/>
      </c>
      <c r="C11" s="332" t="str">
        <f>IF('DEM (Strategic Alignment)'!D67="Yes","The intervention is included in the 2016 Operational Program.","The intervention is not included in the 2016 Operational Program.")</f>
        <v>The intervention is not included in the 2016 Operational Program.</v>
      </c>
      <c r="D11" s="333"/>
    </row>
    <row r="12" spans="1:4" ht="45.75" customHeight="1" x14ac:dyDescent="0.2">
      <c r="A12" s="14" t="s">
        <v>160</v>
      </c>
      <c r="B12" s="103"/>
      <c r="C12" s="334" t="str">
        <f>IF('DEM (Strategic Alignment)'!D69="Yes",'DEM (Strategic Alignment)'!C69,"")</f>
        <v/>
      </c>
      <c r="D12" s="335"/>
    </row>
    <row r="13" spans="1:4" ht="15" customHeight="1" x14ac:dyDescent="0.2">
      <c r="A13" s="104" t="s">
        <v>36</v>
      </c>
      <c r="B13" s="105" t="str">
        <f>IF(B14&gt;=8.95,"Highly Evaluable", IF(B14&gt;=7,"Evaluable", IF(B14&gt;=5,"Partially Evaluable", IF(B14&gt;=4, "Partially Unevaluable", IF(B14&gt;=2, "Unevaluable", "Highly Unevaluable")))))</f>
        <v>Highly Evaluable</v>
      </c>
      <c r="C13" s="105" t="s">
        <v>93</v>
      </c>
      <c r="D13" s="106" t="s">
        <v>35</v>
      </c>
    </row>
    <row r="14" spans="1:4" ht="15" customHeight="1" x14ac:dyDescent="0.2">
      <c r="A14" s="104"/>
      <c r="B14" s="107">
        <f>AVERAGE(B15,B19,B25)</f>
        <v>10</v>
      </c>
      <c r="C14" s="108"/>
      <c r="D14" s="109">
        <v>10</v>
      </c>
    </row>
    <row r="15" spans="1:4" ht="15" customHeight="1" x14ac:dyDescent="0.2">
      <c r="A15" s="99" t="s">
        <v>39</v>
      </c>
      <c r="B15" s="110">
        <f>'DEM (Evaluability)'!G12</f>
        <v>10</v>
      </c>
      <c r="C15" s="111">
        <v>0.33329999999999999</v>
      </c>
      <c r="D15" s="112">
        <v>10</v>
      </c>
    </row>
    <row r="16" spans="1:4" ht="15" customHeight="1" x14ac:dyDescent="0.2">
      <c r="A16" s="14" t="s">
        <v>143</v>
      </c>
      <c r="B16" s="113">
        <f>'DEM (Evaluability)'!G13</f>
        <v>3</v>
      </c>
      <c r="C16" s="114"/>
      <c r="D16" s="115"/>
    </row>
    <row r="17" spans="1:4" ht="15" customHeight="1" x14ac:dyDescent="0.2">
      <c r="A17" s="14" t="s">
        <v>144</v>
      </c>
      <c r="B17" s="113">
        <f>'DEM (Evaluability)'!G20</f>
        <v>4</v>
      </c>
      <c r="C17" s="114"/>
      <c r="D17" s="115"/>
    </row>
    <row r="18" spans="1:4" ht="15" customHeight="1" x14ac:dyDescent="0.2">
      <c r="A18" s="14" t="s">
        <v>145</v>
      </c>
      <c r="B18" s="113">
        <f>'DEM (Evaluability)'!G25</f>
        <v>3</v>
      </c>
      <c r="C18" s="114"/>
      <c r="D18" s="115"/>
    </row>
    <row r="19" spans="1:4" ht="15" customHeight="1" x14ac:dyDescent="0.2">
      <c r="A19" s="99" t="s">
        <v>9</v>
      </c>
      <c r="B19" s="110">
        <f>'DEM (Evaluability)'!G47</f>
        <v>10</v>
      </c>
      <c r="C19" s="111">
        <v>0.33329999999999999</v>
      </c>
      <c r="D19" s="112">
        <v>10</v>
      </c>
    </row>
    <row r="20" spans="1:4" ht="31.5" customHeight="1" x14ac:dyDescent="0.2">
      <c r="A20" s="14" t="s">
        <v>178</v>
      </c>
      <c r="B20" s="113">
        <f>MAX('DEM (Evaluability)'!G49, 'DEM (Evaluability)'!G55, ('DEM (Evaluability)'!G62+'DEM (Evaluability)'!G63))</f>
        <v>4</v>
      </c>
      <c r="C20" s="116"/>
      <c r="D20" s="115"/>
    </row>
    <row r="21" spans="1:4" ht="15" customHeight="1" x14ac:dyDescent="0.2">
      <c r="A21" s="14" t="s">
        <v>174</v>
      </c>
      <c r="B21" s="113">
        <f>MAX('DEM (Evaluability)'!G50,('DEM (Evaluability)'!G56+'DEM (Evaluability)'!G57),'DEM (Evaluability)'!G64)</f>
        <v>1.5</v>
      </c>
      <c r="C21" s="116"/>
      <c r="D21" s="115"/>
    </row>
    <row r="22" spans="1:4" ht="15" customHeight="1" x14ac:dyDescent="0.2">
      <c r="A22" s="14" t="s">
        <v>175</v>
      </c>
      <c r="B22" s="113">
        <f>MAX('DEM (Evaluability)'!G51,'DEM (Evaluability)'!G58,'DEM (Evaluability)'!G65)</f>
        <v>1.5</v>
      </c>
      <c r="C22" s="116"/>
      <c r="D22" s="115"/>
    </row>
    <row r="23" spans="1:4" ht="15" customHeight="1" x14ac:dyDescent="0.2">
      <c r="A23" s="14" t="s">
        <v>176</v>
      </c>
      <c r="B23" s="113">
        <f>MAX('DEM (Evaluability)'!G52,'DEM (Evaluability)'!G59,'DEM (Evaluability)'!G66)</f>
        <v>1.5</v>
      </c>
      <c r="C23" s="116"/>
      <c r="D23" s="115"/>
    </row>
    <row r="24" spans="1:4" ht="15" customHeight="1" x14ac:dyDescent="0.2">
      <c r="A24" s="14" t="s">
        <v>177</v>
      </c>
      <c r="B24" s="113">
        <f>MAX('DEM (Evaluability)'!G53,'DEM (Evaluability)'!G60,('DEM (Evaluability)'!G67+'DEM (Evaluability)'!G68))</f>
        <v>1.5</v>
      </c>
      <c r="C24" s="116"/>
      <c r="D24" s="115"/>
    </row>
    <row r="25" spans="1:4" ht="15" customHeight="1" x14ac:dyDescent="0.2">
      <c r="A25" s="99" t="s">
        <v>81</v>
      </c>
      <c r="B25" s="110">
        <f>'DEM (Evaluability)'!G70</f>
        <v>10</v>
      </c>
      <c r="C25" s="111">
        <v>0.33329999999999999</v>
      </c>
      <c r="D25" s="112">
        <v>10</v>
      </c>
    </row>
    <row r="26" spans="1:4" ht="15" customHeight="1" x14ac:dyDescent="0.2">
      <c r="A26" s="14" t="s">
        <v>146</v>
      </c>
      <c r="B26" s="113">
        <f>'DEM (Evaluability)'!G71</f>
        <v>2.5</v>
      </c>
      <c r="C26" s="117"/>
      <c r="D26" s="118"/>
    </row>
    <row r="27" spans="1:4" ht="15" customHeight="1" x14ac:dyDescent="0.2">
      <c r="A27" s="14" t="s">
        <v>147</v>
      </c>
      <c r="B27" s="113">
        <f>'DEM (Evaluability)'!G79</f>
        <v>7.5</v>
      </c>
      <c r="C27" s="116"/>
      <c r="D27" s="118"/>
    </row>
    <row r="28" spans="1:4" ht="15" customHeight="1" x14ac:dyDescent="0.2">
      <c r="A28" s="327" t="s">
        <v>123</v>
      </c>
      <c r="B28" s="328"/>
      <c r="C28" s="328"/>
      <c r="D28" s="329"/>
    </row>
    <row r="29" spans="1:4" ht="15" customHeight="1" x14ac:dyDescent="0.2">
      <c r="A29" s="119" t="s">
        <v>96</v>
      </c>
      <c r="B29" s="336" t="str">
        <f>IF('DEM ( Risk)'!D12&lt;&gt;"",'DEM ( Risk)'!D12,"Specify risk rate on risk tab")</f>
        <v>Medium</v>
      </c>
      <c r="C29" s="336"/>
      <c r="D29" s="337"/>
    </row>
    <row r="30" spans="1:4" ht="15" customHeight="1" x14ac:dyDescent="0.2">
      <c r="A30" s="120" t="s">
        <v>133</v>
      </c>
      <c r="B30" s="338" t="str">
        <f>IF(AND('DEM ( Risk)'!D15="yes", 'DEM ( Risk)'!D16="yes"), "Yes", "")</f>
        <v>Yes</v>
      </c>
      <c r="C30" s="338"/>
      <c r="D30" s="339"/>
    </row>
    <row r="31" spans="1:4" ht="15" customHeight="1" x14ac:dyDescent="0.2">
      <c r="A31" s="120" t="s">
        <v>134</v>
      </c>
      <c r="B31" s="342" t="str">
        <f>IF('DEM ( Risk)'!D18="yes", "Yes", "")</f>
        <v>Yes</v>
      </c>
      <c r="C31" s="343"/>
      <c r="D31" s="344"/>
    </row>
    <row r="32" spans="1:4" ht="15" customHeight="1" x14ac:dyDescent="0.2">
      <c r="A32" s="120" t="s">
        <v>47</v>
      </c>
      <c r="B32" s="342" t="str">
        <f>IF('DEM ( Risk)'!D19="yes", "Yes", "")</f>
        <v>Yes</v>
      </c>
      <c r="C32" s="343"/>
      <c r="D32" s="344"/>
    </row>
    <row r="33" spans="1:4" ht="15" customHeight="1" x14ac:dyDescent="0.2">
      <c r="A33" s="119" t="s">
        <v>53</v>
      </c>
      <c r="B33" s="336" t="str">
        <f>IF('DEM ( Risk)'!D13&lt;&gt;"",'DEM ( Risk)'!D13,"Specify risk classification on risk tab")</f>
        <v>C</v>
      </c>
      <c r="C33" s="336"/>
      <c r="D33" s="337"/>
    </row>
    <row r="34" spans="1:4" ht="15" customHeight="1" x14ac:dyDescent="0.2">
      <c r="A34" s="327" t="s">
        <v>122</v>
      </c>
      <c r="B34" s="328"/>
      <c r="C34" s="328"/>
      <c r="D34" s="329"/>
    </row>
    <row r="35" spans="1:4" ht="15" customHeight="1" x14ac:dyDescent="0.2">
      <c r="A35" s="14" t="s">
        <v>158</v>
      </c>
      <c r="B35" s="121"/>
      <c r="C35" s="340"/>
      <c r="D35" s="341"/>
    </row>
    <row r="36" spans="1:4" ht="70.5" customHeight="1" x14ac:dyDescent="0.2">
      <c r="A36" s="122" t="s">
        <v>235</v>
      </c>
      <c r="B36" s="121" t="str">
        <f>IF('DEM (Additionality)'!D14="Yes","Yes","")</f>
        <v>Yes</v>
      </c>
      <c r="C36" s="346" t="str">
        <f>'DEM (Additionality)'!M14</f>
        <v>Financial Management: Budget, Treasury, Accounting and Reporting.
Procurement: Information System.</v>
      </c>
      <c r="D36" s="347"/>
    </row>
    <row r="37" spans="1:4" ht="58.5" customHeight="1" x14ac:dyDescent="0.2">
      <c r="A37" s="122" t="s">
        <v>162</v>
      </c>
      <c r="B37" s="121" t="str">
        <f>IF('DEM (Additionality)'!D27="yes", "Yes","")</f>
        <v/>
      </c>
      <c r="C37" s="356" t="str">
        <f>'DEM (Additionality)'!L28</f>
        <v/>
      </c>
      <c r="D37" s="357"/>
    </row>
    <row r="38" spans="1:4" ht="44.25" customHeight="1" x14ac:dyDescent="0.2">
      <c r="A38" s="14" t="s">
        <v>252</v>
      </c>
      <c r="B38" s="121"/>
      <c r="C38" s="348"/>
      <c r="D38" s="349"/>
    </row>
    <row r="39" spans="1:4" ht="45.75" customHeight="1" x14ac:dyDescent="0.2">
      <c r="A39" s="122" t="s">
        <v>95</v>
      </c>
      <c r="B39" s="121" t="str">
        <f>IF('DEM (Additionality)'!D35="yes", "Yes","")</f>
        <v/>
      </c>
      <c r="C39" s="352"/>
      <c r="D39" s="353"/>
    </row>
    <row r="40" spans="1:4" ht="45.75" customHeight="1" x14ac:dyDescent="0.2">
      <c r="A40" s="122" t="s">
        <v>77</v>
      </c>
      <c r="B40" s="121" t="str">
        <f>IF('DEM (Additionality)'!D36="yes", "Yes","")</f>
        <v/>
      </c>
      <c r="C40" s="352"/>
      <c r="D40" s="353"/>
    </row>
    <row r="41" spans="1:4" ht="45.75" customHeight="1" x14ac:dyDescent="0.2">
      <c r="A41" s="122" t="s">
        <v>78</v>
      </c>
      <c r="B41" s="121" t="str">
        <f>IF('DEM (Additionality)'!D37="yes", "Yes","")</f>
        <v/>
      </c>
      <c r="C41" s="352" t="str">
        <f>IF('DEM (Additionality)'!D37="Yes",'DEM (Additionality)'!C37,"")</f>
        <v/>
      </c>
      <c r="D41" s="353"/>
    </row>
    <row r="42" spans="1:4" ht="66.75" customHeight="1" x14ac:dyDescent="0.2">
      <c r="A42" s="14" t="s">
        <v>156</v>
      </c>
      <c r="B42" s="121" t="str">
        <f>IF('DEM (Additionality)'!D38="yes", "Yes","")</f>
        <v>Yes</v>
      </c>
      <c r="C42" s="352" t="str">
        <f>IF('DEM (Additionality)'!D38="Yes",'DEM (Additionality)'!C38,"")</f>
        <v>CT BO-T1256 (ATN/OC-15615-BO) aprobada en el ERM del PP.</v>
      </c>
      <c r="D42" s="353"/>
    </row>
    <row r="43" spans="1:4" ht="84" customHeight="1" thickBot="1" x14ac:dyDescent="0.25">
      <c r="A43" s="123" t="s">
        <v>159</v>
      </c>
      <c r="B43" s="124" t="str">
        <f>IF('DEM (Additionality)'!D39="yes", "Yes","")</f>
        <v>Yes</v>
      </c>
      <c r="C43" s="354" t="str">
        <f>IF('DEM (Additionality)'!D39="Yes",'DEM (Additionality)'!C39,"")</f>
        <v>A random assignment will be used for the first time to evaluate intermediation and training programs in Bolivia, it will provide new evidence of the effects of the programs on youth.</v>
      </c>
      <c r="D43" s="355"/>
    </row>
    <row r="44" spans="1:4" s="266" customFormat="1" ht="25.5" customHeight="1" x14ac:dyDescent="0.2">
      <c r="A44" s="345" t="s">
        <v>329</v>
      </c>
      <c r="B44" s="345"/>
      <c r="C44" s="345"/>
      <c r="D44" s="345"/>
    </row>
    <row r="45" spans="1:4" ht="13.5" customHeight="1" x14ac:dyDescent="0.2">
      <c r="A45" s="345"/>
      <c r="B45" s="345"/>
      <c r="C45" s="345"/>
      <c r="D45" s="345"/>
    </row>
    <row r="46" spans="1:4" ht="96.75" customHeight="1" x14ac:dyDescent="0.2">
      <c r="A46" s="350" t="s">
        <v>328</v>
      </c>
      <c r="B46" s="351"/>
      <c r="C46" s="351"/>
      <c r="D46" s="351"/>
    </row>
  </sheetData>
  <sheetProtection password="DA7B" sheet="1" objects="1" scenarios="1" formatRows="0" selectLockedCells="1"/>
  <mergeCells count="30">
    <mergeCell ref="A44:D44"/>
    <mergeCell ref="C36:D36"/>
    <mergeCell ref="C38:D38"/>
    <mergeCell ref="A46:D46"/>
    <mergeCell ref="C39:D39"/>
    <mergeCell ref="C40:D40"/>
    <mergeCell ref="C41:D41"/>
    <mergeCell ref="C42:D42"/>
    <mergeCell ref="C43:D43"/>
    <mergeCell ref="C37:D37"/>
    <mergeCell ref="A45:D45"/>
    <mergeCell ref="B29:D29"/>
    <mergeCell ref="B30:D30"/>
    <mergeCell ref="C35:D35"/>
    <mergeCell ref="A28:D28"/>
    <mergeCell ref="A34:D34"/>
    <mergeCell ref="B31:D31"/>
    <mergeCell ref="B32:D32"/>
    <mergeCell ref="B33:D33"/>
    <mergeCell ref="B8:D8"/>
    <mergeCell ref="B9:D9"/>
    <mergeCell ref="C10:D10"/>
    <mergeCell ref="C11:D11"/>
    <mergeCell ref="C12:D12"/>
    <mergeCell ref="B7:D7"/>
    <mergeCell ref="A2:D2"/>
    <mergeCell ref="A3:D3"/>
    <mergeCell ref="B5:D5"/>
    <mergeCell ref="B6:D6"/>
    <mergeCell ref="A4:D4"/>
  </mergeCells>
  <pageMargins left="0.7" right="0.7" top="0.75" bottom="0.75" header="0.3" footer="0.3"/>
  <pageSetup scale="4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F22" sqref="F22"/>
    </sheetView>
  </sheetViews>
  <sheetFormatPr defaultRowHeight="12.75" x14ac:dyDescent="0.2"/>
  <cols>
    <col min="1" max="1" width="21.7109375" customWidth="1"/>
  </cols>
  <sheetData>
    <row r="1" spans="1:2" x14ac:dyDescent="0.2">
      <c r="A1" t="s">
        <v>197</v>
      </c>
    </row>
    <row r="2" spans="1:2" ht="13.5" thickBot="1" x14ac:dyDescent="0.25"/>
    <row r="3" spans="1:2" ht="15" x14ac:dyDescent="0.2">
      <c r="A3" t="s">
        <v>198</v>
      </c>
      <c r="B3" s="41"/>
    </row>
    <row r="4" spans="1:2" ht="15" x14ac:dyDescent="0.2">
      <c r="A4" t="s">
        <v>199</v>
      </c>
      <c r="B4" s="65"/>
    </row>
    <row r="6" spans="1:2" x14ac:dyDescent="0.2">
      <c r="A6" t="s">
        <v>200</v>
      </c>
      <c r="B6" s="44"/>
    </row>
    <row r="7" spans="1:2" x14ac:dyDescent="0.2">
      <c r="A7" t="s">
        <v>201</v>
      </c>
      <c r="B7" s="62"/>
    </row>
    <row r="8" spans="1:2" x14ac:dyDescent="0.2">
      <c r="A8" t="s">
        <v>202</v>
      </c>
      <c r="B8" s="10"/>
    </row>
    <row r="10" spans="1:2" ht="15" x14ac:dyDescent="0.2">
      <c r="A10" t="s">
        <v>203</v>
      </c>
      <c r="B10" s="38"/>
    </row>
  </sheetData>
  <sheetProtection password="DA7B"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7"/>
  <sheetViews>
    <sheetView tabSelected="1" topLeftCell="A30" zoomScale="80" zoomScaleNormal="80" workbookViewId="0">
      <selection activeCell="C40" sqref="C40:D40"/>
    </sheetView>
  </sheetViews>
  <sheetFormatPr defaultRowHeight="12.75" x14ac:dyDescent="0.2"/>
  <cols>
    <col min="1" max="1" width="71.7109375" style="98" customWidth="1"/>
    <col min="2" max="4" width="24.7109375" style="98" customWidth="1"/>
    <col min="5" max="5" width="9.140625" style="98"/>
    <col min="6" max="6" width="11.5703125" style="98" customWidth="1"/>
    <col min="7" max="16384" width="9.140625" style="98"/>
  </cols>
  <sheetData>
    <row r="1" spans="1:6" ht="13.5" customHeight="1" thickBot="1" x14ac:dyDescent="0.25">
      <c r="A1" s="97"/>
      <c r="B1" s="97"/>
      <c r="C1" s="97"/>
    </row>
    <row r="2" spans="1:6" ht="25.5" customHeight="1" x14ac:dyDescent="0.2">
      <c r="A2" s="319" t="s">
        <v>97</v>
      </c>
      <c r="B2" s="320"/>
      <c r="C2" s="320"/>
      <c r="D2" s="321"/>
    </row>
    <row r="3" spans="1:6" ht="18" customHeight="1" x14ac:dyDescent="0.2">
      <c r="A3" s="322" t="s">
        <v>98</v>
      </c>
      <c r="B3" s="323"/>
      <c r="C3" s="323"/>
      <c r="D3" s="324"/>
    </row>
    <row r="4" spans="1:6" ht="19.5" customHeight="1" x14ac:dyDescent="0.2">
      <c r="A4" s="327" t="s">
        <v>99</v>
      </c>
      <c r="B4" s="328"/>
      <c r="C4" s="328"/>
      <c r="D4" s="329"/>
    </row>
    <row r="5" spans="1:6" ht="15" customHeight="1" x14ac:dyDescent="0.2">
      <c r="A5" s="99" t="s">
        <v>100</v>
      </c>
      <c r="B5" s="378" t="str">
        <f>IF('Summary (I, II, III) '!B5:D5="Aligned","Alineado","No Alineado")</f>
        <v>Alineado</v>
      </c>
      <c r="C5" s="378"/>
      <c r="D5" s="379"/>
    </row>
    <row r="6" spans="1:6" ht="102" customHeight="1" x14ac:dyDescent="0.2">
      <c r="A6" s="100" t="s">
        <v>334</v>
      </c>
      <c r="B6" s="380" t="str">
        <f>Alineación!J11</f>
        <v xml:space="preserve">-Inclusión Social e Igualdad
-Productividad e Innovación
-Equidad de Género y Diversidad
</v>
      </c>
      <c r="C6" s="380"/>
      <c r="D6" s="381"/>
      <c r="F6" s="127"/>
    </row>
    <row r="7" spans="1:6" ht="90" customHeight="1" x14ac:dyDescent="0.2">
      <c r="A7" s="100" t="s">
        <v>335</v>
      </c>
      <c r="B7" s="380" t="str">
        <f>Alineación!K19</f>
        <v/>
      </c>
      <c r="C7" s="380"/>
      <c r="D7" s="381"/>
    </row>
    <row r="8" spans="1:6" ht="81.75" customHeight="1" x14ac:dyDescent="0.2">
      <c r="A8" s="14" t="s">
        <v>336</v>
      </c>
      <c r="B8" s="380" t="str">
        <f>Alineación!K34</f>
        <v xml:space="preserve">-Empleo formal para mujeres (%)
-Beneficiarios de programas de capacitación en el trabajo  (#)
</v>
      </c>
      <c r="C8" s="380"/>
      <c r="D8" s="381"/>
    </row>
    <row r="9" spans="1:6" ht="15" customHeight="1" x14ac:dyDescent="0.2">
      <c r="A9" s="99" t="s">
        <v>101</v>
      </c>
      <c r="B9" s="378" t="str">
        <f>IF('Summary (I, II, III) '!B9:D9="Aligned","Alineado","No Alineado")</f>
        <v>Alineado</v>
      </c>
      <c r="C9" s="378"/>
      <c r="D9" s="379"/>
    </row>
    <row r="10" spans="1:6" ht="45.75" customHeight="1" x14ac:dyDescent="0.2">
      <c r="A10" s="14" t="s">
        <v>102</v>
      </c>
      <c r="B10" s="128" t="str">
        <f>IF('DEM (Strategic Alignment)'!D64="Yes",'DEM (Strategic Alignment)'!C64,"")</f>
        <v>GN-2843</v>
      </c>
      <c r="C10" s="334" t="str">
        <f>IF('DEM (Strategic Alignment)'!D64="Yes",'DEM (Strategic Alignment)'!C65,"")</f>
        <v>insercion laboral de mujeres y poblacion indigena</v>
      </c>
      <c r="D10" s="335"/>
    </row>
    <row r="11" spans="1:6" ht="45.75" customHeight="1" x14ac:dyDescent="0.2">
      <c r="A11" s="14" t="s">
        <v>103</v>
      </c>
      <c r="B11" s="128" t="str">
        <f>IF('DEM (Strategic Alignment)'!D67="Yes",'DEM (Strategic Alignment)'!C67,"")</f>
        <v/>
      </c>
      <c r="C11" s="382" t="str">
        <f>IF('DEM (Strategic Alignment)'!D67="Yes","La intervención está incluida en el Programa de Operaciones de 2016.","La intervención no está incluida en el Programa de Operaciones de 2016.")</f>
        <v>La intervención no está incluida en el Programa de Operaciones de 2016.</v>
      </c>
      <c r="D11" s="383"/>
    </row>
    <row r="12" spans="1:6" ht="45.75" customHeight="1" x14ac:dyDescent="0.2">
      <c r="A12" s="14" t="s">
        <v>104</v>
      </c>
      <c r="B12" s="103"/>
      <c r="C12" s="330"/>
      <c r="D12" s="331"/>
    </row>
    <row r="13" spans="1:6" ht="19.5" customHeight="1" x14ac:dyDescent="0.2">
      <c r="A13" s="104" t="s">
        <v>105</v>
      </c>
      <c r="B13" s="129" t="str">
        <f>IF(B14&gt;=8.95,"Altamente Evaluable", IF(B14&gt;=7,"Evaluable", IF(B14&gt;=5,"Parcialmente Evaluable", IF(B14&gt;=4, "Parcialmente No Evaluable", IF(B14&gt;=2, "No Evaluable", "Altamente No Evaluable")))))</f>
        <v>Altamente Evaluable</v>
      </c>
      <c r="C13" s="129" t="s">
        <v>106</v>
      </c>
      <c r="D13" s="130" t="s">
        <v>107</v>
      </c>
    </row>
    <row r="14" spans="1:6" ht="15" customHeight="1" x14ac:dyDescent="0.2">
      <c r="A14" s="104"/>
      <c r="B14" s="107">
        <f>AVERAGE(B15, B19,B25)</f>
        <v>10</v>
      </c>
      <c r="C14" s="131"/>
      <c r="D14" s="132">
        <v>10</v>
      </c>
    </row>
    <row r="15" spans="1:6" ht="15" customHeight="1" x14ac:dyDescent="0.2">
      <c r="A15" s="99" t="s">
        <v>108</v>
      </c>
      <c r="B15" s="110">
        <f>'DEM (Evaluability)'!G12</f>
        <v>10</v>
      </c>
      <c r="C15" s="133">
        <v>0.33329999999999999</v>
      </c>
      <c r="D15" s="112">
        <v>10</v>
      </c>
      <c r="E15" s="134"/>
    </row>
    <row r="16" spans="1:6" ht="15" customHeight="1" x14ac:dyDescent="0.2">
      <c r="A16" s="14" t="s">
        <v>164</v>
      </c>
      <c r="B16" s="113">
        <f>'DEM (Evaluability)'!G13</f>
        <v>3</v>
      </c>
      <c r="C16" s="116"/>
      <c r="D16" s="115"/>
      <c r="E16" s="134"/>
    </row>
    <row r="17" spans="1:5" ht="15" customHeight="1" x14ac:dyDescent="0.2">
      <c r="A17" s="14" t="s">
        <v>165</v>
      </c>
      <c r="B17" s="113">
        <f>'DEM (Evaluability)'!G20</f>
        <v>4</v>
      </c>
      <c r="C17" s="116"/>
      <c r="D17" s="115"/>
      <c r="E17" s="134"/>
    </row>
    <row r="18" spans="1:5" ht="15" customHeight="1" x14ac:dyDescent="0.2">
      <c r="A18" s="14" t="s">
        <v>166</v>
      </c>
      <c r="B18" s="113">
        <f>'DEM (Evaluability)'!G25</f>
        <v>3</v>
      </c>
      <c r="C18" s="116"/>
      <c r="D18" s="115"/>
      <c r="E18" s="134"/>
    </row>
    <row r="19" spans="1:5" ht="15" customHeight="1" x14ac:dyDescent="0.2">
      <c r="A19" s="99" t="s">
        <v>109</v>
      </c>
      <c r="B19" s="110">
        <f>'DEM (Evaluability)'!G47</f>
        <v>10</v>
      </c>
      <c r="C19" s="133">
        <v>0.33329999999999999</v>
      </c>
      <c r="D19" s="112">
        <v>10</v>
      </c>
    </row>
    <row r="20" spans="1:5" ht="28.5" customHeight="1" x14ac:dyDescent="0.2">
      <c r="A20" s="14" t="s">
        <v>187</v>
      </c>
      <c r="B20" s="113">
        <f>MAX('DEM (Evaluability)'!G49,'DEM (Evaluability)'!G55,('DEM (Evaluability)'!G62+'DEM (Evaluability)'!G63))</f>
        <v>4</v>
      </c>
      <c r="C20" s="116"/>
      <c r="D20" s="115"/>
    </row>
    <row r="21" spans="1:5" ht="15" customHeight="1" x14ac:dyDescent="0.2">
      <c r="A21" s="14" t="s">
        <v>179</v>
      </c>
      <c r="B21" s="113">
        <f>MAX('DEM (Evaluability)'!G50,('DEM (Evaluability)'!G56+'DEM (Evaluability)'!G57),'DEM (Evaluability)'!G64)</f>
        <v>1.5</v>
      </c>
      <c r="C21" s="116"/>
      <c r="D21" s="115"/>
    </row>
    <row r="22" spans="1:5" ht="15" customHeight="1" x14ac:dyDescent="0.2">
      <c r="A22" s="14" t="s">
        <v>180</v>
      </c>
      <c r="B22" s="113">
        <f>MAX('DEM (Evaluability)'!G51+'DEM (Evaluability)'!G58,'DEM (Evaluability)'!G65)</f>
        <v>1.5</v>
      </c>
      <c r="C22" s="116"/>
      <c r="D22" s="115"/>
    </row>
    <row r="23" spans="1:5" ht="15" customHeight="1" x14ac:dyDescent="0.2">
      <c r="A23" s="14" t="s">
        <v>181</v>
      </c>
      <c r="B23" s="113">
        <f>MAX('DEM (Evaluability)'!G52,'DEM (Evaluability)'!G59,'DEM (Evaluability)'!G66)</f>
        <v>1.5</v>
      </c>
      <c r="C23" s="116"/>
      <c r="D23" s="115"/>
    </row>
    <row r="24" spans="1:5" ht="15" customHeight="1" x14ac:dyDescent="0.2">
      <c r="A24" s="14" t="s">
        <v>182</v>
      </c>
      <c r="B24" s="113">
        <f>MAX('DEM (Evaluability)'!G53,'DEM (Evaluability)'!G60,('DEM (Evaluability)'!G67+'DEM (Evaluability)'!G68))</f>
        <v>1.5</v>
      </c>
      <c r="C24" s="116"/>
      <c r="D24" s="115"/>
    </row>
    <row r="25" spans="1:5" ht="15" customHeight="1" x14ac:dyDescent="0.2">
      <c r="A25" s="99" t="s">
        <v>110</v>
      </c>
      <c r="B25" s="110">
        <f>'DEM (Evaluability)'!G70</f>
        <v>10</v>
      </c>
      <c r="C25" s="133">
        <v>0.33329999999999999</v>
      </c>
      <c r="D25" s="112">
        <v>10</v>
      </c>
    </row>
    <row r="26" spans="1:5" ht="15" customHeight="1" x14ac:dyDescent="0.2">
      <c r="A26" s="14" t="s">
        <v>167</v>
      </c>
      <c r="B26" s="113">
        <f>'DEM (Evaluability)'!G71</f>
        <v>2.5</v>
      </c>
      <c r="C26" s="116"/>
      <c r="D26" s="118"/>
    </row>
    <row r="27" spans="1:5" ht="15" customHeight="1" x14ac:dyDescent="0.2">
      <c r="A27" s="14" t="s">
        <v>168</v>
      </c>
      <c r="B27" s="113">
        <f>'DEM (Evaluability)'!G79</f>
        <v>7.5</v>
      </c>
      <c r="C27" s="116"/>
      <c r="D27" s="118"/>
    </row>
    <row r="28" spans="1:5" ht="19.5" customHeight="1" x14ac:dyDescent="0.2">
      <c r="A28" s="327" t="s">
        <v>120</v>
      </c>
      <c r="B28" s="328"/>
      <c r="C28" s="328"/>
      <c r="D28" s="329"/>
    </row>
    <row r="29" spans="1:5" ht="15" customHeight="1" x14ac:dyDescent="0.2">
      <c r="A29" s="119" t="s">
        <v>254</v>
      </c>
      <c r="B29" s="359" t="str">
        <f>IF('Summary (I, II, III) '!B29:D29="LOW","Bajo",IF('Summary (I, II, III) '!B29:D29="MEDIUM","Medio",IF('Summary (I, II, III) '!B29:D29="HIGH","Alto","Specify risk rate on risk tab")))</f>
        <v>Medio</v>
      </c>
      <c r="C29" s="359"/>
      <c r="D29" s="360"/>
    </row>
    <row r="30" spans="1:5" ht="21.75" customHeight="1" x14ac:dyDescent="0.2">
      <c r="A30" s="120" t="s">
        <v>131</v>
      </c>
      <c r="B30" s="375" t="str">
        <f>IF(AND('DEM ( Risk)'!D15="yes", 'DEM ( Risk)'!D16="yes"), "Sí", "")</f>
        <v>Sí</v>
      </c>
      <c r="C30" s="376"/>
      <c r="D30" s="377"/>
    </row>
    <row r="31" spans="1:5" ht="33.75" customHeight="1" x14ac:dyDescent="0.2">
      <c r="A31" s="120" t="s">
        <v>135</v>
      </c>
      <c r="B31" s="375" t="str">
        <f>IF('DEM ( Risk)'!D18="yes", "Sí", "")</f>
        <v>Sí</v>
      </c>
      <c r="C31" s="376"/>
      <c r="D31" s="377"/>
    </row>
    <row r="32" spans="1:5" ht="33.75" customHeight="1" x14ac:dyDescent="0.2">
      <c r="A32" s="120" t="s">
        <v>132</v>
      </c>
      <c r="B32" s="375" t="str">
        <f>IF('DEM ( Risk)'!D19="yes", "Sí", "")</f>
        <v>Sí</v>
      </c>
      <c r="C32" s="376"/>
      <c r="D32" s="377"/>
    </row>
    <row r="33" spans="1:4" ht="15" customHeight="1" x14ac:dyDescent="0.2">
      <c r="A33" s="119" t="s">
        <v>111</v>
      </c>
      <c r="B33" s="359" t="str">
        <f>'Summary (I, II, III) '!B33:D33</f>
        <v>C</v>
      </c>
      <c r="C33" s="359"/>
      <c r="D33" s="360"/>
    </row>
    <row r="34" spans="1:4" ht="19.5" customHeight="1" x14ac:dyDescent="0.2">
      <c r="A34" s="369" t="s">
        <v>121</v>
      </c>
      <c r="B34" s="370"/>
      <c r="C34" s="370"/>
      <c r="D34" s="371"/>
    </row>
    <row r="35" spans="1:4" ht="15.75" customHeight="1" x14ac:dyDescent="0.2">
      <c r="A35" s="14" t="s">
        <v>170</v>
      </c>
      <c r="B35" s="121"/>
      <c r="C35" s="361"/>
      <c r="D35" s="362"/>
    </row>
    <row r="36" spans="1:4" ht="69" customHeight="1" x14ac:dyDescent="0.2">
      <c r="A36" s="122" t="s">
        <v>236</v>
      </c>
      <c r="B36" s="121" t="str">
        <f>IF('DEM (Additionality)'!D13="yes", "Sí", "")</f>
        <v>Sí</v>
      </c>
      <c r="C36" s="372" t="str">
        <f>Adicionalidad!M14</f>
        <v>Administración financiera: Presupuesto, Tesorería, Contabilidad y emisión de informes.
Adquisiciones y contrataciones: Sistema de información.</v>
      </c>
      <c r="D36" s="373"/>
    </row>
    <row r="37" spans="1:4" ht="65.25" customHeight="1" x14ac:dyDescent="0.2">
      <c r="A37" s="122" t="s">
        <v>169</v>
      </c>
      <c r="B37" s="121" t="str">
        <f>IF('DEM (Additionality)'!D27="yes", "Sí", "")</f>
        <v/>
      </c>
      <c r="C37" s="363" t="str">
        <f>Adicionalidad!L28</f>
        <v/>
      </c>
      <c r="D37" s="364"/>
    </row>
    <row r="38" spans="1:4" ht="44.25" customHeight="1" x14ac:dyDescent="0.2">
      <c r="A38" s="14" t="s">
        <v>253</v>
      </c>
      <c r="B38" s="121"/>
      <c r="C38" s="363"/>
      <c r="D38" s="364"/>
    </row>
    <row r="39" spans="1:4" ht="45.75" customHeight="1" x14ac:dyDescent="0.2">
      <c r="A39" s="122" t="s">
        <v>112</v>
      </c>
      <c r="B39" s="121" t="str">
        <f>IF('DEM (Additionality)'!D35="yes", "Sí", "")</f>
        <v/>
      </c>
      <c r="C39" s="352"/>
      <c r="D39" s="353"/>
    </row>
    <row r="40" spans="1:4" ht="45.75" customHeight="1" x14ac:dyDescent="0.2">
      <c r="A40" s="122" t="s">
        <v>113</v>
      </c>
      <c r="B40" s="121" t="str">
        <f>IF('DEM (Additionality)'!D36="yes", "Sí", "")</f>
        <v/>
      </c>
      <c r="C40" s="352"/>
      <c r="D40" s="353"/>
    </row>
    <row r="41" spans="1:4" ht="45.75" customHeight="1" x14ac:dyDescent="0.2">
      <c r="A41" s="122" t="s">
        <v>114</v>
      </c>
      <c r="B41" s="121" t="str">
        <f>IF('DEM (Additionality)'!D37="yes", "Sí", "")</f>
        <v/>
      </c>
      <c r="C41" s="352" t="str">
        <f>IF('DEM (Additionality)'!D37="Yes",'DEM (Additionality)'!C37,"")</f>
        <v/>
      </c>
      <c r="D41" s="353"/>
    </row>
    <row r="42" spans="1:4" ht="45.75" customHeight="1" x14ac:dyDescent="0.2">
      <c r="A42" s="14" t="s">
        <v>115</v>
      </c>
      <c r="B42" s="121" t="str">
        <f>IF('DEM (Additionality)'!D38="yes", "Sí", "")</f>
        <v>Sí</v>
      </c>
      <c r="C42" s="365" t="str">
        <f>IF('DEM (Additionality)'!D38="Yes",'DEM (Additionality)'!C38,"")</f>
        <v>CT BO-T1256 (ATN/OC-15615-BO) aprobada en el ERM del PP.</v>
      </c>
      <c r="D42" s="366"/>
    </row>
    <row r="43" spans="1:4" ht="96" customHeight="1" thickBot="1" x14ac:dyDescent="0.25">
      <c r="A43" s="123" t="s">
        <v>116</v>
      </c>
      <c r="B43" s="124" t="str">
        <f>IF('DEM (Additionality)'!D39="yes", "Sí", "")</f>
        <v>Sí</v>
      </c>
      <c r="C43" s="354" t="str">
        <f>IF('DEM (Additionality)'!D39="Yes",'DEM (Additionality)'!C39,"")</f>
        <v>A random assignment will be used for the first time to evaluate intermediation and training programs in Bolivia, it will provide new evidence of the effects of the programs on youth.</v>
      </c>
      <c r="D43" s="355"/>
    </row>
    <row r="44" spans="1:4" s="266" customFormat="1" ht="24.75" customHeight="1" x14ac:dyDescent="0.2">
      <c r="A44" s="374" t="s">
        <v>337</v>
      </c>
      <c r="B44" s="374"/>
      <c r="C44" s="374"/>
      <c r="D44" s="374"/>
    </row>
    <row r="45" spans="1:4" x14ac:dyDescent="0.2">
      <c r="A45" s="125"/>
      <c r="B45" s="126"/>
      <c r="C45" s="126"/>
    </row>
    <row r="46" spans="1:4" ht="112.5" customHeight="1" x14ac:dyDescent="0.2">
      <c r="A46" s="367" t="s">
        <v>266</v>
      </c>
      <c r="B46" s="368"/>
      <c r="C46" s="368"/>
      <c r="D46" s="368"/>
    </row>
    <row r="47" spans="1:4" x14ac:dyDescent="0.2">
      <c r="A47" s="358"/>
      <c r="B47" s="358"/>
      <c r="C47" s="358"/>
      <c r="D47" s="358"/>
    </row>
  </sheetData>
  <sheetProtection password="DA7B" sheet="1" objects="1" scenarios="1" formatRows="0" selectLockedCells="1"/>
  <mergeCells count="30">
    <mergeCell ref="B30:D30"/>
    <mergeCell ref="B31:D31"/>
    <mergeCell ref="B32:D32"/>
    <mergeCell ref="B29:D29"/>
    <mergeCell ref="A2:D2"/>
    <mergeCell ref="A3:D3"/>
    <mergeCell ref="B5:D5"/>
    <mergeCell ref="B6:D6"/>
    <mergeCell ref="B7:D7"/>
    <mergeCell ref="B8:D8"/>
    <mergeCell ref="B9:D9"/>
    <mergeCell ref="C10:D10"/>
    <mergeCell ref="C11:D11"/>
    <mergeCell ref="C12:D12"/>
    <mergeCell ref="A28:D28"/>
    <mergeCell ref="A4:D4"/>
    <mergeCell ref="A47:D47"/>
    <mergeCell ref="B33:D33"/>
    <mergeCell ref="C35:D35"/>
    <mergeCell ref="C37:D37"/>
    <mergeCell ref="C38:D38"/>
    <mergeCell ref="C39:D39"/>
    <mergeCell ref="C40:D40"/>
    <mergeCell ref="C41:D41"/>
    <mergeCell ref="C42:D42"/>
    <mergeCell ref="C43:D43"/>
    <mergeCell ref="A46:D46"/>
    <mergeCell ref="A34:D34"/>
    <mergeCell ref="C36:D36"/>
    <mergeCell ref="A44:D44"/>
  </mergeCells>
  <pageMargins left="0.7" right="0.7" top="0.75" bottom="0.75" header="0.3" footer="0.3"/>
  <pageSetup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2:AK69"/>
  <sheetViews>
    <sheetView topLeftCell="A49" zoomScale="70" zoomScaleNormal="70" workbookViewId="0">
      <selection activeCell="W12" sqref="W12"/>
    </sheetView>
  </sheetViews>
  <sheetFormatPr defaultRowHeight="12.75" outlineLevelRow="1" x14ac:dyDescent="0.2"/>
  <cols>
    <col min="1" max="1" width="0.28515625" style="2" customWidth="1"/>
    <col min="2" max="2" width="107.28515625" style="5" customWidth="1"/>
    <col min="3" max="3" width="25.42578125" style="2" customWidth="1"/>
    <col min="4" max="5" width="25.28515625" style="20" customWidth="1"/>
    <col min="6" max="6" width="9.140625" style="51" hidden="1" customWidth="1"/>
    <col min="7" max="8" width="9.140625" style="52" hidden="1" customWidth="1"/>
    <col min="9" max="9" width="32.42578125" style="52" hidden="1" customWidth="1"/>
    <col min="10" max="10" width="60" style="52" hidden="1" customWidth="1"/>
    <col min="11" max="21" width="9.140625" style="52" hidden="1" customWidth="1"/>
    <col min="22" max="22" width="43.42578125" style="52" customWidth="1"/>
    <col min="23" max="23" width="31.42578125" style="52" bestFit="1" customWidth="1"/>
    <col min="24" max="24" width="19.7109375" style="52" customWidth="1"/>
    <col min="25" max="27" width="9.140625" style="52"/>
    <col min="28" max="28" width="9.140625" style="52" customWidth="1"/>
    <col min="29" max="37" width="9.140625" style="52"/>
    <col min="38" max="16384" width="9.140625" style="2"/>
  </cols>
  <sheetData>
    <row r="2" spans="1:37" ht="18" x14ac:dyDescent="0.2">
      <c r="B2" s="388" t="s">
        <v>275</v>
      </c>
      <c r="C2" s="388"/>
      <c r="D2" s="388"/>
      <c r="E2" s="261"/>
    </row>
    <row r="3" spans="1:37" ht="20.25" customHeight="1" thickBot="1" x14ac:dyDescent="0.25">
      <c r="B3" s="389" t="s">
        <v>56</v>
      </c>
      <c r="C3" s="389"/>
      <c r="D3" s="389"/>
      <c r="E3" s="263"/>
    </row>
    <row r="4" spans="1:37" ht="18" x14ac:dyDescent="0.2">
      <c r="A4" s="392" t="s">
        <v>42</v>
      </c>
      <c r="B4" s="393"/>
      <c r="C4" s="393"/>
      <c r="D4" s="393"/>
      <c r="E4" s="394"/>
    </row>
    <row r="5" spans="1:37" ht="34.5" customHeight="1" x14ac:dyDescent="0.2">
      <c r="A5" s="22"/>
      <c r="B5" s="395" t="s">
        <v>325</v>
      </c>
      <c r="C5" s="395"/>
      <c r="D5" s="395"/>
      <c r="E5" s="396"/>
    </row>
    <row r="6" spans="1:37" ht="162.75" customHeight="1" thickBot="1" x14ac:dyDescent="0.25">
      <c r="A6" s="28"/>
      <c r="B6" s="397" t="s">
        <v>332</v>
      </c>
      <c r="C6" s="397"/>
      <c r="D6" s="397"/>
      <c r="E6" s="398"/>
    </row>
    <row r="7" spans="1:37" ht="27" customHeight="1" thickBot="1" x14ac:dyDescent="0.25">
      <c r="B7" s="399"/>
      <c r="C7" s="399"/>
      <c r="D7" s="399"/>
      <c r="E7" s="399"/>
    </row>
    <row r="8" spans="1:37" ht="15.75" customHeight="1" x14ac:dyDescent="0.2">
      <c r="B8" s="390" t="s">
        <v>32</v>
      </c>
      <c r="C8" s="391"/>
      <c r="D8" s="265" t="s">
        <v>276</v>
      </c>
      <c r="E8" s="265" t="s">
        <v>277</v>
      </c>
      <c r="F8" s="156"/>
      <c r="G8" s="157"/>
      <c r="H8" s="157"/>
      <c r="I8" s="157"/>
      <c r="J8" s="157"/>
      <c r="K8" s="157"/>
      <c r="L8" s="157"/>
      <c r="M8" s="157"/>
      <c r="N8" s="157"/>
      <c r="O8" s="157"/>
      <c r="P8" s="157"/>
      <c r="Q8" s="157"/>
      <c r="R8" s="157"/>
      <c r="S8" s="157"/>
      <c r="T8" s="157"/>
      <c r="U8" s="157"/>
      <c r="V8" s="386" t="s">
        <v>209</v>
      </c>
      <c r="W8" s="387"/>
      <c r="X8" s="387"/>
    </row>
    <row r="9" spans="1:37" s="6" customFormat="1" ht="27.75" customHeight="1" x14ac:dyDescent="0.2">
      <c r="B9" s="137" t="s">
        <v>58</v>
      </c>
      <c r="C9" s="262" t="s">
        <v>34</v>
      </c>
      <c r="D9" s="262" t="s">
        <v>244</v>
      </c>
      <c r="E9" s="262" t="s">
        <v>244</v>
      </c>
      <c r="F9" s="135"/>
      <c r="G9" s="135"/>
      <c r="H9" s="135"/>
      <c r="I9" s="135"/>
      <c r="J9" s="135"/>
      <c r="K9" s="135"/>
      <c r="L9" s="135"/>
      <c r="M9" s="135"/>
      <c r="N9" s="135"/>
      <c r="O9" s="135"/>
      <c r="P9" s="135"/>
      <c r="Q9" s="135"/>
      <c r="R9" s="135"/>
      <c r="S9" s="135"/>
      <c r="T9" s="135"/>
      <c r="U9" s="135"/>
      <c r="V9" s="77" t="s">
        <v>205</v>
      </c>
      <c r="W9" s="77" t="s">
        <v>246</v>
      </c>
      <c r="X9" s="77" t="s">
        <v>207</v>
      </c>
      <c r="Y9" s="51"/>
      <c r="Z9" s="51"/>
      <c r="AA9" s="51"/>
      <c r="AB9" s="51"/>
      <c r="AC9" s="51"/>
      <c r="AD9" s="51"/>
      <c r="AE9" s="51"/>
      <c r="AF9" s="51"/>
      <c r="AG9" s="51"/>
      <c r="AH9" s="51"/>
      <c r="AI9" s="51"/>
      <c r="AJ9" s="51"/>
      <c r="AK9" s="51"/>
    </row>
    <row r="10" spans="1:37" s="6" customFormat="1" ht="15.75" customHeight="1" x14ac:dyDescent="0.2">
      <c r="B10" s="18" t="s">
        <v>330</v>
      </c>
      <c r="C10" s="62"/>
      <c r="D10" s="62"/>
      <c r="E10" s="62"/>
      <c r="F10" s="138"/>
      <c r="G10" s="138"/>
      <c r="H10" s="138"/>
      <c r="I10" s="138"/>
      <c r="J10" s="138"/>
      <c r="K10" s="138"/>
      <c r="L10" s="135"/>
      <c r="M10" s="135"/>
      <c r="N10" s="135"/>
      <c r="O10" s="135"/>
      <c r="P10" s="135"/>
      <c r="Q10" s="135"/>
      <c r="R10" s="135"/>
      <c r="S10" s="135"/>
      <c r="T10" s="135"/>
      <c r="U10" s="135"/>
      <c r="V10" s="51"/>
      <c r="W10" s="303"/>
      <c r="X10" s="51"/>
      <c r="Y10" s="51"/>
      <c r="Z10" s="51"/>
      <c r="AA10" s="51"/>
      <c r="AB10" s="51"/>
      <c r="AC10" s="51"/>
      <c r="AD10" s="51"/>
      <c r="AE10" s="51"/>
      <c r="AF10" s="51"/>
      <c r="AG10" s="51"/>
      <c r="AH10" s="51"/>
      <c r="AI10" s="51"/>
      <c r="AJ10" s="51"/>
      <c r="AK10" s="51"/>
    </row>
    <row r="11" spans="1:37" s="6" customFormat="1" ht="51" x14ac:dyDescent="0.2">
      <c r="B11" s="12" t="s">
        <v>384</v>
      </c>
      <c r="C11" s="293"/>
      <c r="D11" s="291" t="s">
        <v>188</v>
      </c>
      <c r="E11" s="203"/>
      <c r="F11" s="138">
        <f t="shared" ref="F11:F31" si="0">IF(D11="Yes",1,0)</f>
        <v>1</v>
      </c>
      <c r="G11" s="138" t="str">
        <f>IF(F11&lt;&gt;0,B11,"")</f>
        <v>Social Inclusion and Equality</v>
      </c>
      <c r="H11" s="138" t="str">
        <f>IF(G11&lt;&gt;"","-","")</f>
        <v>-</v>
      </c>
      <c r="I11" s="138" t="str">
        <f>IF(G11&lt;&gt;"",CONCATENATE(H11,G11,CHAR(10)),"")</f>
        <v xml:space="preserve">-Social Inclusion and Equality
</v>
      </c>
      <c r="J11" s="138" t="str">
        <f>CONCATENATE(I11,I12,I13,I15,I16,I17)</f>
        <v xml:space="preserve">-Social Inclusion and Equality
-Productivity and Innovation
-Gender Equality and Diversity
</v>
      </c>
      <c r="K11" s="138"/>
      <c r="L11" s="135"/>
      <c r="M11" s="135"/>
      <c r="N11" s="135"/>
      <c r="O11" s="135"/>
      <c r="P11" s="135"/>
      <c r="Q11" s="135"/>
      <c r="R11" s="135"/>
      <c r="S11" s="135"/>
      <c r="T11" s="135"/>
      <c r="U11" s="135"/>
      <c r="V11" s="51" t="s">
        <v>447</v>
      </c>
      <c r="W11" s="303" t="s">
        <v>497</v>
      </c>
      <c r="X11" s="51"/>
      <c r="Y11" s="51"/>
      <c r="Z11" s="51"/>
      <c r="AA11" s="51"/>
      <c r="AB11" s="51"/>
      <c r="AC11" s="51"/>
      <c r="AD11" s="51"/>
      <c r="AE11" s="51"/>
      <c r="AF11" s="51"/>
      <c r="AG11" s="51"/>
      <c r="AH11" s="51"/>
      <c r="AI11" s="51"/>
      <c r="AJ11" s="51"/>
      <c r="AK11" s="51"/>
    </row>
    <row r="12" spans="1:37" s="6" customFormat="1" ht="51" outlineLevel="1" x14ac:dyDescent="0.2">
      <c r="B12" s="12" t="s">
        <v>385</v>
      </c>
      <c r="C12" s="293"/>
      <c r="D12" s="291" t="s">
        <v>188</v>
      </c>
      <c r="E12" s="203"/>
      <c r="F12" s="138">
        <f t="shared" ref="F12:F13" si="1">IF(D12="Yes",1,0)</f>
        <v>1</v>
      </c>
      <c r="G12" s="138" t="str">
        <f>IF(F12&lt;&gt;0,B12,"")</f>
        <v>Productivity and Innovation</v>
      </c>
      <c r="H12" s="138" t="str">
        <f>IF(G12&lt;&gt;"","-","")</f>
        <v>-</v>
      </c>
      <c r="I12" s="138" t="str">
        <f>IF(G12&lt;&gt;"",CONCATENATE(H12,G12,CHAR(10)),"")</f>
        <v xml:space="preserve">-Productivity and Innovation
</v>
      </c>
      <c r="J12" s="138"/>
      <c r="K12" s="138"/>
      <c r="L12" s="135"/>
      <c r="M12" s="135"/>
      <c r="N12" s="135"/>
      <c r="O12" s="135"/>
      <c r="P12" s="135"/>
      <c r="Q12" s="135"/>
      <c r="R12" s="135"/>
      <c r="S12" s="135"/>
      <c r="T12" s="135"/>
      <c r="U12" s="135"/>
      <c r="V12" s="51" t="s">
        <v>447</v>
      </c>
      <c r="W12" s="303" t="s">
        <v>497</v>
      </c>
      <c r="X12" s="51"/>
      <c r="Y12" s="51"/>
      <c r="Z12" s="51"/>
      <c r="AA12" s="51"/>
      <c r="AB12" s="51"/>
      <c r="AC12" s="51"/>
      <c r="AD12" s="51"/>
      <c r="AE12" s="51"/>
      <c r="AF12" s="51"/>
      <c r="AG12" s="51"/>
      <c r="AH12" s="51"/>
      <c r="AI12" s="51"/>
      <c r="AJ12" s="51"/>
      <c r="AK12" s="51"/>
    </row>
    <row r="13" spans="1:37" s="6" customFormat="1" ht="42" customHeight="1" x14ac:dyDescent="0.2">
      <c r="B13" s="12" t="s">
        <v>386</v>
      </c>
      <c r="C13" s="293"/>
      <c r="D13" s="291"/>
      <c r="E13" s="203"/>
      <c r="F13" s="138">
        <f t="shared" si="1"/>
        <v>0</v>
      </c>
      <c r="G13" s="138" t="str">
        <f>IF(F13&lt;&gt;0,B13,"")</f>
        <v/>
      </c>
      <c r="H13" s="138" t="str">
        <f>IF(G13&lt;&gt;"","-","")</f>
        <v/>
      </c>
      <c r="I13" s="138" t="str">
        <f>IF(G13&lt;&gt;"",CONCATENATE(H13,G13,CHAR(10)),"")</f>
        <v/>
      </c>
      <c r="J13" s="138"/>
      <c r="K13" s="138"/>
      <c r="L13" s="135"/>
      <c r="M13" s="135"/>
      <c r="N13" s="135"/>
      <c r="O13" s="135"/>
      <c r="P13" s="135"/>
      <c r="Q13" s="135"/>
      <c r="R13" s="135"/>
      <c r="S13" s="135"/>
      <c r="T13" s="135"/>
      <c r="U13" s="135"/>
      <c r="V13" s="51"/>
      <c r="W13" s="303"/>
      <c r="X13" s="51"/>
      <c r="Y13" s="51"/>
      <c r="Z13" s="51"/>
      <c r="AA13" s="51"/>
      <c r="AB13" s="51"/>
      <c r="AC13" s="51"/>
      <c r="AD13" s="51"/>
      <c r="AE13" s="51"/>
      <c r="AF13" s="51"/>
      <c r="AG13" s="51"/>
      <c r="AH13" s="51"/>
      <c r="AI13" s="51"/>
      <c r="AJ13" s="51"/>
      <c r="AK13" s="51"/>
    </row>
    <row r="14" spans="1:37" s="6" customFormat="1" ht="15.75" customHeight="1" x14ac:dyDescent="0.2">
      <c r="B14" s="18" t="s">
        <v>326</v>
      </c>
      <c r="C14" s="62"/>
      <c r="D14" s="90"/>
      <c r="E14" s="289"/>
      <c r="F14" s="138"/>
      <c r="G14" s="138"/>
      <c r="H14" s="138"/>
      <c r="I14" s="138"/>
      <c r="J14" s="138"/>
      <c r="K14" s="138"/>
      <c r="L14" s="135"/>
      <c r="M14" s="135"/>
      <c r="N14" s="135"/>
      <c r="O14" s="135"/>
      <c r="P14" s="135"/>
      <c r="Q14" s="135"/>
      <c r="R14" s="135"/>
      <c r="S14" s="135"/>
      <c r="T14" s="135"/>
      <c r="U14" s="135"/>
      <c r="V14" s="51"/>
      <c r="W14" s="303"/>
      <c r="X14" s="51"/>
      <c r="Y14" s="51"/>
      <c r="Z14" s="51"/>
      <c r="AA14" s="51"/>
      <c r="AB14" s="51"/>
      <c r="AC14" s="51"/>
      <c r="AD14" s="51"/>
      <c r="AE14" s="51"/>
      <c r="AF14" s="51"/>
      <c r="AG14" s="51"/>
      <c r="AH14" s="51"/>
      <c r="AI14" s="51"/>
      <c r="AJ14" s="51"/>
      <c r="AK14" s="51"/>
    </row>
    <row r="15" spans="1:37" s="6" customFormat="1" ht="54" customHeight="1" outlineLevel="1" x14ac:dyDescent="0.2">
      <c r="B15" s="12" t="s">
        <v>387</v>
      </c>
      <c r="C15" s="294"/>
      <c r="D15" s="304" t="s">
        <v>188</v>
      </c>
      <c r="E15" s="203"/>
      <c r="F15" s="138">
        <f t="shared" ref="F15:F17" si="2">IF(D15="Yes",1,0)</f>
        <v>1</v>
      </c>
      <c r="G15" s="138" t="str">
        <f t="shared" ref="G15:G17" si="3">IF(F15&lt;&gt;0,B15,"")</f>
        <v>Gender Equality and Diversity</v>
      </c>
      <c r="H15" s="138" t="str">
        <f t="shared" ref="H15:H17" si="4">IF(G15&lt;&gt;"","-","")</f>
        <v>-</v>
      </c>
      <c r="I15" s="138" t="str">
        <f t="shared" ref="I15:I17" si="5">IF(G15&lt;&gt;"",CONCATENATE(H15,G15,CHAR(10)),"")</f>
        <v xml:space="preserve">-Gender Equality and Diversity
</v>
      </c>
      <c r="J15" s="138"/>
      <c r="K15" s="138"/>
      <c r="L15" s="135"/>
      <c r="M15" s="135"/>
      <c r="N15" s="135"/>
      <c r="O15" s="135"/>
      <c r="P15" s="135"/>
      <c r="Q15" s="135"/>
      <c r="R15" s="135"/>
      <c r="S15" s="135"/>
      <c r="T15" s="135"/>
      <c r="U15" s="135"/>
      <c r="V15" s="303" t="s">
        <v>426</v>
      </c>
      <c r="W15" s="303" t="s">
        <v>467</v>
      </c>
      <c r="X15" s="51"/>
      <c r="Y15" s="51"/>
      <c r="Z15" s="51"/>
      <c r="AA15" s="51"/>
      <c r="AB15" s="51"/>
      <c r="AC15" s="51"/>
      <c r="AD15" s="51"/>
      <c r="AE15" s="51"/>
      <c r="AF15" s="51"/>
      <c r="AG15" s="51"/>
      <c r="AH15" s="51"/>
      <c r="AI15" s="51"/>
      <c r="AJ15" s="51"/>
      <c r="AK15" s="51"/>
    </row>
    <row r="16" spans="1:37" s="6" customFormat="1" ht="42" customHeight="1" x14ac:dyDescent="0.2">
      <c r="B16" s="12" t="s">
        <v>327</v>
      </c>
      <c r="C16" s="293"/>
      <c r="D16" s="291"/>
      <c r="E16" s="203"/>
      <c r="F16" s="138">
        <f t="shared" si="2"/>
        <v>0</v>
      </c>
      <c r="G16" s="138" t="str">
        <f t="shared" si="3"/>
        <v/>
      </c>
      <c r="H16" s="138" t="str">
        <f t="shared" si="4"/>
        <v/>
      </c>
      <c r="I16" s="138" t="str">
        <f t="shared" si="5"/>
        <v/>
      </c>
      <c r="J16" s="138"/>
      <c r="K16" s="138"/>
      <c r="L16" s="135"/>
      <c r="M16" s="135"/>
      <c r="N16" s="135"/>
      <c r="O16" s="135"/>
      <c r="P16" s="135"/>
      <c r="Q16" s="135"/>
      <c r="R16" s="135"/>
      <c r="S16" s="135"/>
      <c r="T16" s="135"/>
      <c r="U16" s="135"/>
      <c r="V16" s="51"/>
      <c r="W16" s="303"/>
      <c r="X16" s="51"/>
      <c r="Y16" s="51"/>
      <c r="Z16" s="51"/>
      <c r="AA16" s="51"/>
      <c r="AB16" s="51"/>
      <c r="AC16" s="51"/>
      <c r="AD16" s="51"/>
      <c r="AE16" s="51"/>
      <c r="AF16" s="51"/>
      <c r="AG16" s="51"/>
      <c r="AH16" s="51"/>
      <c r="AI16" s="51"/>
      <c r="AJ16" s="51"/>
      <c r="AK16" s="51"/>
    </row>
    <row r="17" spans="2:37" s="6" customFormat="1" ht="41.25" customHeight="1" outlineLevel="1" x14ac:dyDescent="0.2">
      <c r="B17" s="12" t="s">
        <v>388</v>
      </c>
      <c r="C17" s="294"/>
      <c r="D17" s="292"/>
      <c r="E17" s="203"/>
      <c r="F17" s="138">
        <f t="shared" si="2"/>
        <v>0</v>
      </c>
      <c r="G17" s="138" t="str">
        <f t="shared" si="3"/>
        <v/>
      </c>
      <c r="H17" s="138" t="str">
        <f t="shared" si="4"/>
        <v/>
      </c>
      <c r="I17" s="138" t="str">
        <f t="shared" si="5"/>
        <v/>
      </c>
      <c r="J17" s="138"/>
      <c r="K17" s="138"/>
      <c r="L17" s="135"/>
      <c r="M17" s="135"/>
      <c r="N17" s="135"/>
      <c r="O17" s="135"/>
      <c r="P17" s="135"/>
      <c r="Q17" s="135"/>
      <c r="R17" s="135"/>
      <c r="S17" s="135"/>
      <c r="T17" s="135"/>
      <c r="U17" s="135"/>
      <c r="V17" s="51"/>
      <c r="W17" s="303"/>
      <c r="X17" s="51"/>
      <c r="Y17" s="51"/>
      <c r="Z17" s="51"/>
      <c r="AA17" s="51"/>
      <c r="AB17" s="51"/>
      <c r="AC17" s="51"/>
      <c r="AD17" s="51"/>
      <c r="AE17" s="51"/>
      <c r="AF17" s="51"/>
      <c r="AG17" s="51"/>
      <c r="AH17" s="51"/>
      <c r="AI17" s="51"/>
      <c r="AJ17" s="51"/>
      <c r="AK17" s="51"/>
    </row>
    <row r="18" spans="2:37" s="6" customFormat="1" ht="15.75" customHeight="1" x14ac:dyDescent="0.2">
      <c r="B18" s="18" t="s">
        <v>278</v>
      </c>
      <c r="C18" s="83"/>
      <c r="D18" s="84"/>
      <c r="E18" s="290"/>
      <c r="F18" s="138"/>
      <c r="G18" s="138"/>
      <c r="H18" s="138"/>
      <c r="I18" s="138" t="str">
        <f t="shared" ref="I18:I31" si="6">IF(H18&lt;&gt;"","-","")</f>
        <v/>
      </c>
      <c r="J18" s="138"/>
      <c r="K18" s="138"/>
      <c r="L18" s="135"/>
      <c r="M18" s="135"/>
      <c r="N18" s="135"/>
      <c r="O18" s="135"/>
      <c r="P18" s="135"/>
      <c r="Q18" s="135"/>
      <c r="R18" s="135"/>
      <c r="S18" s="135"/>
      <c r="T18" s="135"/>
      <c r="U18" s="135"/>
      <c r="V18" s="51"/>
      <c r="W18" s="303"/>
      <c r="X18" s="51"/>
      <c r="Y18" s="51"/>
      <c r="Z18" s="51"/>
      <c r="AA18" s="51"/>
      <c r="AB18" s="51"/>
      <c r="AC18" s="51"/>
      <c r="AD18" s="51"/>
      <c r="AE18" s="51"/>
      <c r="AF18" s="51"/>
      <c r="AG18" s="51"/>
      <c r="AH18" s="51"/>
      <c r="AI18" s="51"/>
      <c r="AJ18" s="51"/>
      <c r="AK18" s="51"/>
    </row>
    <row r="19" spans="2:37" s="6" customFormat="1" ht="15.75" customHeight="1" outlineLevel="1" x14ac:dyDescent="0.2">
      <c r="B19" s="14" t="s">
        <v>279</v>
      </c>
      <c r="C19" s="50"/>
      <c r="D19" s="50"/>
      <c r="E19" s="203"/>
      <c r="F19" s="138">
        <f t="shared" si="0"/>
        <v>0</v>
      </c>
      <c r="G19" s="138"/>
      <c r="H19" s="138" t="str">
        <f t="shared" ref="H19:H31" si="7">IF(F19=1,B19,"")</f>
        <v/>
      </c>
      <c r="I19" s="138" t="str">
        <f t="shared" si="6"/>
        <v/>
      </c>
      <c r="J19" s="138" t="str">
        <f t="shared" ref="J19:J31" si="8">IF(H19="","",CONCATENATE(I19,H19,CHAR(10)))</f>
        <v/>
      </c>
      <c r="K19" s="138" t="str">
        <f>CONCATENATE(J19,J20,J21,J22,J23,J24,J25,J26,J27,J28,J29,J30,J31)</f>
        <v/>
      </c>
      <c r="L19" s="135"/>
      <c r="M19" s="135"/>
      <c r="N19" s="135"/>
      <c r="O19" s="135"/>
      <c r="P19" s="135"/>
      <c r="Q19" s="135"/>
      <c r="R19" s="135"/>
      <c r="S19" s="135"/>
      <c r="T19" s="135"/>
      <c r="U19" s="135"/>
      <c r="V19" s="51"/>
      <c r="W19" s="303"/>
      <c r="X19" s="51"/>
      <c r="Y19" s="51"/>
      <c r="Z19" s="51"/>
      <c r="AA19" s="51"/>
      <c r="AB19" s="51"/>
      <c r="AC19" s="51"/>
      <c r="AD19" s="51"/>
      <c r="AE19" s="51"/>
      <c r="AF19" s="51"/>
      <c r="AG19" s="51"/>
      <c r="AH19" s="51"/>
      <c r="AI19" s="51"/>
      <c r="AJ19" s="51"/>
      <c r="AK19" s="51"/>
    </row>
    <row r="20" spans="2:37" s="6" customFormat="1" ht="15.75" customHeight="1" outlineLevel="1" x14ac:dyDescent="0.2">
      <c r="B20" s="14" t="s">
        <v>280</v>
      </c>
      <c r="C20" s="50"/>
      <c r="D20" s="50"/>
      <c r="E20" s="203"/>
      <c r="F20" s="138">
        <f t="shared" si="0"/>
        <v>0</v>
      </c>
      <c r="G20" s="138"/>
      <c r="H20" s="138" t="str">
        <f t="shared" si="7"/>
        <v/>
      </c>
      <c r="I20" s="138" t="str">
        <f t="shared" si="6"/>
        <v/>
      </c>
      <c r="J20" s="138" t="str">
        <f t="shared" si="8"/>
        <v/>
      </c>
      <c r="K20" s="138"/>
      <c r="L20" s="135"/>
      <c r="M20" s="135"/>
      <c r="N20" s="135"/>
      <c r="O20" s="135"/>
      <c r="P20" s="135"/>
      <c r="Q20" s="135"/>
      <c r="R20" s="135"/>
      <c r="S20" s="135"/>
      <c r="T20" s="135"/>
      <c r="U20" s="135"/>
      <c r="V20" s="51"/>
      <c r="W20" s="303"/>
      <c r="X20" s="51"/>
      <c r="Y20" s="51"/>
      <c r="Z20" s="51"/>
      <c r="AA20" s="51"/>
      <c r="AB20" s="51"/>
      <c r="AC20" s="51"/>
      <c r="AD20" s="51"/>
      <c r="AE20" s="51"/>
      <c r="AF20" s="51"/>
      <c r="AG20" s="51"/>
      <c r="AH20" s="51"/>
      <c r="AI20" s="51"/>
      <c r="AJ20" s="51"/>
      <c r="AK20" s="51"/>
    </row>
    <row r="21" spans="2:37" s="6" customFormat="1" ht="15.75" customHeight="1" outlineLevel="1" x14ac:dyDescent="0.2">
      <c r="B21" s="14" t="s">
        <v>281</v>
      </c>
      <c r="C21" s="50"/>
      <c r="D21" s="50"/>
      <c r="E21" s="203"/>
      <c r="F21" s="138">
        <f t="shared" si="0"/>
        <v>0</v>
      </c>
      <c r="G21" s="138"/>
      <c r="H21" s="138" t="str">
        <f t="shared" si="7"/>
        <v/>
      </c>
      <c r="I21" s="138" t="str">
        <f t="shared" si="6"/>
        <v/>
      </c>
      <c r="J21" s="138" t="str">
        <f t="shared" si="8"/>
        <v/>
      </c>
      <c r="K21" s="138"/>
      <c r="L21" s="135"/>
      <c r="M21" s="135"/>
      <c r="N21" s="135"/>
      <c r="O21" s="135"/>
      <c r="P21" s="135"/>
      <c r="Q21" s="135"/>
      <c r="R21" s="135"/>
      <c r="S21" s="135"/>
      <c r="T21" s="135"/>
      <c r="U21" s="135"/>
      <c r="V21" s="51"/>
      <c r="W21" s="303"/>
      <c r="X21" s="51"/>
      <c r="Y21" s="51"/>
      <c r="Z21" s="51"/>
      <c r="AA21" s="51"/>
      <c r="AB21" s="51"/>
      <c r="AC21" s="51"/>
      <c r="AD21" s="51"/>
      <c r="AE21" s="51"/>
      <c r="AF21" s="51"/>
      <c r="AG21" s="51"/>
      <c r="AH21" s="51"/>
      <c r="AI21" s="51"/>
      <c r="AJ21" s="51"/>
      <c r="AK21" s="51"/>
    </row>
    <row r="22" spans="2:37" s="6" customFormat="1" ht="15.75" customHeight="1" outlineLevel="1" x14ac:dyDescent="0.2">
      <c r="B22" s="14" t="s">
        <v>282</v>
      </c>
      <c r="C22" s="50"/>
      <c r="D22" s="50"/>
      <c r="E22" s="203"/>
      <c r="F22" s="138">
        <f t="shared" si="0"/>
        <v>0</v>
      </c>
      <c r="G22" s="138"/>
      <c r="H22" s="138" t="str">
        <f t="shared" si="7"/>
        <v/>
      </c>
      <c r="I22" s="138" t="str">
        <f t="shared" si="6"/>
        <v/>
      </c>
      <c r="J22" s="138" t="str">
        <f t="shared" si="8"/>
        <v/>
      </c>
      <c r="K22" s="138"/>
      <c r="L22" s="135"/>
      <c r="M22" s="135"/>
      <c r="N22" s="135"/>
      <c r="O22" s="135"/>
      <c r="P22" s="135"/>
      <c r="Q22" s="135"/>
      <c r="R22" s="135"/>
      <c r="S22" s="135"/>
      <c r="T22" s="135"/>
      <c r="U22" s="135"/>
      <c r="V22" s="51"/>
      <c r="W22" s="303"/>
      <c r="X22" s="51"/>
      <c r="Y22" s="51"/>
      <c r="Z22" s="51"/>
      <c r="AA22" s="51"/>
      <c r="AB22" s="51"/>
      <c r="AC22" s="51"/>
      <c r="AD22" s="51"/>
      <c r="AE22" s="51"/>
      <c r="AF22" s="51"/>
      <c r="AG22" s="51"/>
      <c r="AH22" s="51"/>
      <c r="AI22" s="51"/>
      <c r="AJ22" s="51"/>
      <c r="AK22" s="51"/>
    </row>
    <row r="23" spans="2:37" s="6" customFormat="1" ht="15.75" customHeight="1" outlineLevel="1" x14ac:dyDescent="0.2">
      <c r="B23" s="14" t="s">
        <v>283</v>
      </c>
      <c r="C23" s="50"/>
      <c r="D23" s="50"/>
      <c r="E23" s="203"/>
      <c r="F23" s="138">
        <f t="shared" si="0"/>
        <v>0</v>
      </c>
      <c r="G23" s="138"/>
      <c r="H23" s="138" t="str">
        <f t="shared" si="7"/>
        <v/>
      </c>
      <c r="I23" s="138" t="str">
        <f t="shared" si="6"/>
        <v/>
      </c>
      <c r="J23" s="138" t="str">
        <f t="shared" si="8"/>
        <v/>
      </c>
      <c r="K23" s="138"/>
      <c r="L23" s="135"/>
      <c r="M23" s="135"/>
      <c r="N23" s="135"/>
      <c r="O23" s="135"/>
      <c r="P23" s="135"/>
      <c r="Q23" s="135"/>
      <c r="R23" s="135"/>
      <c r="S23" s="135"/>
      <c r="T23" s="135"/>
      <c r="U23" s="135"/>
      <c r="V23" s="51"/>
      <c r="W23" s="303"/>
      <c r="X23" s="51"/>
      <c r="Y23" s="51"/>
      <c r="Z23" s="51"/>
      <c r="AA23" s="51"/>
      <c r="AB23" s="51"/>
      <c r="AC23" s="51"/>
      <c r="AD23" s="51"/>
      <c r="AE23" s="51"/>
      <c r="AF23" s="51"/>
      <c r="AG23" s="51"/>
      <c r="AH23" s="51"/>
      <c r="AI23" s="51"/>
      <c r="AJ23" s="51"/>
      <c r="AK23" s="51"/>
    </row>
    <row r="24" spans="2:37" s="6" customFormat="1" ht="15.75" customHeight="1" outlineLevel="1" x14ac:dyDescent="0.2">
      <c r="B24" s="14" t="s">
        <v>284</v>
      </c>
      <c r="C24" s="50"/>
      <c r="D24" s="50"/>
      <c r="E24" s="203"/>
      <c r="F24" s="138">
        <f t="shared" si="0"/>
        <v>0</v>
      </c>
      <c r="G24" s="138"/>
      <c r="H24" s="138" t="str">
        <f t="shared" si="7"/>
        <v/>
      </c>
      <c r="I24" s="138" t="str">
        <f t="shared" si="6"/>
        <v/>
      </c>
      <c r="J24" s="138" t="str">
        <f t="shared" si="8"/>
        <v/>
      </c>
      <c r="K24" s="138"/>
      <c r="L24" s="135"/>
      <c r="M24" s="135"/>
      <c r="N24" s="135"/>
      <c r="O24" s="135"/>
      <c r="P24" s="135"/>
      <c r="Q24" s="135"/>
      <c r="R24" s="135"/>
      <c r="S24" s="135"/>
      <c r="T24" s="135"/>
      <c r="U24" s="135"/>
      <c r="V24" s="51"/>
      <c r="W24" s="303"/>
      <c r="X24" s="51"/>
      <c r="Y24" s="51"/>
      <c r="Z24" s="51"/>
      <c r="AA24" s="51"/>
      <c r="AB24" s="51"/>
      <c r="AC24" s="51"/>
      <c r="AD24" s="51"/>
      <c r="AE24" s="51"/>
      <c r="AF24" s="51"/>
      <c r="AG24" s="51"/>
      <c r="AH24" s="51"/>
      <c r="AI24" s="51"/>
      <c r="AJ24" s="51"/>
      <c r="AK24" s="51"/>
    </row>
    <row r="25" spans="2:37" s="6" customFormat="1" ht="15.75" customHeight="1" x14ac:dyDescent="0.2">
      <c r="B25" s="14" t="s">
        <v>285</v>
      </c>
      <c r="C25" s="50"/>
      <c r="D25" s="50"/>
      <c r="E25" s="203"/>
      <c r="F25" s="138">
        <f t="shared" si="0"/>
        <v>0</v>
      </c>
      <c r="G25" s="138"/>
      <c r="H25" s="138" t="str">
        <f t="shared" si="7"/>
        <v/>
      </c>
      <c r="I25" s="138" t="str">
        <f t="shared" si="6"/>
        <v/>
      </c>
      <c r="J25" s="138" t="str">
        <f t="shared" si="8"/>
        <v/>
      </c>
      <c r="K25" s="138"/>
      <c r="L25" s="135"/>
      <c r="M25" s="135"/>
      <c r="N25" s="135"/>
      <c r="O25" s="135"/>
      <c r="P25" s="135"/>
      <c r="Q25" s="135"/>
      <c r="R25" s="135"/>
      <c r="S25" s="135"/>
      <c r="T25" s="135"/>
      <c r="U25" s="135"/>
      <c r="V25" s="51"/>
      <c r="W25" s="303"/>
      <c r="X25" s="51"/>
      <c r="Y25" s="51"/>
      <c r="Z25" s="51"/>
      <c r="AA25" s="51"/>
      <c r="AB25" s="51"/>
      <c r="AC25" s="51"/>
      <c r="AD25" s="51"/>
      <c r="AE25" s="51"/>
      <c r="AF25" s="51"/>
      <c r="AG25" s="51"/>
      <c r="AH25" s="51"/>
      <c r="AI25" s="51"/>
      <c r="AJ25" s="51"/>
      <c r="AK25" s="51"/>
    </row>
    <row r="26" spans="2:37" s="6" customFormat="1" ht="15.75" customHeight="1" outlineLevel="1" x14ac:dyDescent="0.2">
      <c r="B26" s="14" t="s">
        <v>286</v>
      </c>
      <c r="C26" s="50"/>
      <c r="D26" s="50"/>
      <c r="E26" s="203"/>
      <c r="F26" s="138">
        <f t="shared" si="0"/>
        <v>0</v>
      </c>
      <c r="G26" s="138"/>
      <c r="H26" s="138" t="str">
        <f t="shared" si="7"/>
        <v/>
      </c>
      <c r="I26" s="138" t="str">
        <f t="shared" si="6"/>
        <v/>
      </c>
      <c r="J26" s="138" t="str">
        <f t="shared" si="8"/>
        <v/>
      </c>
      <c r="K26" s="138"/>
      <c r="L26" s="135"/>
      <c r="M26" s="135"/>
      <c r="N26" s="135"/>
      <c r="O26" s="135"/>
      <c r="P26" s="135"/>
      <c r="Q26" s="135"/>
      <c r="R26" s="135"/>
      <c r="S26" s="135"/>
      <c r="T26" s="135"/>
      <c r="U26" s="135"/>
      <c r="V26" s="51"/>
      <c r="W26" s="303"/>
      <c r="X26" s="51"/>
      <c r="Y26" s="51"/>
      <c r="Z26" s="51"/>
      <c r="AA26" s="51"/>
      <c r="AB26" s="51"/>
      <c r="AC26" s="51"/>
      <c r="AD26" s="51"/>
      <c r="AE26" s="51"/>
      <c r="AF26" s="51"/>
      <c r="AG26" s="51"/>
      <c r="AH26" s="51"/>
      <c r="AI26" s="51"/>
      <c r="AJ26" s="51"/>
      <c r="AK26" s="51"/>
    </row>
    <row r="27" spans="2:37" s="6" customFormat="1" ht="15.75" customHeight="1" outlineLevel="1" x14ac:dyDescent="0.2">
      <c r="B27" s="14" t="s">
        <v>287</v>
      </c>
      <c r="C27" s="50"/>
      <c r="D27" s="50"/>
      <c r="E27" s="203"/>
      <c r="F27" s="138">
        <f t="shared" si="0"/>
        <v>0</v>
      </c>
      <c r="G27" s="138"/>
      <c r="H27" s="138" t="str">
        <f t="shared" si="7"/>
        <v/>
      </c>
      <c r="I27" s="138" t="str">
        <f t="shared" si="6"/>
        <v/>
      </c>
      <c r="J27" s="138" t="str">
        <f t="shared" si="8"/>
        <v/>
      </c>
      <c r="K27" s="138"/>
      <c r="L27" s="135"/>
      <c r="M27" s="135"/>
      <c r="N27" s="135"/>
      <c r="O27" s="135"/>
      <c r="P27" s="135"/>
      <c r="Q27" s="135"/>
      <c r="R27" s="135"/>
      <c r="S27" s="135"/>
      <c r="T27" s="135"/>
      <c r="U27" s="135"/>
      <c r="V27" s="51"/>
      <c r="W27" s="303"/>
      <c r="X27" s="51"/>
      <c r="Y27" s="51"/>
      <c r="Z27" s="51"/>
      <c r="AA27" s="51"/>
      <c r="AB27" s="51"/>
      <c r="AC27" s="51"/>
      <c r="AD27" s="51"/>
      <c r="AE27" s="51"/>
      <c r="AF27" s="51"/>
      <c r="AG27" s="51"/>
      <c r="AH27" s="51"/>
      <c r="AI27" s="51"/>
      <c r="AJ27" s="51"/>
      <c r="AK27" s="51"/>
    </row>
    <row r="28" spans="2:37" s="6" customFormat="1" ht="15.75" customHeight="1" outlineLevel="1" x14ac:dyDescent="0.2">
      <c r="B28" s="14" t="s">
        <v>288</v>
      </c>
      <c r="C28" s="50"/>
      <c r="D28" s="50"/>
      <c r="E28" s="203"/>
      <c r="F28" s="138">
        <f t="shared" si="0"/>
        <v>0</v>
      </c>
      <c r="G28" s="138"/>
      <c r="H28" s="138" t="str">
        <f t="shared" si="7"/>
        <v/>
      </c>
      <c r="I28" s="138" t="str">
        <f t="shared" si="6"/>
        <v/>
      </c>
      <c r="J28" s="138" t="str">
        <f t="shared" si="8"/>
        <v/>
      </c>
      <c r="K28" s="138"/>
      <c r="L28" s="135"/>
      <c r="M28" s="135"/>
      <c r="N28" s="135"/>
      <c r="O28" s="135"/>
      <c r="P28" s="135"/>
      <c r="Q28" s="135"/>
      <c r="R28" s="135"/>
      <c r="S28" s="135"/>
      <c r="T28" s="135"/>
      <c r="U28" s="135"/>
      <c r="V28" s="51"/>
      <c r="W28" s="303"/>
      <c r="X28" s="51"/>
      <c r="Y28" s="51"/>
      <c r="Z28" s="51"/>
      <c r="AA28" s="51"/>
      <c r="AB28" s="51"/>
      <c r="AC28" s="51"/>
      <c r="AD28" s="51"/>
      <c r="AE28" s="51"/>
      <c r="AF28" s="51"/>
      <c r="AG28" s="51"/>
      <c r="AH28" s="51"/>
      <c r="AI28" s="51"/>
      <c r="AJ28" s="51"/>
      <c r="AK28" s="51"/>
    </row>
    <row r="29" spans="2:37" s="6" customFormat="1" ht="15.75" customHeight="1" outlineLevel="1" x14ac:dyDescent="0.2">
      <c r="B29" s="14" t="s">
        <v>289</v>
      </c>
      <c r="C29" s="50"/>
      <c r="D29" s="50"/>
      <c r="E29" s="203"/>
      <c r="F29" s="138">
        <f t="shared" si="0"/>
        <v>0</v>
      </c>
      <c r="G29" s="138"/>
      <c r="H29" s="138" t="str">
        <f t="shared" si="7"/>
        <v/>
      </c>
      <c r="I29" s="138" t="str">
        <f t="shared" si="6"/>
        <v/>
      </c>
      <c r="J29" s="138" t="str">
        <f t="shared" si="8"/>
        <v/>
      </c>
      <c r="K29" s="138"/>
      <c r="L29" s="135"/>
      <c r="M29" s="135"/>
      <c r="N29" s="135"/>
      <c r="O29" s="135"/>
      <c r="P29" s="135"/>
      <c r="Q29" s="135"/>
      <c r="R29" s="135"/>
      <c r="S29" s="135"/>
      <c r="T29" s="135"/>
      <c r="U29" s="135"/>
      <c r="V29" s="51"/>
      <c r="W29" s="303"/>
      <c r="X29" s="51"/>
      <c r="Y29" s="51"/>
      <c r="Z29" s="51"/>
      <c r="AA29" s="51"/>
      <c r="AB29" s="51"/>
      <c r="AC29" s="51"/>
      <c r="AD29" s="51"/>
      <c r="AE29" s="51"/>
      <c r="AF29" s="51"/>
      <c r="AG29" s="51"/>
      <c r="AH29" s="51"/>
      <c r="AI29" s="51"/>
      <c r="AJ29" s="51"/>
      <c r="AK29" s="51"/>
    </row>
    <row r="30" spans="2:37" s="6" customFormat="1" ht="15.75" customHeight="1" x14ac:dyDescent="0.2">
      <c r="B30" s="14" t="s">
        <v>290</v>
      </c>
      <c r="C30" s="50"/>
      <c r="D30" s="50"/>
      <c r="E30" s="203"/>
      <c r="F30" s="138">
        <f t="shared" si="0"/>
        <v>0</v>
      </c>
      <c r="G30" s="138"/>
      <c r="H30" s="138" t="str">
        <f t="shared" si="7"/>
        <v/>
      </c>
      <c r="I30" s="138" t="str">
        <f t="shared" si="6"/>
        <v/>
      </c>
      <c r="J30" s="138" t="str">
        <f t="shared" si="8"/>
        <v/>
      </c>
      <c r="K30" s="138"/>
      <c r="L30" s="135"/>
      <c r="M30" s="135"/>
      <c r="N30" s="135"/>
      <c r="O30" s="135"/>
      <c r="P30" s="135"/>
      <c r="Q30" s="135"/>
      <c r="R30" s="135"/>
      <c r="S30" s="135"/>
      <c r="T30" s="135"/>
      <c r="U30" s="135"/>
      <c r="V30" s="51"/>
      <c r="W30" s="303"/>
      <c r="X30" s="51"/>
      <c r="Y30" s="51"/>
      <c r="Z30" s="51"/>
      <c r="AA30" s="51"/>
      <c r="AB30" s="51"/>
      <c r="AC30" s="51"/>
      <c r="AD30" s="51"/>
      <c r="AE30" s="51"/>
      <c r="AF30" s="51"/>
      <c r="AG30" s="51"/>
      <c r="AH30" s="51"/>
      <c r="AI30" s="51"/>
      <c r="AJ30" s="51"/>
      <c r="AK30" s="51"/>
    </row>
    <row r="31" spans="2:37" s="6" customFormat="1" ht="15.75" customHeight="1" outlineLevel="1" x14ac:dyDescent="0.2">
      <c r="B31" s="14" t="s">
        <v>291</v>
      </c>
      <c r="C31" s="50"/>
      <c r="D31" s="50"/>
      <c r="E31" s="203"/>
      <c r="F31" s="138">
        <f t="shared" si="0"/>
        <v>0</v>
      </c>
      <c r="G31" s="138"/>
      <c r="H31" s="138" t="str">
        <f t="shared" si="7"/>
        <v/>
      </c>
      <c r="I31" s="138" t="str">
        <f t="shared" si="6"/>
        <v/>
      </c>
      <c r="J31" s="138" t="str">
        <f t="shared" si="8"/>
        <v/>
      </c>
      <c r="K31" s="138"/>
      <c r="L31" s="135"/>
      <c r="M31" s="135"/>
      <c r="N31" s="135"/>
      <c r="O31" s="135"/>
      <c r="P31" s="135"/>
      <c r="Q31" s="135"/>
      <c r="R31" s="135"/>
      <c r="S31" s="135"/>
      <c r="T31" s="135"/>
      <c r="U31" s="135"/>
      <c r="V31" s="51"/>
      <c r="W31" s="303"/>
      <c r="X31" s="51"/>
      <c r="Y31" s="51"/>
      <c r="Z31" s="51"/>
      <c r="AA31" s="51"/>
      <c r="AB31" s="51"/>
      <c r="AC31" s="51"/>
      <c r="AD31" s="51"/>
      <c r="AE31" s="51"/>
      <c r="AF31" s="51"/>
      <c r="AG31" s="51"/>
      <c r="AH31" s="51"/>
      <c r="AI31" s="51"/>
      <c r="AJ31" s="51"/>
      <c r="AK31" s="51"/>
    </row>
    <row r="32" spans="2:37" s="6" customFormat="1" ht="15.75" customHeight="1" x14ac:dyDescent="0.2">
      <c r="B32" s="18" t="s">
        <v>292</v>
      </c>
      <c r="C32" s="83"/>
      <c r="D32" s="84"/>
      <c r="E32" s="84"/>
      <c r="F32" s="138"/>
      <c r="G32" s="138"/>
      <c r="H32" s="138"/>
      <c r="I32" s="138"/>
      <c r="J32" s="138"/>
      <c r="K32" s="138"/>
      <c r="L32" s="135"/>
      <c r="M32" s="135"/>
      <c r="N32" s="135"/>
      <c r="O32" s="135"/>
      <c r="P32" s="135"/>
      <c r="Q32" s="135"/>
      <c r="R32" s="135"/>
      <c r="S32" s="135"/>
      <c r="T32" s="135"/>
      <c r="U32" s="135"/>
      <c r="V32" s="51"/>
      <c r="W32" s="303"/>
      <c r="X32" s="51"/>
      <c r="Y32" s="51"/>
      <c r="Z32" s="51"/>
      <c r="AA32" s="51"/>
      <c r="AB32" s="51"/>
      <c r="AC32" s="51"/>
      <c r="AD32" s="51"/>
      <c r="AE32" s="51"/>
      <c r="AF32" s="51"/>
      <c r="AG32" s="51"/>
      <c r="AH32" s="51"/>
      <c r="AI32" s="51"/>
      <c r="AJ32" s="51"/>
      <c r="AK32" s="51"/>
    </row>
    <row r="33" spans="1:37" s="6" customFormat="1" ht="15.75" customHeight="1" x14ac:dyDescent="0.2">
      <c r="A33" s="6" t="s">
        <v>324</v>
      </c>
      <c r="B33" s="12" t="s">
        <v>324</v>
      </c>
      <c r="C33" s="10"/>
      <c r="D33" s="10"/>
      <c r="E33" s="10"/>
      <c r="F33" s="384" t="s">
        <v>333</v>
      </c>
      <c r="G33" s="385"/>
      <c r="H33" s="385"/>
      <c r="I33" s="385"/>
      <c r="J33" s="385"/>
      <c r="K33" s="135"/>
      <c r="L33" s="135"/>
      <c r="M33" s="135"/>
      <c r="N33" s="135"/>
      <c r="O33" s="135"/>
      <c r="P33" s="135"/>
      <c r="Q33" s="135"/>
      <c r="R33" s="135"/>
      <c r="S33" s="135"/>
      <c r="T33" s="135"/>
      <c r="U33" s="135"/>
      <c r="V33" s="51"/>
      <c r="W33" s="303"/>
      <c r="X33" s="51"/>
      <c r="Y33" s="51"/>
      <c r="Z33" s="51"/>
      <c r="AA33" s="51"/>
      <c r="AB33" s="51"/>
      <c r="AC33" s="51"/>
      <c r="AD33" s="51"/>
      <c r="AE33" s="51"/>
      <c r="AF33" s="51"/>
      <c r="AG33" s="51"/>
      <c r="AH33" s="51"/>
      <c r="AI33" s="51"/>
      <c r="AJ33" s="51"/>
      <c r="AK33" s="51"/>
    </row>
    <row r="34" spans="1:37" s="6" customFormat="1" ht="15.75" customHeight="1" outlineLevel="1" x14ac:dyDescent="0.2">
      <c r="B34" s="14" t="s">
        <v>295</v>
      </c>
      <c r="C34" s="50"/>
      <c r="D34" s="50"/>
      <c r="E34" s="50"/>
      <c r="F34" s="138">
        <f t="shared" ref="F34:F60" si="9">IF(D34="Yes",1,0)</f>
        <v>0</v>
      </c>
      <c r="G34" s="138" t="str">
        <f>IF(F34=1,B34,"")</f>
        <v/>
      </c>
      <c r="H34" s="138" t="str">
        <f t="shared" ref="H34:H60" si="10">IF(G34&lt;&gt;"","-","")</f>
        <v/>
      </c>
      <c r="I34" s="272" t="str">
        <f>IF(E34="Yes","*","")</f>
        <v/>
      </c>
      <c r="J34" s="138" t="str">
        <f t="shared" ref="J34:J37" si="11">IF(G34&lt;&gt;"",CONCATENATE(H34,G34,I34,CHAR(10)),"")</f>
        <v/>
      </c>
      <c r="K34" s="138" t="str">
        <f>CONCATENATE(J34,J36,J37,J38,,J39,J40,J42,J43,J44,J45,J46,J47,J48,J50,J51,J53,J54,J55,J56,J57,J58,J59,J60)</f>
        <v xml:space="preserve">-Formal employment of women (%)
-Beneficiaries of on-the-job training programs (#)
</v>
      </c>
      <c r="L34" s="138">
        <f t="shared" ref="L34:L60" si="12">IF(E34="Yes",1,0)</f>
        <v>0</v>
      </c>
      <c r="M34" s="138" t="str">
        <f t="shared" ref="M34:M60" si="13">IF(L34=1,B34,"")</f>
        <v/>
      </c>
      <c r="N34" s="138" t="str">
        <f>IF(M34&lt;&gt;"","-","")</f>
        <v/>
      </c>
      <c r="O34" s="138" t="str">
        <f>IF(M34&lt;&gt;"",CONCATENATE(N34,M34,CHAR(10)),"")</f>
        <v/>
      </c>
      <c r="P34" s="138" t="str">
        <f>CONCATENATE(O34,O35,O36,O37,O38,O39,O40,O42,O43,O44,O45,O46,O47,O48,O49,O50,O51,O53,O54,O55,O56,O57,O58,O59,O60)</f>
        <v/>
      </c>
      <c r="Q34" s="135"/>
      <c r="R34" s="135"/>
      <c r="S34" s="135"/>
      <c r="T34" s="135"/>
      <c r="U34" s="135"/>
      <c r="V34" s="51"/>
      <c r="W34" s="303"/>
      <c r="X34" s="51"/>
      <c r="Y34" s="51"/>
      <c r="Z34" s="51"/>
      <c r="AA34" s="51"/>
      <c r="AB34" s="51"/>
      <c r="AC34" s="51"/>
      <c r="AD34" s="51"/>
      <c r="AE34" s="51"/>
      <c r="AF34" s="51"/>
      <c r="AG34" s="51"/>
      <c r="AH34" s="51"/>
      <c r="AI34" s="51"/>
      <c r="AJ34" s="51"/>
      <c r="AK34" s="51"/>
    </row>
    <row r="35" spans="1:37" s="6" customFormat="1" ht="15.75" customHeight="1" outlineLevel="1" x14ac:dyDescent="0.2">
      <c r="B35" s="14" t="s">
        <v>293</v>
      </c>
      <c r="C35" s="50"/>
      <c r="D35" s="50"/>
      <c r="E35" s="50"/>
      <c r="F35" s="138">
        <f t="shared" si="9"/>
        <v>0</v>
      </c>
      <c r="G35" s="138" t="str">
        <f t="shared" ref="G35:G60" si="14">IF(F35=1,B35,"")</f>
        <v/>
      </c>
      <c r="H35" s="138" t="str">
        <f t="shared" si="10"/>
        <v/>
      </c>
      <c r="I35" s="272" t="str">
        <f t="shared" ref="I35:I60" si="15">IF(E35="Yes","*","")</f>
        <v/>
      </c>
      <c r="J35" s="138" t="str">
        <f t="shared" si="11"/>
        <v/>
      </c>
      <c r="K35" s="138"/>
      <c r="L35" s="138">
        <f t="shared" si="12"/>
        <v>0</v>
      </c>
      <c r="M35" s="138" t="str">
        <f t="shared" si="13"/>
        <v/>
      </c>
      <c r="N35" s="138" t="str">
        <f t="shared" ref="N35:N60" si="16">IF(M35&lt;&gt;"","-","")</f>
        <v/>
      </c>
      <c r="O35" s="138" t="str">
        <f t="shared" ref="O35:O60" si="17">IF(M35&lt;&gt;"",CONCATENATE(N35,M35,CHAR(10)),"")</f>
        <v/>
      </c>
      <c r="P35" s="135"/>
      <c r="Q35" s="135"/>
      <c r="R35" s="135"/>
      <c r="S35" s="135"/>
      <c r="T35" s="135"/>
      <c r="U35" s="135"/>
      <c r="V35" s="51"/>
      <c r="W35" s="303"/>
      <c r="X35" s="51"/>
      <c r="Y35" s="51"/>
      <c r="Z35" s="51"/>
      <c r="AA35" s="51"/>
      <c r="AB35" s="51"/>
      <c r="AC35" s="51"/>
      <c r="AD35" s="51"/>
      <c r="AE35" s="51"/>
      <c r="AF35" s="51"/>
      <c r="AG35" s="51"/>
      <c r="AH35" s="51"/>
      <c r="AI35" s="51"/>
      <c r="AJ35" s="51"/>
      <c r="AK35" s="51"/>
    </row>
    <row r="36" spans="1:37" s="6" customFormat="1" ht="15.75" customHeight="1" outlineLevel="1" x14ac:dyDescent="0.2">
      <c r="B36" s="14" t="s">
        <v>296</v>
      </c>
      <c r="C36" s="50"/>
      <c r="D36" s="50"/>
      <c r="E36" s="50"/>
      <c r="F36" s="138">
        <f t="shared" si="9"/>
        <v>0</v>
      </c>
      <c r="G36" s="138" t="str">
        <f t="shared" si="14"/>
        <v/>
      </c>
      <c r="H36" s="138" t="str">
        <f t="shared" si="10"/>
        <v/>
      </c>
      <c r="I36" s="272" t="str">
        <f t="shared" si="15"/>
        <v/>
      </c>
      <c r="J36" s="138" t="str">
        <f t="shared" si="11"/>
        <v/>
      </c>
      <c r="K36" s="138"/>
      <c r="L36" s="138">
        <f t="shared" si="12"/>
        <v>0</v>
      </c>
      <c r="M36" s="138" t="str">
        <f t="shared" si="13"/>
        <v/>
      </c>
      <c r="N36" s="138" t="str">
        <f t="shared" si="16"/>
        <v/>
      </c>
      <c r="O36" s="138" t="str">
        <f t="shared" si="17"/>
        <v/>
      </c>
      <c r="P36" s="135"/>
      <c r="Q36" s="135"/>
      <c r="R36" s="135"/>
      <c r="S36" s="135"/>
      <c r="T36" s="135"/>
      <c r="U36" s="135"/>
      <c r="V36" s="51"/>
      <c r="W36" s="303"/>
      <c r="X36" s="51"/>
      <c r="Y36" s="51"/>
      <c r="Z36" s="51"/>
      <c r="AA36" s="51"/>
      <c r="AB36" s="51"/>
      <c r="AC36" s="51"/>
      <c r="AD36" s="51"/>
      <c r="AE36" s="51"/>
      <c r="AF36" s="51"/>
      <c r="AG36" s="51"/>
      <c r="AH36" s="51"/>
      <c r="AI36" s="51"/>
      <c r="AJ36" s="51"/>
      <c r="AK36" s="51"/>
    </row>
    <row r="37" spans="1:37" s="6" customFormat="1" ht="15.75" customHeight="1" outlineLevel="1" x14ac:dyDescent="0.2">
      <c r="B37" s="14" t="s">
        <v>297</v>
      </c>
      <c r="C37" s="50"/>
      <c r="D37" s="50"/>
      <c r="E37" s="50"/>
      <c r="F37" s="138">
        <f t="shared" si="9"/>
        <v>0</v>
      </c>
      <c r="G37" s="138" t="str">
        <f t="shared" si="14"/>
        <v/>
      </c>
      <c r="H37" s="138" t="str">
        <f t="shared" si="10"/>
        <v/>
      </c>
      <c r="I37" s="272" t="str">
        <f t="shared" si="15"/>
        <v/>
      </c>
      <c r="J37" s="138" t="str">
        <f t="shared" si="11"/>
        <v/>
      </c>
      <c r="K37" s="138"/>
      <c r="L37" s="138">
        <f t="shared" si="12"/>
        <v>0</v>
      </c>
      <c r="M37" s="138" t="str">
        <f t="shared" si="13"/>
        <v/>
      </c>
      <c r="N37" s="138" t="str">
        <f t="shared" si="16"/>
        <v/>
      </c>
      <c r="O37" s="138" t="str">
        <f t="shared" si="17"/>
        <v/>
      </c>
      <c r="P37" s="135"/>
      <c r="Q37" s="135"/>
      <c r="R37" s="135"/>
      <c r="S37" s="135"/>
      <c r="T37" s="135"/>
      <c r="U37" s="135"/>
      <c r="V37" s="51"/>
      <c r="W37" s="303"/>
      <c r="X37" s="51"/>
      <c r="Y37" s="51"/>
      <c r="Z37" s="51"/>
      <c r="AA37" s="51"/>
      <c r="AB37" s="51"/>
      <c r="AC37" s="51"/>
      <c r="AD37" s="51"/>
      <c r="AE37" s="51"/>
      <c r="AF37" s="51"/>
      <c r="AG37" s="51"/>
      <c r="AH37" s="51"/>
      <c r="AI37" s="51"/>
      <c r="AJ37" s="51"/>
      <c r="AK37" s="51"/>
    </row>
    <row r="38" spans="1:37" s="6" customFormat="1" ht="15.75" customHeight="1" outlineLevel="1" x14ac:dyDescent="0.2">
      <c r="B38" s="14" t="s">
        <v>298</v>
      </c>
      <c r="C38" s="50"/>
      <c r="D38" s="50"/>
      <c r="E38" s="50"/>
      <c r="F38" s="138">
        <f t="shared" si="9"/>
        <v>0</v>
      </c>
      <c r="G38" s="138" t="str">
        <f t="shared" si="14"/>
        <v/>
      </c>
      <c r="H38" s="138" t="str">
        <f t="shared" si="10"/>
        <v/>
      </c>
      <c r="I38" s="272" t="str">
        <f t="shared" si="15"/>
        <v/>
      </c>
      <c r="J38" s="138" t="str">
        <f>IF(G38&lt;&gt;"",CONCATENATE(H38,G38,I38,CHAR(10)),"")</f>
        <v/>
      </c>
      <c r="K38" s="138"/>
      <c r="L38" s="138">
        <f t="shared" si="12"/>
        <v>0</v>
      </c>
      <c r="M38" s="138" t="str">
        <f t="shared" si="13"/>
        <v/>
      </c>
      <c r="N38" s="138" t="str">
        <f t="shared" si="16"/>
        <v/>
      </c>
      <c r="O38" s="138" t="str">
        <f t="shared" si="17"/>
        <v/>
      </c>
      <c r="P38" s="135"/>
      <c r="Q38" s="135"/>
      <c r="R38" s="135"/>
      <c r="S38" s="135"/>
      <c r="T38" s="135"/>
      <c r="U38" s="135"/>
      <c r="V38" s="51"/>
      <c r="W38" s="303"/>
      <c r="X38" s="51"/>
      <c r="Y38" s="51"/>
      <c r="Z38" s="51"/>
      <c r="AA38" s="51"/>
      <c r="AB38" s="51"/>
      <c r="AC38" s="51"/>
      <c r="AD38" s="51"/>
      <c r="AE38" s="51"/>
      <c r="AF38" s="51"/>
      <c r="AG38" s="51"/>
      <c r="AH38" s="51"/>
      <c r="AI38" s="51"/>
      <c r="AJ38" s="51"/>
      <c r="AK38" s="51"/>
    </row>
    <row r="39" spans="1:37" s="6" customFormat="1" ht="202.5" customHeight="1" outlineLevel="1" x14ac:dyDescent="0.2">
      <c r="B39" s="14" t="s">
        <v>299</v>
      </c>
      <c r="C39" s="302" t="s">
        <v>397</v>
      </c>
      <c r="D39" s="302" t="s">
        <v>188</v>
      </c>
      <c r="E39" s="50"/>
      <c r="F39" s="138">
        <f t="shared" si="9"/>
        <v>1</v>
      </c>
      <c r="G39" s="138" t="str">
        <f t="shared" si="14"/>
        <v>Formal employment of women (%)</v>
      </c>
      <c r="H39" s="138" t="str">
        <f t="shared" si="10"/>
        <v>-</v>
      </c>
      <c r="I39" s="272" t="str">
        <f t="shared" si="15"/>
        <v/>
      </c>
      <c r="J39" s="138" t="str">
        <f t="shared" ref="J39:J60" si="18">IF(G39&lt;&gt;"",CONCATENATE(H39,G39,I39,CHAR(10)),"")</f>
        <v xml:space="preserve">-Formal employment of women (%)
</v>
      </c>
      <c r="K39" s="138"/>
      <c r="L39" s="138">
        <f t="shared" si="12"/>
        <v>0</v>
      </c>
      <c r="M39" s="138" t="str">
        <f t="shared" si="13"/>
        <v/>
      </c>
      <c r="N39" s="138" t="str">
        <f t="shared" si="16"/>
        <v/>
      </c>
      <c r="O39" s="138" t="str">
        <f t="shared" si="17"/>
        <v/>
      </c>
      <c r="P39" s="135"/>
      <c r="Q39" s="135"/>
      <c r="R39" s="135"/>
      <c r="S39" s="135"/>
      <c r="T39" s="135"/>
      <c r="U39" s="135"/>
      <c r="V39" s="303" t="s">
        <v>448</v>
      </c>
      <c r="W39" s="303" t="s">
        <v>466</v>
      </c>
      <c r="X39" s="51"/>
      <c r="Y39" s="51"/>
      <c r="Z39" s="51"/>
      <c r="AA39" s="51"/>
      <c r="AB39" s="51"/>
      <c r="AC39" s="51"/>
      <c r="AD39" s="51"/>
      <c r="AE39" s="51"/>
      <c r="AF39" s="51"/>
      <c r="AG39" s="51"/>
      <c r="AH39" s="51"/>
      <c r="AI39" s="51"/>
      <c r="AJ39" s="51"/>
      <c r="AK39" s="51"/>
    </row>
    <row r="40" spans="1:37" s="6" customFormat="1" ht="15.75" customHeight="1" outlineLevel="1" x14ac:dyDescent="0.2">
      <c r="B40" s="14" t="s">
        <v>300</v>
      </c>
      <c r="C40" s="50"/>
      <c r="D40" s="50"/>
      <c r="E40" s="50"/>
      <c r="F40" s="138">
        <f t="shared" si="9"/>
        <v>0</v>
      </c>
      <c r="G40" s="138" t="str">
        <f t="shared" si="14"/>
        <v/>
      </c>
      <c r="H40" s="138" t="str">
        <f t="shared" si="10"/>
        <v/>
      </c>
      <c r="I40" s="272" t="str">
        <f t="shared" si="15"/>
        <v/>
      </c>
      <c r="J40" s="138" t="str">
        <f t="shared" si="18"/>
        <v/>
      </c>
      <c r="K40" s="138"/>
      <c r="L40" s="138">
        <f t="shared" si="12"/>
        <v>0</v>
      </c>
      <c r="M40" s="138" t="str">
        <f t="shared" si="13"/>
        <v/>
      </c>
      <c r="N40" s="138" t="str">
        <f t="shared" si="16"/>
        <v/>
      </c>
      <c r="O40" s="138" t="str">
        <f t="shared" si="17"/>
        <v/>
      </c>
      <c r="P40" s="135"/>
      <c r="Q40" s="135"/>
      <c r="R40" s="135"/>
      <c r="S40" s="135"/>
      <c r="T40" s="135"/>
      <c r="U40" s="135"/>
      <c r="V40" s="51"/>
      <c r="W40" s="303"/>
      <c r="X40" s="51"/>
      <c r="Y40" s="51"/>
      <c r="Z40" s="51"/>
      <c r="AA40" s="51"/>
      <c r="AB40" s="51"/>
      <c r="AC40" s="51"/>
      <c r="AD40" s="51"/>
      <c r="AE40" s="51"/>
      <c r="AF40" s="51"/>
      <c r="AG40" s="51"/>
      <c r="AH40" s="51"/>
      <c r="AI40" s="51"/>
      <c r="AJ40" s="51"/>
      <c r="AK40" s="51"/>
    </row>
    <row r="41" spans="1:37" s="6" customFormat="1" ht="15.75" customHeight="1" outlineLevel="1" x14ac:dyDescent="0.2">
      <c r="B41" s="12" t="s">
        <v>323</v>
      </c>
      <c r="C41" s="10"/>
      <c r="D41" s="10"/>
      <c r="E41" s="10"/>
      <c r="F41" s="138">
        <f t="shared" si="9"/>
        <v>0</v>
      </c>
      <c r="G41" s="138" t="str">
        <f t="shared" si="14"/>
        <v/>
      </c>
      <c r="H41" s="138" t="str">
        <f t="shared" si="10"/>
        <v/>
      </c>
      <c r="I41" s="272" t="str">
        <f t="shared" si="15"/>
        <v/>
      </c>
      <c r="J41" s="138" t="str">
        <f t="shared" si="18"/>
        <v/>
      </c>
      <c r="K41" s="138"/>
      <c r="L41" s="138">
        <f t="shared" si="12"/>
        <v>0</v>
      </c>
      <c r="M41" s="138" t="str">
        <f t="shared" si="13"/>
        <v/>
      </c>
      <c r="N41" s="138" t="str">
        <f t="shared" si="16"/>
        <v/>
      </c>
      <c r="O41" s="138" t="str">
        <f t="shared" si="17"/>
        <v/>
      </c>
      <c r="P41" s="135"/>
      <c r="Q41" s="135"/>
      <c r="R41" s="135"/>
      <c r="S41" s="135"/>
      <c r="T41" s="135"/>
      <c r="U41" s="135"/>
      <c r="V41" s="51"/>
      <c r="W41" s="303"/>
      <c r="X41" s="51"/>
      <c r="Y41" s="51"/>
      <c r="Z41" s="51"/>
      <c r="AA41" s="51"/>
      <c r="AB41" s="51"/>
      <c r="AC41" s="51"/>
      <c r="AD41" s="51"/>
      <c r="AE41" s="51"/>
      <c r="AF41" s="51"/>
      <c r="AG41" s="51"/>
      <c r="AH41" s="51"/>
      <c r="AI41" s="51"/>
      <c r="AJ41" s="51"/>
      <c r="AK41" s="51"/>
    </row>
    <row r="42" spans="1:37" s="6" customFormat="1" ht="15.75" customHeight="1" outlineLevel="1" x14ac:dyDescent="0.2">
      <c r="B42" s="14" t="s">
        <v>294</v>
      </c>
      <c r="C42" s="50"/>
      <c r="D42" s="50"/>
      <c r="E42" s="50"/>
      <c r="F42" s="138">
        <f t="shared" si="9"/>
        <v>0</v>
      </c>
      <c r="G42" s="138" t="str">
        <f t="shared" si="14"/>
        <v/>
      </c>
      <c r="H42" s="138" t="str">
        <f t="shared" si="10"/>
        <v/>
      </c>
      <c r="I42" s="272" t="str">
        <f t="shared" si="15"/>
        <v/>
      </c>
      <c r="J42" s="138" t="str">
        <f t="shared" si="18"/>
        <v/>
      </c>
      <c r="K42" s="138"/>
      <c r="L42" s="138">
        <f t="shared" si="12"/>
        <v>0</v>
      </c>
      <c r="M42" s="138" t="str">
        <f t="shared" si="13"/>
        <v/>
      </c>
      <c r="N42" s="138" t="str">
        <f t="shared" si="16"/>
        <v/>
      </c>
      <c r="O42" s="138" t="str">
        <f t="shared" si="17"/>
        <v/>
      </c>
      <c r="P42" s="135"/>
      <c r="Q42" s="135"/>
      <c r="R42" s="135"/>
      <c r="S42" s="135"/>
      <c r="T42" s="135"/>
      <c r="U42" s="135"/>
      <c r="V42" s="51"/>
      <c r="W42" s="303"/>
      <c r="X42" s="51"/>
      <c r="Y42" s="51"/>
      <c r="Z42" s="51"/>
      <c r="AA42" s="51"/>
      <c r="AB42" s="51"/>
      <c r="AC42" s="51"/>
      <c r="AD42" s="51"/>
      <c r="AE42" s="51"/>
      <c r="AF42" s="51"/>
      <c r="AG42" s="51"/>
      <c r="AH42" s="51"/>
      <c r="AI42" s="51"/>
      <c r="AJ42" s="51"/>
      <c r="AK42" s="51"/>
    </row>
    <row r="43" spans="1:37" s="6" customFormat="1" ht="15.75" customHeight="1" outlineLevel="1" x14ac:dyDescent="0.2">
      <c r="B43" s="14" t="s">
        <v>301</v>
      </c>
      <c r="C43" s="50"/>
      <c r="D43" s="50"/>
      <c r="E43" s="50"/>
      <c r="F43" s="138">
        <f t="shared" si="9"/>
        <v>0</v>
      </c>
      <c r="G43" s="138" t="str">
        <f t="shared" si="14"/>
        <v/>
      </c>
      <c r="H43" s="138" t="str">
        <f t="shared" si="10"/>
        <v/>
      </c>
      <c r="I43" s="272" t="str">
        <f t="shared" si="15"/>
        <v/>
      </c>
      <c r="J43" s="138" t="str">
        <f t="shared" si="18"/>
        <v/>
      </c>
      <c r="K43" s="138"/>
      <c r="L43" s="138">
        <f t="shared" si="12"/>
        <v>0</v>
      </c>
      <c r="M43" s="138" t="str">
        <f t="shared" si="13"/>
        <v/>
      </c>
      <c r="N43" s="138" t="str">
        <f t="shared" si="16"/>
        <v/>
      </c>
      <c r="O43" s="138" t="str">
        <f t="shared" si="17"/>
        <v/>
      </c>
      <c r="P43" s="135"/>
      <c r="Q43" s="135"/>
      <c r="R43" s="135"/>
      <c r="S43" s="135"/>
      <c r="T43" s="135"/>
      <c r="U43" s="135"/>
      <c r="V43" s="51"/>
      <c r="W43" s="303"/>
      <c r="X43" s="51"/>
      <c r="Y43" s="51"/>
      <c r="Z43" s="51"/>
      <c r="AA43" s="51"/>
      <c r="AB43" s="51"/>
      <c r="AC43" s="51"/>
      <c r="AD43" s="51"/>
      <c r="AE43" s="51"/>
      <c r="AF43" s="51"/>
      <c r="AG43" s="51"/>
      <c r="AH43" s="51"/>
      <c r="AI43" s="51"/>
      <c r="AJ43" s="51"/>
      <c r="AK43" s="51"/>
    </row>
    <row r="44" spans="1:37" s="6" customFormat="1" ht="15.75" customHeight="1" outlineLevel="1" x14ac:dyDescent="0.2">
      <c r="B44" s="14" t="s">
        <v>302</v>
      </c>
      <c r="C44" s="50"/>
      <c r="D44" s="50"/>
      <c r="E44" s="50"/>
      <c r="F44" s="138">
        <f t="shared" si="9"/>
        <v>0</v>
      </c>
      <c r="G44" s="138" t="str">
        <f t="shared" si="14"/>
        <v/>
      </c>
      <c r="H44" s="138" t="str">
        <f t="shared" si="10"/>
        <v/>
      </c>
      <c r="I44" s="272" t="str">
        <f t="shared" si="15"/>
        <v/>
      </c>
      <c r="J44" s="138" t="str">
        <f t="shared" si="18"/>
        <v/>
      </c>
      <c r="K44" s="138"/>
      <c r="L44" s="138">
        <f t="shared" si="12"/>
        <v>0</v>
      </c>
      <c r="M44" s="138" t="str">
        <f t="shared" si="13"/>
        <v/>
      </c>
      <c r="N44" s="138" t="str">
        <f t="shared" si="16"/>
        <v/>
      </c>
      <c r="O44" s="138" t="str">
        <f t="shared" si="17"/>
        <v/>
      </c>
      <c r="P44" s="135"/>
      <c r="Q44" s="135"/>
      <c r="R44" s="135"/>
      <c r="S44" s="135"/>
      <c r="T44" s="135"/>
      <c r="U44" s="135"/>
      <c r="V44" s="51"/>
      <c r="W44" s="303"/>
      <c r="X44" s="51"/>
      <c r="Y44" s="51"/>
      <c r="Z44" s="51"/>
      <c r="AA44" s="51"/>
      <c r="AB44" s="51"/>
      <c r="AC44" s="51"/>
      <c r="AD44" s="51"/>
      <c r="AE44" s="51"/>
      <c r="AF44" s="51"/>
      <c r="AG44" s="51"/>
      <c r="AH44" s="51"/>
      <c r="AI44" s="51"/>
      <c r="AJ44" s="51"/>
      <c r="AK44" s="51"/>
    </row>
    <row r="45" spans="1:37" s="6" customFormat="1" ht="15.75" customHeight="1" outlineLevel="1" x14ac:dyDescent="0.2">
      <c r="B45" s="14" t="s">
        <v>303</v>
      </c>
      <c r="C45" s="50"/>
      <c r="D45" s="50"/>
      <c r="E45" s="50"/>
      <c r="F45" s="138">
        <f t="shared" si="9"/>
        <v>0</v>
      </c>
      <c r="G45" s="138" t="str">
        <f t="shared" si="14"/>
        <v/>
      </c>
      <c r="H45" s="138" t="str">
        <f t="shared" si="10"/>
        <v/>
      </c>
      <c r="I45" s="272" t="str">
        <f t="shared" si="15"/>
        <v/>
      </c>
      <c r="J45" s="138" t="str">
        <f t="shared" si="18"/>
        <v/>
      </c>
      <c r="K45" s="138"/>
      <c r="L45" s="138">
        <f t="shared" si="12"/>
        <v>0</v>
      </c>
      <c r="M45" s="138" t="str">
        <f t="shared" si="13"/>
        <v/>
      </c>
      <c r="N45" s="138" t="str">
        <f t="shared" si="16"/>
        <v/>
      </c>
      <c r="O45" s="138" t="str">
        <f t="shared" si="17"/>
        <v/>
      </c>
      <c r="P45" s="135"/>
      <c r="Q45" s="135"/>
      <c r="R45" s="135"/>
      <c r="S45" s="135"/>
      <c r="T45" s="135"/>
      <c r="U45" s="135"/>
      <c r="V45" s="51"/>
      <c r="W45" s="303"/>
      <c r="X45" s="51"/>
      <c r="Y45" s="51"/>
      <c r="Z45" s="51"/>
      <c r="AA45" s="51"/>
      <c r="AB45" s="51"/>
      <c r="AC45" s="51"/>
      <c r="AD45" s="51"/>
      <c r="AE45" s="51"/>
      <c r="AF45" s="51"/>
      <c r="AG45" s="51"/>
      <c r="AH45" s="51"/>
      <c r="AI45" s="51"/>
      <c r="AJ45" s="51"/>
      <c r="AK45" s="51"/>
    </row>
    <row r="46" spans="1:37" s="6" customFormat="1" ht="15.75" customHeight="1" outlineLevel="1" x14ac:dyDescent="0.2">
      <c r="B46" s="14" t="s">
        <v>304</v>
      </c>
      <c r="C46" s="50"/>
      <c r="D46" s="50"/>
      <c r="E46" s="50"/>
      <c r="F46" s="138">
        <f t="shared" si="9"/>
        <v>0</v>
      </c>
      <c r="G46" s="138" t="str">
        <f t="shared" si="14"/>
        <v/>
      </c>
      <c r="H46" s="138" t="str">
        <f t="shared" si="10"/>
        <v/>
      </c>
      <c r="I46" s="272" t="str">
        <f t="shared" si="15"/>
        <v/>
      </c>
      <c r="J46" s="138" t="str">
        <f t="shared" si="18"/>
        <v/>
      </c>
      <c r="K46" s="138"/>
      <c r="L46" s="138">
        <f t="shared" si="12"/>
        <v>0</v>
      </c>
      <c r="M46" s="138" t="str">
        <f t="shared" si="13"/>
        <v/>
      </c>
      <c r="N46" s="138" t="str">
        <f t="shared" si="16"/>
        <v/>
      </c>
      <c r="O46" s="138" t="str">
        <f t="shared" si="17"/>
        <v/>
      </c>
      <c r="P46" s="135"/>
      <c r="Q46" s="135"/>
      <c r="R46" s="135"/>
      <c r="S46" s="135"/>
      <c r="T46" s="135"/>
      <c r="U46" s="135"/>
      <c r="V46" s="51"/>
      <c r="W46" s="303"/>
      <c r="X46" s="51"/>
      <c r="Y46" s="51"/>
      <c r="Z46" s="51"/>
      <c r="AA46" s="51"/>
      <c r="AB46" s="51"/>
      <c r="AC46" s="51"/>
      <c r="AD46" s="51"/>
      <c r="AE46" s="51"/>
      <c r="AF46" s="51"/>
      <c r="AG46" s="51"/>
      <c r="AH46" s="51"/>
      <c r="AI46" s="51"/>
      <c r="AJ46" s="51"/>
      <c r="AK46" s="51"/>
    </row>
    <row r="47" spans="1:37" s="6" customFormat="1" ht="54" customHeight="1" outlineLevel="1" x14ac:dyDescent="0.2">
      <c r="B47" s="14" t="s">
        <v>305</v>
      </c>
      <c r="C47" s="302" t="s">
        <v>397</v>
      </c>
      <c r="D47" s="302" t="s">
        <v>188</v>
      </c>
      <c r="E47" s="302"/>
      <c r="F47" s="138">
        <f t="shared" si="9"/>
        <v>1</v>
      </c>
      <c r="G47" s="138" t="str">
        <f t="shared" si="14"/>
        <v>Beneficiaries of on-the-job training programs (#)</v>
      </c>
      <c r="H47" s="138" t="str">
        <f t="shared" si="10"/>
        <v>-</v>
      </c>
      <c r="I47" s="272" t="str">
        <f t="shared" si="15"/>
        <v/>
      </c>
      <c r="J47" s="138" t="str">
        <f t="shared" si="18"/>
        <v xml:space="preserve">-Beneficiaries of on-the-job training programs (#)
</v>
      </c>
      <c r="K47" s="138"/>
      <c r="L47" s="138">
        <f t="shared" si="12"/>
        <v>0</v>
      </c>
      <c r="M47" s="138" t="str">
        <f t="shared" si="13"/>
        <v/>
      </c>
      <c r="N47" s="138" t="str">
        <f t="shared" si="16"/>
        <v/>
      </c>
      <c r="O47" s="138" t="str">
        <f t="shared" si="17"/>
        <v/>
      </c>
      <c r="P47" s="135"/>
      <c r="Q47" s="135"/>
      <c r="R47" s="135"/>
      <c r="S47" s="135"/>
      <c r="T47" s="135"/>
      <c r="U47" s="135"/>
      <c r="V47" s="303" t="s">
        <v>449</v>
      </c>
      <c r="W47" s="303" t="s">
        <v>466</v>
      </c>
      <c r="X47" s="51"/>
      <c r="Y47" s="51"/>
      <c r="Z47" s="51"/>
      <c r="AA47" s="51"/>
      <c r="AB47" s="51"/>
      <c r="AC47" s="51"/>
      <c r="AD47" s="51"/>
      <c r="AE47" s="51"/>
      <c r="AF47" s="51"/>
      <c r="AG47" s="51"/>
      <c r="AH47" s="51"/>
      <c r="AI47" s="51"/>
      <c r="AJ47" s="51"/>
      <c r="AK47" s="51"/>
    </row>
    <row r="48" spans="1:37" s="6" customFormat="1" ht="15.75" customHeight="1" outlineLevel="1" x14ac:dyDescent="0.2">
      <c r="B48" s="14" t="s">
        <v>306</v>
      </c>
      <c r="C48" s="50"/>
      <c r="D48" s="50"/>
      <c r="E48" s="50"/>
      <c r="F48" s="138">
        <f t="shared" si="9"/>
        <v>0</v>
      </c>
      <c r="G48" s="138" t="str">
        <f t="shared" si="14"/>
        <v/>
      </c>
      <c r="H48" s="138" t="str">
        <f t="shared" si="10"/>
        <v/>
      </c>
      <c r="I48" s="272" t="str">
        <f t="shared" si="15"/>
        <v/>
      </c>
      <c r="J48" s="138" t="str">
        <f t="shared" si="18"/>
        <v/>
      </c>
      <c r="K48" s="138"/>
      <c r="L48" s="138">
        <f t="shared" si="12"/>
        <v>0</v>
      </c>
      <c r="M48" s="138" t="str">
        <f t="shared" si="13"/>
        <v/>
      </c>
      <c r="N48" s="138" t="str">
        <f t="shared" si="16"/>
        <v/>
      </c>
      <c r="O48" s="138" t="str">
        <f t="shared" si="17"/>
        <v/>
      </c>
      <c r="P48" s="135"/>
      <c r="Q48" s="135"/>
      <c r="R48" s="135"/>
      <c r="S48" s="135"/>
      <c r="T48" s="135"/>
      <c r="U48" s="135"/>
      <c r="V48" s="51"/>
      <c r="W48" s="303"/>
      <c r="X48" s="51"/>
      <c r="Y48" s="51"/>
      <c r="Z48" s="51"/>
      <c r="AA48" s="51"/>
      <c r="AB48" s="51"/>
      <c r="AC48" s="51"/>
      <c r="AD48" s="51"/>
      <c r="AE48" s="51"/>
      <c r="AF48" s="51"/>
      <c r="AG48" s="51"/>
      <c r="AH48" s="51"/>
      <c r="AI48" s="51"/>
      <c r="AJ48" s="51"/>
      <c r="AK48" s="51"/>
    </row>
    <row r="49" spans="1:37" s="6" customFormat="1" ht="15.75" customHeight="1" outlineLevel="1" x14ac:dyDescent="0.2">
      <c r="B49" s="14" t="s">
        <v>307</v>
      </c>
      <c r="C49" s="50"/>
      <c r="D49" s="50"/>
      <c r="E49" s="50"/>
      <c r="F49" s="138">
        <f t="shared" si="9"/>
        <v>0</v>
      </c>
      <c r="G49" s="138" t="str">
        <f t="shared" si="14"/>
        <v/>
      </c>
      <c r="H49" s="138" t="str">
        <f t="shared" si="10"/>
        <v/>
      </c>
      <c r="I49" s="272" t="str">
        <f t="shared" si="15"/>
        <v/>
      </c>
      <c r="J49" s="138" t="str">
        <f t="shared" si="18"/>
        <v/>
      </c>
      <c r="K49" s="138"/>
      <c r="L49" s="138">
        <f t="shared" si="12"/>
        <v>0</v>
      </c>
      <c r="M49" s="138" t="str">
        <f t="shared" si="13"/>
        <v/>
      </c>
      <c r="N49" s="138" t="str">
        <f t="shared" si="16"/>
        <v/>
      </c>
      <c r="O49" s="138" t="str">
        <f t="shared" si="17"/>
        <v/>
      </c>
      <c r="P49" s="135"/>
      <c r="Q49" s="135"/>
      <c r="R49" s="135"/>
      <c r="S49" s="135"/>
      <c r="T49" s="135"/>
      <c r="U49" s="135"/>
      <c r="V49" s="51"/>
      <c r="W49" s="303"/>
      <c r="X49" s="51"/>
      <c r="Y49" s="51"/>
      <c r="Z49" s="51"/>
      <c r="AA49" s="51"/>
      <c r="AB49" s="51"/>
      <c r="AC49" s="51"/>
      <c r="AD49" s="51"/>
      <c r="AE49" s="51"/>
      <c r="AF49" s="51"/>
      <c r="AG49" s="51"/>
      <c r="AH49" s="51"/>
      <c r="AI49" s="51"/>
      <c r="AJ49" s="51"/>
      <c r="AK49" s="51"/>
    </row>
    <row r="50" spans="1:37" s="6" customFormat="1" ht="15.75" customHeight="1" outlineLevel="1" x14ac:dyDescent="0.2">
      <c r="B50" s="14" t="s">
        <v>308</v>
      </c>
      <c r="C50" s="50"/>
      <c r="D50" s="50"/>
      <c r="E50" s="50"/>
      <c r="F50" s="138">
        <f t="shared" si="9"/>
        <v>0</v>
      </c>
      <c r="G50" s="138" t="str">
        <f t="shared" si="14"/>
        <v/>
      </c>
      <c r="H50" s="138" t="str">
        <f t="shared" si="10"/>
        <v/>
      </c>
      <c r="I50" s="272" t="str">
        <f t="shared" si="15"/>
        <v/>
      </c>
      <c r="J50" s="138" t="str">
        <f t="shared" si="18"/>
        <v/>
      </c>
      <c r="K50" s="138"/>
      <c r="L50" s="138">
        <f t="shared" si="12"/>
        <v>0</v>
      </c>
      <c r="M50" s="138" t="str">
        <f t="shared" si="13"/>
        <v/>
      </c>
      <c r="N50" s="138" t="str">
        <f t="shared" si="16"/>
        <v/>
      </c>
      <c r="O50" s="138" t="str">
        <f t="shared" si="17"/>
        <v/>
      </c>
      <c r="P50" s="135"/>
      <c r="Q50" s="135"/>
      <c r="R50" s="135"/>
      <c r="S50" s="135"/>
      <c r="T50" s="135"/>
      <c r="U50" s="135"/>
      <c r="V50" s="51"/>
      <c r="W50" s="303"/>
      <c r="X50" s="51"/>
      <c r="Y50" s="51"/>
      <c r="Z50" s="51"/>
      <c r="AA50" s="51"/>
      <c r="AB50" s="51"/>
      <c r="AC50" s="51"/>
      <c r="AD50" s="51"/>
      <c r="AE50" s="51"/>
      <c r="AF50" s="51"/>
      <c r="AG50" s="51"/>
      <c r="AH50" s="51"/>
      <c r="AI50" s="51"/>
      <c r="AJ50" s="51"/>
      <c r="AK50" s="51"/>
    </row>
    <row r="51" spans="1:37" s="6" customFormat="1" ht="15.75" customHeight="1" outlineLevel="1" x14ac:dyDescent="0.2">
      <c r="B51" s="14" t="s">
        <v>309</v>
      </c>
      <c r="C51" s="50"/>
      <c r="D51" s="50"/>
      <c r="E51" s="50"/>
      <c r="F51" s="138">
        <f t="shared" si="9"/>
        <v>0</v>
      </c>
      <c r="G51" s="138" t="str">
        <f t="shared" si="14"/>
        <v/>
      </c>
      <c r="H51" s="138" t="str">
        <f t="shared" si="10"/>
        <v/>
      </c>
      <c r="I51" s="272" t="str">
        <f t="shared" si="15"/>
        <v/>
      </c>
      <c r="J51" s="138" t="str">
        <f t="shared" si="18"/>
        <v/>
      </c>
      <c r="K51" s="138"/>
      <c r="L51" s="138">
        <f t="shared" si="12"/>
        <v>0</v>
      </c>
      <c r="M51" s="138" t="str">
        <f t="shared" si="13"/>
        <v/>
      </c>
      <c r="N51" s="138" t="str">
        <f t="shared" si="16"/>
        <v/>
      </c>
      <c r="O51" s="138" t="str">
        <f t="shared" si="17"/>
        <v/>
      </c>
      <c r="P51" s="135"/>
      <c r="Q51" s="135"/>
      <c r="R51" s="135"/>
      <c r="S51" s="135"/>
      <c r="T51" s="135"/>
      <c r="U51" s="135"/>
      <c r="V51" s="51"/>
      <c r="W51" s="303"/>
      <c r="X51" s="51"/>
      <c r="Y51" s="51"/>
      <c r="Z51" s="51"/>
      <c r="AA51" s="51"/>
      <c r="AB51" s="51"/>
      <c r="AC51" s="51"/>
      <c r="AD51" s="51"/>
      <c r="AE51" s="51"/>
      <c r="AF51" s="51"/>
      <c r="AG51" s="51"/>
      <c r="AH51" s="51"/>
      <c r="AI51" s="51"/>
      <c r="AJ51" s="51"/>
      <c r="AK51" s="51"/>
    </row>
    <row r="52" spans="1:37" s="6" customFormat="1" ht="15.75" customHeight="1" outlineLevel="1" x14ac:dyDescent="0.2">
      <c r="B52" s="12" t="s">
        <v>142</v>
      </c>
      <c r="C52" s="10"/>
      <c r="D52" s="10"/>
      <c r="E52" s="10"/>
      <c r="F52" s="138">
        <f t="shared" si="9"/>
        <v>0</v>
      </c>
      <c r="G52" s="138" t="str">
        <f t="shared" si="14"/>
        <v/>
      </c>
      <c r="H52" s="138" t="str">
        <f t="shared" si="10"/>
        <v/>
      </c>
      <c r="I52" s="272" t="str">
        <f t="shared" si="15"/>
        <v/>
      </c>
      <c r="J52" s="138" t="str">
        <f t="shared" si="18"/>
        <v/>
      </c>
      <c r="K52" s="138"/>
      <c r="L52" s="138">
        <f t="shared" si="12"/>
        <v>0</v>
      </c>
      <c r="M52" s="138" t="str">
        <f t="shared" si="13"/>
        <v/>
      </c>
      <c r="N52" s="138" t="str">
        <f t="shared" si="16"/>
        <v/>
      </c>
      <c r="O52" s="138" t="str">
        <f t="shared" si="17"/>
        <v/>
      </c>
      <c r="P52" s="135"/>
      <c r="Q52" s="135"/>
      <c r="R52" s="135"/>
      <c r="S52" s="135"/>
      <c r="T52" s="135"/>
      <c r="U52" s="135"/>
      <c r="V52" s="51"/>
      <c r="W52" s="303"/>
      <c r="X52" s="51"/>
      <c r="Y52" s="51"/>
      <c r="Z52" s="51"/>
      <c r="AA52" s="51"/>
      <c r="AB52" s="51"/>
      <c r="AC52" s="51"/>
      <c r="AD52" s="51"/>
      <c r="AE52" s="51"/>
      <c r="AF52" s="51"/>
      <c r="AG52" s="51"/>
      <c r="AH52" s="51"/>
      <c r="AI52" s="51"/>
      <c r="AJ52" s="51"/>
      <c r="AK52" s="51"/>
    </row>
    <row r="53" spans="1:37" s="6" customFormat="1" ht="15.75" customHeight="1" outlineLevel="1" x14ac:dyDescent="0.2">
      <c r="B53" s="14" t="s">
        <v>310</v>
      </c>
      <c r="C53" s="50"/>
      <c r="D53" s="50"/>
      <c r="E53" s="50"/>
      <c r="F53" s="138">
        <f t="shared" si="9"/>
        <v>0</v>
      </c>
      <c r="G53" s="138" t="str">
        <f t="shared" si="14"/>
        <v/>
      </c>
      <c r="H53" s="138" t="str">
        <f t="shared" si="10"/>
        <v/>
      </c>
      <c r="I53" s="272" t="str">
        <f t="shared" si="15"/>
        <v/>
      </c>
      <c r="J53" s="138" t="str">
        <f t="shared" si="18"/>
        <v/>
      </c>
      <c r="K53" s="138"/>
      <c r="L53" s="138">
        <f t="shared" si="12"/>
        <v>0</v>
      </c>
      <c r="M53" s="138" t="str">
        <f t="shared" si="13"/>
        <v/>
      </c>
      <c r="N53" s="138" t="str">
        <f t="shared" si="16"/>
        <v/>
      </c>
      <c r="O53" s="138" t="str">
        <f t="shared" si="17"/>
        <v/>
      </c>
      <c r="P53" s="135"/>
      <c r="Q53" s="135"/>
      <c r="R53" s="135"/>
      <c r="S53" s="135"/>
      <c r="T53" s="135"/>
      <c r="U53" s="135"/>
      <c r="V53" s="51"/>
      <c r="W53" s="303"/>
      <c r="X53" s="51"/>
      <c r="Y53" s="51"/>
      <c r="Z53" s="51"/>
      <c r="AA53" s="51"/>
      <c r="AB53" s="51"/>
      <c r="AC53" s="51"/>
      <c r="AD53" s="51"/>
      <c r="AE53" s="51"/>
      <c r="AF53" s="51"/>
      <c r="AG53" s="51"/>
      <c r="AH53" s="51"/>
      <c r="AI53" s="51"/>
      <c r="AJ53" s="51"/>
      <c r="AK53" s="51"/>
    </row>
    <row r="54" spans="1:37" s="6" customFormat="1" ht="15.75" customHeight="1" x14ac:dyDescent="0.2">
      <c r="B54" s="14" t="s">
        <v>311</v>
      </c>
      <c r="C54" s="50"/>
      <c r="D54" s="50"/>
      <c r="E54" s="50"/>
      <c r="F54" s="138">
        <f t="shared" si="9"/>
        <v>0</v>
      </c>
      <c r="G54" s="138" t="str">
        <f t="shared" si="14"/>
        <v/>
      </c>
      <c r="H54" s="138" t="str">
        <f t="shared" si="10"/>
        <v/>
      </c>
      <c r="I54" s="272" t="str">
        <f t="shared" si="15"/>
        <v/>
      </c>
      <c r="J54" s="138" t="str">
        <f t="shared" si="18"/>
        <v/>
      </c>
      <c r="K54" s="138"/>
      <c r="L54" s="138">
        <f t="shared" si="12"/>
        <v>0</v>
      </c>
      <c r="M54" s="138" t="str">
        <f t="shared" si="13"/>
        <v/>
      </c>
      <c r="N54" s="138" t="str">
        <f t="shared" si="16"/>
        <v/>
      </c>
      <c r="O54" s="138" t="str">
        <f t="shared" si="17"/>
        <v/>
      </c>
      <c r="P54" s="135"/>
      <c r="Q54" s="135"/>
      <c r="R54" s="135"/>
      <c r="S54" s="135"/>
      <c r="T54" s="135"/>
      <c r="U54" s="135"/>
      <c r="V54" s="51"/>
      <c r="W54" s="303"/>
      <c r="X54" s="51"/>
      <c r="Y54" s="51"/>
      <c r="Z54" s="51"/>
      <c r="AA54" s="51"/>
      <c r="AB54" s="51"/>
      <c r="AC54" s="51"/>
      <c r="AD54" s="51"/>
      <c r="AE54" s="51"/>
      <c r="AF54" s="51"/>
      <c r="AG54" s="51"/>
      <c r="AH54" s="51"/>
      <c r="AI54" s="51"/>
      <c r="AJ54" s="51"/>
      <c r="AK54" s="51"/>
    </row>
    <row r="55" spans="1:37" s="6" customFormat="1" ht="15.75" customHeight="1" outlineLevel="1" x14ac:dyDescent="0.2">
      <c r="B55" s="14" t="s">
        <v>312</v>
      </c>
      <c r="C55" s="50"/>
      <c r="D55" s="50"/>
      <c r="E55" s="50"/>
      <c r="F55" s="138">
        <f t="shared" si="9"/>
        <v>0</v>
      </c>
      <c r="G55" s="138" t="str">
        <f t="shared" si="14"/>
        <v/>
      </c>
      <c r="H55" s="138" t="str">
        <f t="shared" si="10"/>
        <v/>
      </c>
      <c r="I55" s="272" t="str">
        <f t="shared" si="15"/>
        <v/>
      </c>
      <c r="J55" s="138" t="str">
        <f t="shared" si="18"/>
        <v/>
      </c>
      <c r="K55" s="138"/>
      <c r="L55" s="138">
        <f t="shared" si="12"/>
        <v>0</v>
      </c>
      <c r="M55" s="138" t="str">
        <f t="shared" si="13"/>
        <v/>
      </c>
      <c r="N55" s="138" t="str">
        <f t="shared" si="16"/>
        <v/>
      </c>
      <c r="O55" s="138" t="str">
        <f t="shared" si="17"/>
        <v/>
      </c>
      <c r="P55" s="135"/>
      <c r="Q55" s="135"/>
      <c r="R55" s="135"/>
      <c r="S55" s="135"/>
      <c r="T55" s="135"/>
      <c r="U55" s="135"/>
      <c r="V55" s="51"/>
      <c r="W55" s="303"/>
      <c r="X55" s="51"/>
      <c r="Y55" s="51"/>
      <c r="Z55" s="51"/>
      <c r="AA55" s="51"/>
      <c r="AB55" s="51"/>
      <c r="AC55" s="51"/>
      <c r="AD55" s="51"/>
      <c r="AE55" s="51"/>
      <c r="AF55" s="51"/>
      <c r="AG55" s="51"/>
      <c r="AH55" s="51"/>
      <c r="AI55" s="51"/>
      <c r="AJ55" s="51"/>
      <c r="AK55" s="51"/>
    </row>
    <row r="56" spans="1:37" s="6" customFormat="1" ht="15.75" customHeight="1" outlineLevel="1" x14ac:dyDescent="0.2">
      <c r="B56" s="14" t="s">
        <v>313</v>
      </c>
      <c r="C56" s="50"/>
      <c r="D56" s="50"/>
      <c r="E56" s="50"/>
      <c r="F56" s="138">
        <f t="shared" si="9"/>
        <v>0</v>
      </c>
      <c r="G56" s="138" t="str">
        <f t="shared" si="14"/>
        <v/>
      </c>
      <c r="H56" s="138" t="str">
        <f t="shared" si="10"/>
        <v/>
      </c>
      <c r="I56" s="272" t="str">
        <f t="shared" si="15"/>
        <v/>
      </c>
      <c r="J56" s="138" t="str">
        <f t="shared" si="18"/>
        <v/>
      </c>
      <c r="K56" s="138"/>
      <c r="L56" s="138">
        <f t="shared" si="12"/>
        <v>0</v>
      </c>
      <c r="M56" s="138" t="str">
        <f t="shared" si="13"/>
        <v/>
      </c>
      <c r="N56" s="138" t="str">
        <f t="shared" si="16"/>
        <v/>
      </c>
      <c r="O56" s="138" t="str">
        <f t="shared" si="17"/>
        <v/>
      </c>
      <c r="P56" s="135"/>
      <c r="Q56" s="135"/>
      <c r="R56" s="135"/>
      <c r="S56" s="135"/>
      <c r="T56" s="135"/>
      <c r="U56" s="135"/>
      <c r="V56" s="51"/>
      <c r="W56" s="303"/>
      <c r="X56" s="51"/>
      <c r="Y56" s="51"/>
      <c r="Z56" s="51"/>
      <c r="AA56" s="51"/>
      <c r="AB56" s="51"/>
      <c r="AC56" s="51"/>
      <c r="AD56" s="51"/>
      <c r="AE56" s="51"/>
      <c r="AF56" s="51"/>
      <c r="AG56" s="51"/>
      <c r="AH56" s="51"/>
      <c r="AI56" s="51"/>
      <c r="AJ56" s="51"/>
      <c r="AK56" s="51"/>
    </row>
    <row r="57" spans="1:37" s="6" customFormat="1" ht="32.25" customHeight="1" outlineLevel="1" x14ac:dyDescent="0.2">
      <c r="B57" s="14" t="s">
        <v>314</v>
      </c>
      <c r="C57" s="50"/>
      <c r="D57" s="50"/>
      <c r="E57" s="50"/>
      <c r="F57" s="138">
        <f t="shared" si="9"/>
        <v>0</v>
      </c>
      <c r="G57" s="138" t="str">
        <f t="shared" si="14"/>
        <v/>
      </c>
      <c r="H57" s="138" t="str">
        <f t="shared" si="10"/>
        <v/>
      </c>
      <c r="I57" s="272" t="str">
        <f t="shared" si="15"/>
        <v/>
      </c>
      <c r="J57" s="138" t="str">
        <f t="shared" si="18"/>
        <v/>
      </c>
      <c r="K57" s="138"/>
      <c r="L57" s="138">
        <f t="shared" si="12"/>
        <v>0</v>
      </c>
      <c r="M57" s="138" t="str">
        <f t="shared" si="13"/>
        <v/>
      </c>
      <c r="N57" s="138" t="str">
        <f t="shared" si="16"/>
        <v/>
      </c>
      <c r="O57" s="138" t="str">
        <f t="shared" si="17"/>
        <v/>
      </c>
      <c r="P57" s="135"/>
      <c r="Q57" s="135"/>
      <c r="R57" s="135"/>
      <c r="S57" s="135"/>
      <c r="T57" s="135"/>
      <c r="U57" s="135"/>
      <c r="V57" s="51"/>
      <c r="W57" s="303"/>
      <c r="X57" s="51"/>
      <c r="Y57" s="51"/>
      <c r="Z57" s="51"/>
      <c r="AA57" s="51"/>
      <c r="AB57" s="51"/>
      <c r="AC57" s="51"/>
      <c r="AD57" s="51"/>
      <c r="AE57" s="51"/>
      <c r="AF57" s="51"/>
      <c r="AG57" s="51"/>
      <c r="AH57" s="51"/>
      <c r="AI57" s="51"/>
      <c r="AJ57" s="51"/>
      <c r="AK57" s="51"/>
    </row>
    <row r="58" spans="1:37" s="6" customFormat="1" ht="32.25" customHeight="1" outlineLevel="1" x14ac:dyDescent="0.2">
      <c r="B58" s="14" t="s">
        <v>315</v>
      </c>
      <c r="C58" s="50"/>
      <c r="D58" s="50"/>
      <c r="E58" s="50"/>
      <c r="F58" s="138">
        <f t="shared" si="9"/>
        <v>0</v>
      </c>
      <c r="G58" s="138" t="str">
        <f t="shared" si="14"/>
        <v/>
      </c>
      <c r="H58" s="138" t="str">
        <f t="shared" si="10"/>
        <v/>
      </c>
      <c r="I58" s="272" t="str">
        <f t="shared" si="15"/>
        <v/>
      </c>
      <c r="J58" s="138" t="str">
        <f t="shared" si="18"/>
        <v/>
      </c>
      <c r="K58" s="138"/>
      <c r="L58" s="138">
        <f t="shared" si="12"/>
        <v>0</v>
      </c>
      <c r="M58" s="138" t="str">
        <f t="shared" si="13"/>
        <v/>
      </c>
      <c r="N58" s="138" t="str">
        <f t="shared" si="16"/>
        <v/>
      </c>
      <c r="O58" s="138" t="str">
        <f t="shared" si="17"/>
        <v/>
      </c>
      <c r="P58" s="135"/>
      <c r="Q58" s="135"/>
      <c r="R58" s="135"/>
      <c r="S58" s="135"/>
      <c r="T58" s="135"/>
      <c r="U58" s="135"/>
      <c r="V58" s="51"/>
      <c r="W58" s="303"/>
      <c r="X58" s="51"/>
      <c r="Y58" s="51"/>
      <c r="Z58" s="51"/>
      <c r="AA58" s="51"/>
      <c r="AB58" s="51"/>
      <c r="AC58" s="51"/>
      <c r="AD58" s="51"/>
      <c r="AE58" s="51"/>
      <c r="AF58" s="51"/>
      <c r="AG58" s="51"/>
      <c r="AH58" s="51"/>
      <c r="AI58" s="51"/>
      <c r="AJ58" s="51"/>
      <c r="AK58" s="51"/>
    </row>
    <row r="59" spans="1:37" s="6" customFormat="1" ht="19.5" customHeight="1" outlineLevel="1" x14ac:dyDescent="0.2">
      <c r="B59" s="14" t="s">
        <v>316</v>
      </c>
      <c r="C59" s="50"/>
      <c r="D59" s="50"/>
      <c r="E59" s="50"/>
      <c r="F59" s="138">
        <f t="shared" si="9"/>
        <v>0</v>
      </c>
      <c r="G59" s="138" t="str">
        <f t="shared" si="14"/>
        <v/>
      </c>
      <c r="H59" s="138" t="str">
        <f t="shared" si="10"/>
        <v/>
      </c>
      <c r="I59" s="272" t="str">
        <f t="shared" si="15"/>
        <v/>
      </c>
      <c r="J59" s="138" t="str">
        <f t="shared" si="18"/>
        <v/>
      </c>
      <c r="K59" s="138"/>
      <c r="L59" s="138">
        <f t="shared" si="12"/>
        <v>0</v>
      </c>
      <c r="M59" s="138" t="str">
        <f t="shared" si="13"/>
        <v/>
      </c>
      <c r="N59" s="138" t="str">
        <f t="shared" si="16"/>
        <v/>
      </c>
      <c r="O59" s="138" t="str">
        <f t="shared" si="17"/>
        <v/>
      </c>
      <c r="P59" s="135"/>
      <c r="Q59" s="135"/>
      <c r="R59" s="135"/>
      <c r="S59" s="135"/>
      <c r="T59" s="135"/>
      <c r="U59" s="135"/>
      <c r="V59" s="51"/>
      <c r="W59" s="303"/>
      <c r="X59" s="51"/>
      <c r="Y59" s="51"/>
      <c r="Z59" s="51"/>
      <c r="AA59" s="51"/>
      <c r="AB59" s="51"/>
      <c r="AC59" s="51"/>
      <c r="AD59" s="51"/>
      <c r="AE59" s="51"/>
      <c r="AF59" s="51"/>
      <c r="AG59" s="51"/>
      <c r="AH59" s="51"/>
      <c r="AI59" s="51"/>
      <c r="AJ59" s="51"/>
      <c r="AK59" s="51"/>
    </row>
    <row r="60" spans="1:37" s="6" customFormat="1" ht="34.5" customHeight="1" outlineLevel="1" x14ac:dyDescent="0.2">
      <c r="B60" s="14" t="s">
        <v>317</v>
      </c>
      <c r="C60" s="50"/>
      <c r="D60" s="50"/>
      <c r="E60" s="50"/>
      <c r="F60" s="138">
        <f t="shared" si="9"/>
        <v>0</v>
      </c>
      <c r="G60" s="138" t="str">
        <f t="shared" si="14"/>
        <v/>
      </c>
      <c r="H60" s="138" t="str">
        <f t="shared" si="10"/>
        <v/>
      </c>
      <c r="I60" s="272" t="str">
        <f t="shared" si="15"/>
        <v/>
      </c>
      <c r="J60" s="138" t="str">
        <f t="shared" si="18"/>
        <v/>
      </c>
      <c r="K60" s="138"/>
      <c r="L60" s="138">
        <f t="shared" si="12"/>
        <v>0</v>
      </c>
      <c r="M60" s="138" t="str">
        <f t="shared" si="13"/>
        <v/>
      </c>
      <c r="N60" s="138" t="str">
        <f t="shared" si="16"/>
        <v/>
      </c>
      <c r="O60" s="138" t="str">
        <f t="shared" si="17"/>
        <v/>
      </c>
      <c r="P60" s="135"/>
      <c r="Q60" s="135"/>
      <c r="R60" s="135"/>
      <c r="S60" s="135"/>
      <c r="T60" s="135"/>
      <c r="U60" s="135"/>
      <c r="V60" s="51"/>
      <c r="W60" s="303"/>
      <c r="X60" s="51"/>
      <c r="Y60" s="51"/>
      <c r="Z60" s="51"/>
      <c r="AA60" s="51"/>
      <c r="AB60" s="51"/>
      <c r="AC60" s="51"/>
      <c r="AD60" s="51"/>
      <c r="AE60" s="51"/>
      <c r="AF60" s="51"/>
      <c r="AG60" s="51"/>
      <c r="AH60" s="51"/>
      <c r="AI60" s="51"/>
      <c r="AJ60" s="51"/>
      <c r="AK60" s="51"/>
    </row>
    <row r="61" spans="1:37" ht="15.75" customHeight="1" thickBot="1" x14ac:dyDescent="0.25">
      <c r="B61" s="21"/>
      <c r="C61" s="4"/>
      <c r="D61" s="73"/>
      <c r="E61" s="264"/>
      <c r="F61" s="135"/>
      <c r="G61" s="136"/>
      <c r="H61" s="136"/>
      <c r="I61" s="136"/>
      <c r="J61" s="136"/>
      <c r="K61" s="136"/>
      <c r="L61" s="136"/>
      <c r="M61" s="136"/>
      <c r="N61" s="136"/>
      <c r="O61" s="136"/>
      <c r="P61" s="136"/>
      <c r="Q61" s="136"/>
      <c r="R61" s="136"/>
      <c r="S61" s="136"/>
      <c r="T61" s="136"/>
      <c r="U61" s="136"/>
      <c r="W61" s="309"/>
    </row>
    <row r="62" spans="1:37" ht="15.75" customHeight="1" x14ac:dyDescent="0.2">
      <c r="B62" s="17" t="s">
        <v>57</v>
      </c>
      <c r="C62" s="85"/>
      <c r="D62" s="86"/>
      <c r="E62" s="86"/>
      <c r="F62" s="135"/>
      <c r="G62" s="136"/>
      <c r="H62" s="136"/>
      <c r="I62" s="136"/>
      <c r="J62" s="136"/>
      <c r="K62" s="136"/>
      <c r="L62" s="136"/>
      <c r="M62" s="136"/>
      <c r="N62" s="136"/>
      <c r="O62" s="136"/>
      <c r="P62" s="136"/>
      <c r="Q62" s="136"/>
      <c r="R62" s="136"/>
      <c r="S62" s="136"/>
      <c r="T62" s="136"/>
      <c r="U62" s="136"/>
      <c r="W62" s="309"/>
    </row>
    <row r="63" spans="1:37" s="6" customFormat="1" ht="15.75" customHeight="1" x14ac:dyDescent="0.2">
      <c r="A63" s="2"/>
      <c r="B63" s="18" t="s">
        <v>10</v>
      </c>
      <c r="C63" s="15"/>
      <c r="D63" s="74"/>
      <c r="E63" s="74"/>
      <c r="F63" s="135"/>
      <c r="G63" s="136"/>
      <c r="H63" s="136"/>
      <c r="I63" s="136"/>
      <c r="J63" s="136"/>
      <c r="K63" s="136"/>
      <c r="L63" s="136"/>
      <c r="M63" s="136"/>
      <c r="N63" s="136"/>
      <c r="O63" s="136"/>
      <c r="P63" s="136"/>
      <c r="Q63" s="136"/>
      <c r="R63" s="136"/>
      <c r="S63" s="136"/>
      <c r="T63" s="136"/>
      <c r="U63" s="136"/>
      <c r="V63" s="52"/>
      <c r="W63" s="309"/>
      <c r="X63" s="51"/>
      <c r="Y63" s="51"/>
      <c r="Z63" s="51"/>
      <c r="AA63" s="51"/>
      <c r="AB63" s="51"/>
      <c r="AC63" s="51"/>
      <c r="AD63" s="51"/>
      <c r="AE63" s="51"/>
      <c r="AF63" s="51"/>
      <c r="AG63" s="51"/>
      <c r="AH63" s="51"/>
      <c r="AI63" s="51"/>
      <c r="AJ63" s="51"/>
      <c r="AK63" s="51"/>
    </row>
    <row r="64" spans="1:37" s="6" customFormat="1" ht="35.25" customHeight="1" x14ac:dyDescent="0.2">
      <c r="B64" s="13" t="s">
        <v>247</v>
      </c>
      <c r="C64" s="49" t="s">
        <v>395</v>
      </c>
      <c r="D64" s="75" t="s">
        <v>188</v>
      </c>
      <c r="E64" s="203"/>
      <c r="F64" s="135"/>
      <c r="G64" s="136"/>
      <c r="H64" s="136"/>
      <c r="I64" s="136"/>
      <c r="J64" s="136"/>
      <c r="K64" s="136"/>
      <c r="L64" s="136"/>
      <c r="M64" s="136"/>
      <c r="N64" s="136"/>
      <c r="O64" s="136"/>
      <c r="P64" s="136"/>
      <c r="Q64" s="136"/>
      <c r="R64" s="136"/>
      <c r="S64" s="136"/>
      <c r="T64" s="136"/>
      <c r="U64" s="136"/>
      <c r="V64" s="52"/>
      <c r="W64" s="309"/>
      <c r="X64" s="51"/>
      <c r="Y64" s="51"/>
      <c r="Z64" s="51"/>
      <c r="AA64" s="51"/>
      <c r="AB64" s="51"/>
      <c r="AC64" s="51"/>
      <c r="AD64" s="51"/>
      <c r="AE64" s="51"/>
      <c r="AF64" s="51"/>
      <c r="AG64" s="51"/>
      <c r="AH64" s="51"/>
      <c r="AI64" s="51"/>
      <c r="AJ64" s="51"/>
      <c r="AK64" s="51"/>
    </row>
    <row r="65" spans="1:37" s="6" customFormat="1" ht="165.75" x14ac:dyDescent="0.2">
      <c r="B65" s="13" t="s">
        <v>318</v>
      </c>
      <c r="C65" s="307" t="s">
        <v>480</v>
      </c>
      <c r="D65" s="308" t="s">
        <v>188</v>
      </c>
      <c r="E65" s="203"/>
      <c r="F65" s="135"/>
      <c r="G65" s="136"/>
      <c r="H65" s="136"/>
      <c r="I65" s="136"/>
      <c r="J65" s="136"/>
      <c r="K65" s="136"/>
      <c r="L65" s="136"/>
      <c r="M65" s="136"/>
      <c r="N65" s="136"/>
      <c r="O65" s="136"/>
      <c r="P65" s="136"/>
      <c r="Q65" s="136"/>
      <c r="R65" s="136"/>
      <c r="S65" s="136"/>
      <c r="T65" s="136"/>
      <c r="U65" s="136"/>
      <c r="V65" s="309" t="s">
        <v>428</v>
      </c>
      <c r="W65" s="303" t="s">
        <v>496</v>
      </c>
      <c r="X65" s="51"/>
      <c r="Y65" s="51"/>
      <c r="Z65" s="51"/>
      <c r="AA65" s="51"/>
      <c r="AB65" s="51"/>
      <c r="AC65" s="51"/>
      <c r="AD65" s="51"/>
      <c r="AE65" s="51"/>
      <c r="AF65" s="51"/>
      <c r="AG65" s="51"/>
      <c r="AH65" s="51"/>
      <c r="AI65" s="51"/>
      <c r="AJ65" s="51"/>
      <c r="AK65" s="51"/>
    </row>
    <row r="66" spans="1:37" s="6" customFormat="1" ht="24" customHeight="1" x14ac:dyDescent="0.2">
      <c r="A66" s="2"/>
      <c r="B66" s="87" t="s">
        <v>11</v>
      </c>
      <c r="C66" s="15"/>
      <c r="D66" s="74"/>
      <c r="E66" s="74"/>
      <c r="F66" s="135">
        <f t="shared" ref="F66:F69" si="19">IF(D66="Yes",1,0)</f>
        <v>0</v>
      </c>
      <c r="G66" s="136"/>
      <c r="H66" s="136"/>
      <c r="I66" s="136"/>
      <c r="J66" s="136"/>
      <c r="K66" s="136"/>
      <c r="L66" s="136"/>
      <c r="M66" s="136"/>
      <c r="N66" s="136"/>
      <c r="O66" s="136"/>
      <c r="P66" s="136"/>
      <c r="Q66" s="136"/>
      <c r="R66" s="136"/>
      <c r="S66" s="136"/>
      <c r="T66" s="136"/>
      <c r="U66" s="136"/>
      <c r="V66" s="52"/>
      <c r="W66" s="309"/>
      <c r="X66" s="51"/>
      <c r="Y66" s="51"/>
      <c r="Z66" s="51"/>
      <c r="AA66" s="51"/>
      <c r="AB66" s="51"/>
      <c r="AC66" s="51"/>
      <c r="AD66" s="51"/>
      <c r="AE66" s="51"/>
      <c r="AF66" s="51"/>
      <c r="AG66" s="51"/>
      <c r="AH66" s="51"/>
      <c r="AI66" s="51"/>
      <c r="AJ66" s="51"/>
      <c r="AK66" s="51"/>
    </row>
    <row r="67" spans="1:37" s="6" customFormat="1" ht="38.25" customHeight="1" x14ac:dyDescent="0.2">
      <c r="A67" s="2"/>
      <c r="B67" s="16" t="s">
        <v>49</v>
      </c>
      <c r="C67" s="49" t="s">
        <v>396</v>
      </c>
      <c r="D67" s="75" t="s">
        <v>189</v>
      </c>
      <c r="E67" s="203"/>
      <c r="F67" s="135">
        <f t="shared" si="19"/>
        <v>0</v>
      </c>
      <c r="G67" s="136"/>
      <c r="H67" s="136"/>
      <c r="I67" s="136"/>
      <c r="J67" s="136"/>
      <c r="K67" s="136"/>
      <c r="L67" s="136"/>
      <c r="M67" s="136"/>
      <c r="N67" s="136"/>
      <c r="O67" s="136"/>
      <c r="P67" s="136"/>
      <c r="Q67" s="136"/>
      <c r="R67" s="136"/>
      <c r="S67" s="136"/>
      <c r="T67" s="136"/>
      <c r="U67" s="136"/>
      <c r="V67" s="52"/>
      <c r="W67" s="309"/>
      <c r="X67" s="51"/>
      <c r="Y67" s="51"/>
      <c r="Z67" s="51"/>
      <c r="AA67" s="51"/>
      <c r="AB67" s="51"/>
      <c r="AC67" s="51"/>
      <c r="AD67" s="51"/>
      <c r="AE67" s="51"/>
      <c r="AF67" s="51"/>
      <c r="AG67" s="51"/>
      <c r="AH67" s="51"/>
      <c r="AI67" s="51"/>
      <c r="AJ67" s="51"/>
      <c r="AK67" s="51"/>
    </row>
    <row r="68" spans="1:37" s="6" customFormat="1" ht="24" customHeight="1" x14ac:dyDescent="0.2">
      <c r="A68" s="2"/>
      <c r="B68" s="18" t="s">
        <v>237</v>
      </c>
      <c r="C68" s="15"/>
      <c r="D68" s="74"/>
      <c r="E68" s="74"/>
      <c r="F68" s="135">
        <f t="shared" si="19"/>
        <v>0</v>
      </c>
      <c r="G68" s="136"/>
      <c r="H68" s="136"/>
      <c r="I68" s="136"/>
      <c r="J68" s="136"/>
      <c r="K68" s="136"/>
      <c r="L68" s="136"/>
      <c r="M68" s="136"/>
      <c r="N68" s="136"/>
      <c r="O68" s="136"/>
      <c r="P68" s="136"/>
      <c r="Q68" s="136"/>
      <c r="R68" s="136"/>
      <c r="S68" s="136"/>
      <c r="T68" s="136"/>
      <c r="U68" s="136"/>
      <c r="V68" s="52"/>
      <c r="W68" s="309"/>
      <c r="X68" s="51"/>
      <c r="Y68" s="51"/>
      <c r="Z68" s="51"/>
      <c r="AA68" s="51"/>
      <c r="AB68" s="51"/>
      <c r="AC68" s="51"/>
      <c r="AD68" s="51"/>
      <c r="AE68" s="51"/>
      <c r="AF68" s="51"/>
      <c r="AG68" s="51"/>
      <c r="AH68" s="51"/>
      <c r="AI68" s="51"/>
      <c r="AJ68" s="51"/>
      <c r="AK68" s="51"/>
    </row>
    <row r="69" spans="1:37" s="6" customFormat="1" ht="28.5" customHeight="1" thickBot="1" x14ac:dyDescent="0.25">
      <c r="A69" s="2"/>
      <c r="B69" s="45" t="s">
        <v>50</v>
      </c>
      <c r="C69" s="48" t="s">
        <v>60</v>
      </c>
      <c r="D69" s="78"/>
      <c r="E69" s="203"/>
      <c r="F69" s="135">
        <f t="shared" si="19"/>
        <v>0</v>
      </c>
      <c r="G69" s="136"/>
      <c r="H69" s="136"/>
      <c r="I69" s="136"/>
      <c r="J69" s="136"/>
      <c r="K69" s="136"/>
      <c r="L69" s="136"/>
      <c r="M69" s="136"/>
      <c r="N69" s="136"/>
      <c r="O69" s="136"/>
      <c r="P69" s="136"/>
      <c r="Q69" s="136"/>
      <c r="R69" s="136"/>
      <c r="S69" s="136"/>
      <c r="T69" s="136"/>
      <c r="U69" s="136"/>
      <c r="V69" s="52"/>
      <c r="W69" s="309"/>
      <c r="X69" s="51"/>
      <c r="Y69" s="51"/>
      <c r="Z69" s="51"/>
      <c r="AA69" s="51"/>
      <c r="AB69" s="51"/>
      <c r="AC69" s="51"/>
      <c r="AD69" s="51"/>
      <c r="AE69" s="51"/>
      <c r="AF69" s="51"/>
      <c r="AG69" s="51"/>
      <c r="AH69" s="51"/>
      <c r="AI69" s="51"/>
      <c r="AJ69" s="51"/>
      <c r="AK69" s="51"/>
    </row>
  </sheetData>
  <sheetProtection password="DA7B" sheet="1" objects="1" scenarios="1" formatCells="0" formatColumns="0" formatRows="0" selectLockedCells="1"/>
  <mergeCells count="9">
    <mergeCell ref="F33:J33"/>
    <mergeCell ref="V8:X8"/>
    <mergeCell ref="B2:D2"/>
    <mergeCell ref="B3:D3"/>
    <mergeCell ref="B8:C8"/>
    <mergeCell ref="A4:E4"/>
    <mergeCell ref="B5:E5"/>
    <mergeCell ref="B6:E6"/>
    <mergeCell ref="B7:E7"/>
  </mergeCells>
  <pageMargins left="0.4765625" right="1.036875" top="1.08" bottom="0.91" header="0.5" footer="0.5"/>
  <pageSetup scale="68" fitToHeight="0" orientation="landscape" r:id="rId1"/>
  <headerFooter alignWithMargins="0">
    <oddHeader xml:space="preserve">&amp;R&amp;"Arial,Bold"&amp;12Annex 2
SG DEM
</oddHeader>
  </headerFooter>
  <colBreaks count="1" manualBreakCount="1">
    <brk id="1"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 desplegables'!$A$2:$A$3</xm:f>
          </x14:formula1>
          <xm:sqref>D19:E24 D69:E69 D26:E29 D31:E31 D67:E67 D55:E60 D64:E65 D35:E47 D49:E53 E17 E15 D15:D17 D11:D13 E12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2:AK72"/>
  <sheetViews>
    <sheetView topLeftCell="A4" zoomScale="60" zoomScaleNormal="60" workbookViewId="0">
      <selection activeCell="F4" sqref="F1:U1048576"/>
    </sheetView>
  </sheetViews>
  <sheetFormatPr defaultRowHeight="12.75" outlineLevelRow="1" x14ac:dyDescent="0.2"/>
  <cols>
    <col min="1" max="1" width="0.28515625" style="2" customWidth="1"/>
    <col min="2" max="2" width="107.28515625" style="5" customWidth="1"/>
    <col min="3" max="3" width="34.140625" style="2" customWidth="1"/>
    <col min="4" max="5" width="25.28515625" style="20" customWidth="1"/>
    <col min="6" max="6" width="9.140625" style="51" hidden="1" customWidth="1"/>
    <col min="7" max="21" width="9.140625" style="52" hidden="1" customWidth="1"/>
    <col min="22" max="22" width="17.42578125" style="52" customWidth="1"/>
    <col min="23" max="23" width="19.7109375" style="52" customWidth="1"/>
    <col min="24" max="16384" width="9.140625" style="2"/>
  </cols>
  <sheetData>
    <row r="2" spans="1:23" ht="18" x14ac:dyDescent="0.2">
      <c r="B2" s="388" t="s">
        <v>208</v>
      </c>
      <c r="C2" s="388"/>
      <c r="D2" s="388"/>
      <c r="E2" s="267"/>
    </row>
    <row r="3" spans="1:23" ht="20.25" customHeight="1" thickBot="1" x14ac:dyDescent="0.25">
      <c r="B3" s="404" t="s">
        <v>56</v>
      </c>
      <c r="C3" s="404"/>
      <c r="D3" s="404"/>
      <c r="E3" s="268"/>
    </row>
    <row r="4" spans="1:23" ht="18" x14ac:dyDescent="0.2">
      <c r="A4" s="405" t="s">
        <v>42</v>
      </c>
      <c r="B4" s="406"/>
      <c r="C4" s="406"/>
      <c r="D4" s="407"/>
      <c r="E4" s="273"/>
    </row>
    <row r="5" spans="1:23" ht="30.75" customHeight="1" x14ac:dyDescent="0.2">
      <c r="A5" s="7">
        <v>1</v>
      </c>
      <c r="B5" s="408" t="s">
        <v>54</v>
      </c>
      <c r="C5" s="408"/>
      <c r="D5" s="409"/>
      <c r="E5" s="166"/>
    </row>
    <row r="6" spans="1:23" ht="75.75" customHeight="1" thickBot="1" x14ac:dyDescent="0.25">
      <c r="A6" s="28"/>
      <c r="B6" s="401" t="s">
        <v>186</v>
      </c>
      <c r="C6" s="401"/>
      <c r="D6" s="402"/>
      <c r="E6" s="274"/>
    </row>
    <row r="7" spans="1:23" ht="27" customHeight="1" thickBot="1" x14ac:dyDescent="0.25">
      <c r="C7" s="5"/>
      <c r="D7" s="19"/>
      <c r="E7" s="19"/>
    </row>
    <row r="8" spans="1:23" ht="15.75" customHeight="1" thickBot="1" x14ac:dyDescent="0.25">
      <c r="B8" s="79" t="s">
        <v>215</v>
      </c>
      <c r="C8" s="80" t="s">
        <v>34</v>
      </c>
      <c r="D8" s="278" t="s">
        <v>339</v>
      </c>
      <c r="E8" s="271" t="s">
        <v>340</v>
      </c>
      <c r="V8" s="403"/>
      <c r="W8" s="403"/>
    </row>
    <row r="9" spans="1:23" s="6" customFormat="1" ht="15.75" customHeight="1" x14ac:dyDescent="0.2">
      <c r="B9" s="81" t="s">
        <v>216</v>
      </c>
      <c r="C9" s="82"/>
      <c r="D9" s="279" t="s">
        <v>22</v>
      </c>
      <c r="E9" s="269" t="s">
        <v>22</v>
      </c>
      <c r="F9" s="51"/>
      <c r="G9" s="51"/>
      <c r="H9" s="51"/>
      <c r="I9" s="51"/>
      <c r="J9" s="51"/>
      <c r="K9" s="51"/>
      <c r="L9" s="51"/>
      <c r="M9" s="51"/>
      <c r="N9" s="51"/>
      <c r="O9" s="51"/>
      <c r="P9" s="51"/>
      <c r="Q9" s="51"/>
      <c r="R9" s="51"/>
      <c r="S9" s="51"/>
      <c r="T9" s="51"/>
      <c r="U9" s="51"/>
      <c r="V9" s="77" t="s">
        <v>206</v>
      </c>
      <c r="W9" s="77" t="s">
        <v>207</v>
      </c>
    </row>
    <row r="10" spans="1:23" s="6" customFormat="1" ht="15.75" customHeight="1" x14ac:dyDescent="0.2">
      <c r="B10" s="18" t="s">
        <v>217</v>
      </c>
      <c r="C10" s="62"/>
      <c r="D10" s="280"/>
      <c r="E10" s="62"/>
      <c r="F10" s="63"/>
      <c r="G10" s="63"/>
      <c r="H10" s="63"/>
      <c r="I10" s="63"/>
      <c r="J10" s="63"/>
      <c r="K10" s="63"/>
      <c r="L10" s="51"/>
      <c r="M10" s="51"/>
      <c r="N10" s="51"/>
      <c r="O10" s="51"/>
      <c r="P10" s="51"/>
      <c r="Q10" s="51"/>
      <c r="R10" s="51"/>
      <c r="S10" s="51"/>
      <c r="T10" s="51"/>
      <c r="U10" s="51"/>
      <c r="V10" s="51"/>
      <c r="W10" s="51"/>
    </row>
    <row r="11" spans="1:23" s="6" customFormat="1" ht="15.75" customHeight="1" x14ac:dyDescent="0.2">
      <c r="B11" s="12" t="s">
        <v>389</v>
      </c>
      <c r="C11" s="10"/>
      <c r="D11" s="281" t="str">
        <f>'DEM (Strategic Alignment)'!D11</f>
        <v>Yes</v>
      </c>
      <c r="E11" s="72"/>
      <c r="F11" s="63">
        <f t="shared" ref="F11:F13" si="0">IF(D11="Yes",1,0)</f>
        <v>1</v>
      </c>
      <c r="G11" s="63" t="str">
        <f>IF(F11&lt;&gt;0,B11,"")</f>
        <v>Inclusión Social e Igualdad</v>
      </c>
      <c r="H11" s="63" t="str">
        <f>IF(G11&lt;&gt;"","-","")</f>
        <v>-</v>
      </c>
      <c r="I11" s="63" t="str">
        <f>IF(G11&lt;&gt;"",CONCATENATE(H11,G11,CHAR(10)),"")</f>
        <v xml:space="preserve">-Inclusión Social e Igualdad
</v>
      </c>
      <c r="J11" s="63" t="str">
        <f>CONCATENATE(I11,I12,I13,I15,I16,I17)</f>
        <v xml:space="preserve">-Inclusión Social e Igualdad
-Productividad e Innovación
-Equidad de Género y Diversidad
</v>
      </c>
      <c r="K11" s="63"/>
      <c r="L11" s="51"/>
      <c r="M11" s="51"/>
      <c r="N11" s="51"/>
      <c r="O11" s="51"/>
      <c r="P11" s="51"/>
      <c r="Q11" s="51"/>
      <c r="R11" s="51"/>
      <c r="S11" s="51"/>
      <c r="T11" s="51"/>
      <c r="U11" s="51"/>
      <c r="V11" s="51"/>
      <c r="W11" s="51"/>
    </row>
    <row r="12" spans="1:23" s="6" customFormat="1" ht="22.5" customHeight="1" outlineLevel="1" x14ac:dyDescent="0.2">
      <c r="B12" s="12" t="s">
        <v>390</v>
      </c>
      <c r="C12" s="10"/>
      <c r="D12" s="281" t="str">
        <f>'DEM (Strategic Alignment)'!D12</f>
        <v>Yes</v>
      </c>
      <c r="E12" s="72"/>
      <c r="F12" s="63">
        <f t="shared" si="0"/>
        <v>1</v>
      </c>
      <c r="G12" s="63" t="str">
        <f>IF(F12&lt;&gt;0,B12,"")</f>
        <v>Productividad e Innovación</v>
      </c>
      <c r="H12" s="63" t="str">
        <f>IF(G12&lt;&gt;"","-","")</f>
        <v>-</v>
      </c>
      <c r="I12" s="63" t="str">
        <f>IF(G12&lt;&gt;"",CONCATENATE(H12,G12,CHAR(10)),"")</f>
        <v xml:space="preserve">-Productividad e Innovación
</v>
      </c>
      <c r="J12" s="63"/>
      <c r="K12" s="63"/>
      <c r="L12" s="51"/>
      <c r="M12" s="51"/>
      <c r="N12" s="51"/>
      <c r="O12" s="51"/>
      <c r="P12" s="51"/>
      <c r="Q12" s="51"/>
      <c r="R12" s="51"/>
      <c r="S12" s="51"/>
      <c r="T12" s="51"/>
      <c r="U12" s="51"/>
      <c r="V12" s="51"/>
      <c r="W12" s="51"/>
    </row>
    <row r="13" spans="1:23" s="6" customFormat="1" ht="15.75" customHeight="1" x14ac:dyDescent="0.2">
      <c r="B13" s="12" t="s">
        <v>391</v>
      </c>
      <c r="C13" s="10"/>
      <c r="D13" s="281">
        <f>'DEM (Strategic Alignment)'!D13</f>
        <v>0</v>
      </c>
      <c r="E13" s="72"/>
      <c r="F13" s="63">
        <f t="shared" si="0"/>
        <v>0</v>
      </c>
      <c r="G13" s="63" t="str">
        <f>IF(F13&lt;&gt;0,B13,"")</f>
        <v/>
      </c>
      <c r="H13" s="63" t="str">
        <f>IF(G13&lt;&gt;"","-","")</f>
        <v/>
      </c>
      <c r="I13" s="63" t="str">
        <f>IF(G13&lt;&gt;"",CONCATENATE(H13,G13,CHAR(10)),"")</f>
        <v/>
      </c>
      <c r="J13" s="63"/>
      <c r="K13" s="63"/>
      <c r="L13" s="51"/>
      <c r="M13" s="51"/>
      <c r="N13" s="51"/>
      <c r="O13" s="51"/>
      <c r="P13" s="51"/>
      <c r="Q13" s="51"/>
      <c r="R13" s="51"/>
      <c r="S13" s="51"/>
      <c r="T13" s="51"/>
      <c r="U13" s="51"/>
      <c r="V13" s="51"/>
      <c r="W13" s="51"/>
    </row>
    <row r="14" spans="1:23" s="6" customFormat="1" ht="15.75" customHeight="1" x14ac:dyDescent="0.2">
      <c r="B14" s="18" t="s">
        <v>338</v>
      </c>
      <c r="C14" s="62"/>
      <c r="D14" s="62"/>
      <c r="E14" s="62"/>
      <c r="F14" s="63"/>
      <c r="G14" s="63"/>
      <c r="H14" s="63"/>
      <c r="I14" s="63"/>
      <c r="J14" s="63"/>
      <c r="K14" s="63"/>
      <c r="L14" s="51"/>
      <c r="M14" s="51"/>
      <c r="N14" s="51"/>
      <c r="O14" s="51"/>
      <c r="P14" s="51"/>
      <c r="Q14" s="51"/>
      <c r="R14" s="51"/>
      <c r="S14" s="51"/>
      <c r="T14" s="51"/>
      <c r="U14" s="51"/>
      <c r="V14" s="51"/>
      <c r="W14" s="51"/>
    </row>
    <row r="15" spans="1:23" s="6" customFormat="1" ht="21.75" customHeight="1" x14ac:dyDescent="0.2">
      <c r="B15" s="12" t="s">
        <v>392</v>
      </c>
      <c r="C15" s="10"/>
      <c r="D15" s="281" t="str">
        <f>'DEM (Strategic Alignment)'!D15</f>
        <v>Yes</v>
      </c>
      <c r="E15" s="72"/>
      <c r="F15" s="63">
        <f t="shared" ref="F15:F17" si="1">IF(D15="Yes",1,0)</f>
        <v>1</v>
      </c>
      <c r="G15" s="63" t="str">
        <f t="shared" ref="G15:G17" si="2">IF(F15&lt;&gt;0,B15,"")</f>
        <v>Equidad de Género y Diversidad</v>
      </c>
      <c r="H15" s="63" t="str">
        <f t="shared" ref="H15:H17" si="3">IF(G15&lt;&gt;"","-","")</f>
        <v>-</v>
      </c>
      <c r="I15" s="63" t="str">
        <f t="shared" ref="I15:I17" si="4">IF(G15&lt;&gt;"",CONCATENATE(H15,G15,CHAR(10)),"")</f>
        <v xml:space="preserve">-Equidad de Género y Diversidad
</v>
      </c>
      <c r="J15" s="63"/>
      <c r="K15" s="63"/>
      <c r="L15" s="51"/>
      <c r="M15" s="51"/>
      <c r="N15" s="51"/>
      <c r="O15" s="51"/>
      <c r="P15" s="51"/>
      <c r="Q15" s="51"/>
      <c r="R15" s="51"/>
      <c r="S15" s="51"/>
      <c r="T15" s="51"/>
      <c r="U15" s="51"/>
      <c r="V15" s="51"/>
      <c r="W15" s="51"/>
    </row>
    <row r="16" spans="1:23" s="6" customFormat="1" ht="21.75" customHeight="1" x14ac:dyDescent="0.2">
      <c r="B16" s="12" t="s">
        <v>393</v>
      </c>
      <c r="C16" s="10"/>
      <c r="D16" s="281">
        <f>'DEM (Strategic Alignment)'!D16</f>
        <v>0</v>
      </c>
      <c r="E16" s="72"/>
      <c r="F16" s="63">
        <f t="shared" si="1"/>
        <v>0</v>
      </c>
      <c r="G16" s="63" t="str">
        <f t="shared" si="2"/>
        <v/>
      </c>
      <c r="H16" s="63" t="str">
        <f t="shared" si="3"/>
        <v/>
      </c>
      <c r="I16" s="63" t="str">
        <f t="shared" si="4"/>
        <v/>
      </c>
      <c r="J16" s="63"/>
      <c r="K16" s="63"/>
      <c r="L16" s="51"/>
      <c r="M16" s="51"/>
      <c r="N16" s="51"/>
      <c r="O16" s="51"/>
      <c r="P16" s="51"/>
      <c r="Q16" s="51"/>
      <c r="R16" s="51"/>
      <c r="S16" s="51"/>
      <c r="T16" s="51"/>
      <c r="U16" s="51"/>
      <c r="V16" s="51"/>
      <c r="W16" s="51"/>
    </row>
    <row r="17" spans="2:23" s="6" customFormat="1" ht="21.75" customHeight="1" x14ac:dyDescent="0.2">
      <c r="B17" s="12" t="s">
        <v>394</v>
      </c>
      <c r="C17" s="10"/>
      <c r="D17" s="281">
        <f>'DEM (Strategic Alignment)'!D17</f>
        <v>0</v>
      </c>
      <c r="E17" s="72"/>
      <c r="F17" s="63">
        <f t="shared" si="1"/>
        <v>0</v>
      </c>
      <c r="G17" s="63" t="str">
        <f t="shared" si="2"/>
        <v/>
      </c>
      <c r="H17" s="63" t="str">
        <f t="shared" si="3"/>
        <v/>
      </c>
      <c r="I17" s="63" t="str">
        <f t="shared" si="4"/>
        <v/>
      </c>
      <c r="J17" s="63"/>
      <c r="K17" s="63"/>
      <c r="L17" s="51"/>
      <c r="M17" s="51"/>
      <c r="N17" s="51"/>
      <c r="O17" s="51"/>
      <c r="P17" s="51"/>
      <c r="Q17" s="51"/>
      <c r="R17" s="51"/>
      <c r="S17" s="51"/>
      <c r="T17" s="51"/>
      <c r="U17" s="51"/>
      <c r="V17" s="51"/>
      <c r="W17" s="51"/>
    </row>
    <row r="18" spans="2:23" s="6" customFormat="1" ht="15.75" customHeight="1" x14ac:dyDescent="0.2">
      <c r="B18" s="18" t="s">
        <v>341</v>
      </c>
      <c r="C18" s="83"/>
      <c r="D18" s="283"/>
      <c r="E18" s="84"/>
      <c r="F18" s="63"/>
      <c r="G18" s="63"/>
      <c r="H18" s="63"/>
      <c r="I18" s="63" t="str">
        <f t="shared" ref="I18:I31" si="5">IF(H18&lt;&gt;"","-","")</f>
        <v/>
      </c>
      <c r="J18" s="63"/>
      <c r="K18" s="63"/>
      <c r="L18" s="51"/>
      <c r="M18" s="51"/>
      <c r="N18" s="51"/>
      <c r="O18" s="51"/>
      <c r="P18" s="51"/>
      <c r="Q18" s="51"/>
      <c r="R18" s="51"/>
      <c r="S18" s="51"/>
      <c r="T18" s="51"/>
      <c r="U18" s="51"/>
      <c r="V18" s="51"/>
      <c r="W18" s="51"/>
    </row>
    <row r="19" spans="2:23" s="6" customFormat="1" ht="15.75" customHeight="1" x14ac:dyDescent="0.2">
      <c r="B19" s="14" t="s">
        <v>342</v>
      </c>
      <c r="C19" s="50"/>
      <c r="D19" s="282">
        <f>'DEM (Strategic Alignment)'!D19</f>
        <v>0</v>
      </c>
      <c r="E19" s="50">
        <f>'DEM (Strategic Alignment)'!E19</f>
        <v>0</v>
      </c>
      <c r="F19" s="63">
        <f t="shared" ref="F19:F31" si="6">IF(D19="Yes",1,0)</f>
        <v>0</v>
      </c>
      <c r="G19" s="63"/>
      <c r="H19" s="63" t="str">
        <f t="shared" ref="H19:H31" si="7">IF(F19=1,B19,"")</f>
        <v/>
      </c>
      <c r="I19" s="63" t="str">
        <f t="shared" si="5"/>
        <v/>
      </c>
      <c r="J19" s="63" t="str">
        <f t="shared" ref="J19:J31" si="8">IF(H19="","",CONCATENATE(I19,H19,CHAR(10)))</f>
        <v/>
      </c>
      <c r="K19" s="63" t="str">
        <f>CONCATENATE(J19,J20,J21,J22,J23,J24,J25,J26,J27,J28,J29,J30,J31)</f>
        <v/>
      </c>
      <c r="L19" s="51"/>
      <c r="M19" s="51"/>
      <c r="N19" s="51"/>
      <c r="Q19" s="51"/>
      <c r="R19" s="51"/>
      <c r="S19" s="51"/>
      <c r="T19" s="51"/>
      <c r="U19" s="51"/>
      <c r="V19" s="51"/>
      <c r="W19" s="51"/>
    </row>
    <row r="20" spans="2:23" s="6" customFormat="1" ht="15.75" customHeight="1" outlineLevel="1" x14ac:dyDescent="0.2">
      <c r="B20" s="14" t="s">
        <v>343</v>
      </c>
      <c r="C20" s="50"/>
      <c r="D20" s="282">
        <f>'DEM (Strategic Alignment)'!D20</f>
        <v>0</v>
      </c>
      <c r="E20" s="50">
        <f>'DEM (Strategic Alignment)'!E20</f>
        <v>0</v>
      </c>
      <c r="F20" s="63">
        <f t="shared" si="6"/>
        <v>0</v>
      </c>
      <c r="G20" s="63"/>
      <c r="H20" s="63" t="str">
        <f t="shared" si="7"/>
        <v/>
      </c>
      <c r="I20" s="63" t="str">
        <f t="shared" si="5"/>
        <v/>
      </c>
      <c r="J20" s="63" t="str">
        <f t="shared" si="8"/>
        <v/>
      </c>
      <c r="K20" s="63"/>
      <c r="L20" s="51"/>
      <c r="M20" s="51"/>
      <c r="N20" s="51"/>
      <c r="Q20" s="51"/>
      <c r="R20" s="51"/>
      <c r="S20" s="51"/>
      <c r="T20" s="51"/>
      <c r="U20" s="51"/>
      <c r="V20" s="51"/>
      <c r="W20" s="51"/>
    </row>
    <row r="21" spans="2:23" s="6" customFormat="1" ht="15.75" customHeight="1" outlineLevel="1" x14ac:dyDescent="0.2">
      <c r="B21" s="14" t="s">
        <v>344</v>
      </c>
      <c r="C21" s="50"/>
      <c r="D21" s="282">
        <f>'DEM (Strategic Alignment)'!D21</f>
        <v>0</v>
      </c>
      <c r="E21" s="50">
        <f>'DEM (Strategic Alignment)'!E21</f>
        <v>0</v>
      </c>
      <c r="F21" s="63">
        <f t="shared" si="6"/>
        <v>0</v>
      </c>
      <c r="G21" s="63"/>
      <c r="H21" s="63" t="str">
        <f t="shared" si="7"/>
        <v/>
      </c>
      <c r="I21" s="63" t="str">
        <f t="shared" si="5"/>
        <v/>
      </c>
      <c r="J21" s="63" t="str">
        <f t="shared" si="8"/>
        <v/>
      </c>
      <c r="K21" s="63"/>
      <c r="L21" s="51"/>
      <c r="M21" s="51"/>
      <c r="N21" s="51"/>
      <c r="Q21" s="51"/>
      <c r="R21" s="51"/>
      <c r="S21" s="51"/>
      <c r="T21" s="51"/>
      <c r="U21" s="51"/>
      <c r="V21" s="51"/>
      <c r="W21" s="51"/>
    </row>
    <row r="22" spans="2:23" s="6" customFormat="1" ht="15.75" customHeight="1" outlineLevel="1" x14ac:dyDescent="0.2">
      <c r="B22" s="14" t="s">
        <v>345</v>
      </c>
      <c r="C22" s="50"/>
      <c r="D22" s="282">
        <f>'DEM (Strategic Alignment)'!D22</f>
        <v>0</v>
      </c>
      <c r="E22" s="50">
        <f>'DEM (Strategic Alignment)'!E22</f>
        <v>0</v>
      </c>
      <c r="F22" s="63">
        <f t="shared" si="6"/>
        <v>0</v>
      </c>
      <c r="G22" s="63"/>
      <c r="H22" s="63" t="str">
        <f t="shared" si="7"/>
        <v/>
      </c>
      <c r="I22" s="63" t="str">
        <f t="shared" si="5"/>
        <v/>
      </c>
      <c r="J22" s="63" t="str">
        <f t="shared" si="8"/>
        <v/>
      </c>
      <c r="K22" s="63"/>
      <c r="L22" s="51"/>
      <c r="M22" s="51"/>
      <c r="N22" s="51"/>
      <c r="Q22" s="51"/>
      <c r="R22" s="51"/>
      <c r="S22" s="51"/>
      <c r="T22" s="51"/>
      <c r="U22" s="51"/>
      <c r="V22" s="51"/>
      <c r="W22" s="51"/>
    </row>
    <row r="23" spans="2:23" s="6" customFormat="1" ht="15.75" customHeight="1" outlineLevel="1" x14ac:dyDescent="0.2">
      <c r="B23" s="14" t="s">
        <v>346</v>
      </c>
      <c r="C23" s="50"/>
      <c r="D23" s="282">
        <f>'DEM (Strategic Alignment)'!D23</f>
        <v>0</v>
      </c>
      <c r="E23" s="50">
        <f>'DEM (Strategic Alignment)'!E23</f>
        <v>0</v>
      </c>
      <c r="F23" s="63">
        <f t="shared" si="6"/>
        <v>0</v>
      </c>
      <c r="G23" s="63"/>
      <c r="H23" s="63" t="str">
        <f t="shared" si="7"/>
        <v/>
      </c>
      <c r="I23" s="63" t="str">
        <f t="shared" si="5"/>
        <v/>
      </c>
      <c r="J23" s="63" t="str">
        <f t="shared" si="8"/>
        <v/>
      </c>
      <c r="K23" s="63"/>
      <c r="L23" s="51"/>
      <c r="M23" s="51"/>
      <c r="N23" s="51"/>
      <c r="Q23" s="51"/>
      <c r="R23" s="51"/>
      <c r="S23" s="51"/>
      <c r="T23" s="51"/>
      <c r="U23" s="51"/>
      <c r="V23" s="51"/>
      <c r="W23" s="51"/>
    </row>
    <row r="24" spans="2:23" s="6" customFormat="1" ht="15.75" customHeight="1" outlineLevel="1" x14ac:dyDescent="0.2">
      <c r="B24" s="14" t="s">
        <v>347</v>
      </c>
      <c r="C24" s="50"/>
      <c r="D24" s="282">
        <f>'DEM (Strategic Alignment)'!D24</f>
        <v>0</v>
      </c>
      <c r="E24" s="50">
        <f>'DEM (Strategic Alignment)'!E24</f>
        <v>0</v>
      </c>
      <c r="F24" s="63">
        <f t="shared" si="6"/>
        <v>0</v>
      </c>
      <c r="G24" s="63"/>
      <c r="H24" s="63" t="str">
        <f t="shared" si="7"/>
        <v/>
      </c>
      <c r="I24" s="63" t="str">
        <f t="shared" si="5"/>
        <v/>
      </c>
      <c r="J24" s="63" t="str">
        <f t="shared" si="8"/>
        <v/>
      </c>
      <c r="K24" s="63"/>
      <c r="L24" s="51"/>
      <c r="M24" s="51"/>
      <c r="N24" s="51"/>
      <c r="Q24" s="51"/>
      <c r="R24" s="51"/>
      <c r="S24" s="51"/>
      <c r="T24" s="51"/>
      <c r="U24" s="51"/>
      <c r="V24" s="51"/>
      <c r="W24" s="51"/>
    </row>
    <row r="25" spans="2:23" s="6" customFormat="1" ht="15.75" customHeight="1" outlineLevel="1" x14ac:dyDescent="0.2">
      <c r="B25" s="14" t="s">
        <v>348</v>
      </c>
      <c r="C25" s="50"/>
      <c r="D25" s="282">
        <f>'DEM (Strategic Alignment)'!D25</f>
        <v>0</v>
      </c>
      <c r="E25" s="50">
        <f>'DEM (Strategic Alignment)'!E25</f>
        <v>0</v>
      </c>
      <c r="F25" s="63">
        <f t="shared" si="6"/>
        <v>0</v>
      </c>
      <c r="G25" s="63"/>
      <c r="H25" s="63" t="str">
        <f t="shared" si="7"/>
        <v/>
      </c>
      <c r="I25" s="63" t="str">
        <f t="shared" si="5"/>
        <v/>
      </c>
      <c r="J25" s="63" t="str">
        <f t="shared" si="8"/>
        <v/>
      </c>
      <c r="K25" s="63"/>
      <c r="L25" s="51"/>
      <c r="M25" s="51"/>
      <c r="N25" s="51"/>
      <c r="Q25" s="51"/>
      <c r="R25" s="51"/>
      <c r="S25" s="51"/>
      <c r="T25" s="51"/>
      <c r="U25" s="51"/>
      <c r="V25" s="51"/>
      <c r="W25" s="51"/>
    </row>
    <row r="26" spans="2:23" s="6" customFormat="1" ht="15.75" customHeight="1" x14ac:dyDescent="0.2">
      <c r="B26" s="14" t="s">
        <v>349</v>
      </c>
      <c r="C26" s="50"/>
      <c r="D26" s="282">
        <f>'DEM (Strategic Alignment)'!D26</f>
        <v>0</v>
      </c>
      <c r="E26" s="50">
        <f>'DEM (Strategic Alignment)'!E26</f>
        <v>0</v>
      </c>
      <c r="F26" s="63">
        <f t="shared" si="6"/>
        <v>0</v>
      </c>
      <c r="G26" s="63"/>
      <c r="H26" s="63" t="str">
        <f t="shared" si="7"/>
        <v/>
      </c>
      <c r="I26" s="63" t="str">
        <f t="shared" si="5"/>
        <v/>
      </c>
      <c r="J26" s="63" t="str">
        <f t="shared" si="8"/>
        <v/>
      </c>
      <c r="K26" s="63"/>
      <c r="L26" s="51"/>
      <c r="M26" s="51"/>
      <c r="N26" s="51"/>
      <c r="Q26" s="51"/>
      <c r="R26" s="51"/>
      <c r="S26" s="51"/>
      <c r="T26" s="51"/>
      <c r="U26" s="51"/>
      <c r="V26" s="51"/>
      <c r="W26" s="51"/>
    </row>
    <row r="27" spans="2:23" s="6" customFormat="1" ht="15.75" customHeight="1" outlineLevel="1" x14ac:dyDescent="0.2">
      <c r="B27" s="14" t="s">
        <v>350</v>
      </c>
      <c r="C27" s="50"/>
      <c r="D27" s="282">
        <f>'DEM (Strategic Alignment)'!D27</f>
        <v>0</v>
      </c>
      <c r="E27" s="50">
        <f>'DEM (Strategic Alignment)'!E27</f>
        <v>0</v>
      </c>
      <c r="F27" s="63">
        <f t="shared" si="6"/>
        <v>0</v>
      </c>
      <c r="G27" s="63"/>
      <c r="H27" s="63" t="str">
        <f t="shared" si="7"/>
        <v/>
      </c>
      <c r="I27" s="63" t="str">
        <f t="shared" si="5"/>
        <v/>
      </c>
      <c r="J27" s="63" t="str">
        <f t="shared" si="8"/>
        <v/>
      </c>
      <c r="K27" s="63"/>
      <c r="L27" s="51"/>
      <c r="M27" s="51"/>
      <c r="N27" s="51"/>
      <c r="Q27" s="51"/>
      <c r="R27" s="51"/>
      <c r="S27" s="51"/>
      <c r="T27" s="51"/>
      <c r="U27" s="51"/>
      <c r="V27" s="51"/>
      <c r="W27" s="51"/>
    </row>
    <row r="28" spans="2:23" s="6" customFormat="1" ht="15.75" customHeight="1" outlineLevel="1" x14ac:dyDescent="0.2">
      <c r="B28" s="14" t="s">
        <v>351</v>
      </c>
      <c r="C28" s="50"/>
      <c r="D28" s="282">
        <f>'DEM (Strategic Alignment)'!D28</f>
        <v>0</v>
      </c>
      <c r="E28" s="50">
        <f>'DEM (Strategic Alignment)'!E28</f>
        <v>0</v>
      </c>
      <c r="F28" s="63">
        <f t="shared" si="6"/>
        <v>0</v>
      </c>
      <c r="G28" s="63"/>
      <c r="H28" s="63" t="str">
        <f t="shared" si="7"/>
        <v/>
      </c>
      <c r="I28" s="63" t="str">
        <f t="shared" si="5"/>
        <v/>
      </c>
      <c r="J28" s="63" t="str">
        <f t="shared" si="8"/>
        <v/>
      </c>
      <c r="K28" s="63"/>
      <c r="L28" s="51"/>
      <c r="M28" s="51"/>
      <c r="N28" s="51"/>
      <c r="Q28" s="51"/>
      <c r="R28" s="51"/>
      <c r="S28" s="51"/>
      <c r="T28" s="51"/>
      <c r="U28" s="51"/>
      <c r="V28" s="51"/>
      <c r="W28" s="51"/>
    </row>
    <row r="29" spans="2:23" s="6" customFormat="1" ht="15.75" customHeight="1" outlineLevel="1" x14ac:dyDescent="0.2">
      <c r="B29" s="14" t="s">
        <v>352</v>
      </c>
      <c r="C29" s="50"/>
      <c r="D29" s="282">
        <f>'DEM (Strategic Alignment)'!D29</f>
        <v>0</v>
      </c>
      <c r="E29" s="50">
        <f>'DEM (Strategic Alignment)'!E29</f>
        <v>0</v>
      </c>
      <c r="F29" s="63">
        <f t="shared" si="6"/>
        <v>0</v>
      </c>
      <c r="G29" s="63"/>
      <c r="H29" s="63" t="str">
        <f t="shared" si="7"/>
        <v/>
      </c>
      <c r="I29" s="63" t="str">
        <f t="shared" si="5"/>
        <v/>
      </c>
      <c r="J29" s="63" t="str">
        <f t="shared" si="8"/>
        <v/>
      </c>
      <c r="K29" s="63"/>
      <c r="L29" s="51"/>
      <c r="M29" s="51"/>
      <c r="N29" s="51"/>
      <c r="Q29" s="51"/>
      <c r="R29" s="51"/>
      <c r="S29" s="51"/>
      <c r="T29" s="51"/>
      <c r="U29" s="51"/>
      <c r="V29" s="51"/>
      <c r="W29" s="51"/>
    </row>
    <row r="30" spans="2:23" s="6" customFormat="1" ht="15.75" customHeight="1" outlineLevel="1" x14ac:dyDescent="0.2">
      <c r="B30" s="14" t="s">
        <v>353</v>
      </c>
      <c r="C30" s="50"/>
      <c r="D30" s="282">
        <f>'DEM (Strategic Alignment)'!D30</f>
        <v>0</v>
      </c>
      <c r="E30" s="50">
        <f>'DEM (Strategic Alignment)'!E30</f>
        <v>0</v>
      </c>
      <c r="F30" s="63">
        <f t="shared" si="6"/>
        <v>0</v>
      </c>
      <c r="G30" s="63"/>
      <c r="H30" s="63" t="str">
        <f t="shared" si="7"/>
        <v/>
      </c>
      <c r="I30" s="63" t="str">
        <f t="shared" si="5"/>
        <v/>
      </c>
      <c r="J30" s="63" t="str">
        <f t="shared" si="8"/>
        <v/>
      </c>
      <c r="K30" s="63"/>
      <c r="L30" s="51"/>
      <c r="M30" s="51"/>
      <c r="N30" s="51"/>
      <c r="Q30" s="51"/>
      <c r="R30" s="51"/>
      <c r="S30" s="51"/>
      <c r="T30" s="51"/>
      <c r="U30" s="51"/>
      <c r="V30" s="51"/>
      <c r="W30" s="51"/>
    </row>
    <row r="31" spans="2:23" s="6" customFormat="1" ht="15.75" customHeight="1" x14ac:dyDescent="0.2">
      <c r="B31" s="14" t="s">
        <v>354</v>
      </c>
      <c r="C31" s="50"/>
      <c r="D31" s="282">
        <f>'DEM (Strategic Alignment)'!D31</f>
        <v>0</v>
      </c>
      <c r="E31" s="50">
        <f>'DEM (Strategic Alignment)'!E31</f>
        <v>0</v>
      </c>
      <c r="F31" s="63">
        <f t="shared" si="6"/>
        <v>0</v>
      </c>
      <c r="G31" s="63"/>
      <c r="H31" s="63" t="str">
        <f t="shared" si="7"/>
        <v/>
      </c>
      <c r="I31" s="63" t="str">
        <f t="shared" si="5"/>
        <v/>
      </c>
      <c r="J31" s="63" t="str">
        <f t="shared" si="8"/>
        <v/>
      </c>
      <c r="K31" s="63"/>
      <c r="L31" s="51"/>
      <c r="M31" s="51"/>
      <c r="N31" s="51"/>
      <c r="Q31" s="51"/>
      <c r="R31" s="51"/>
      <c r="S31" s="51"/>
      <c r="T31" s="51"/>
      <c r="U31" s="51"/>
      <c r="V31" s="51"/>
      <c r="W31" s="51"/>
    </row>
    <row r="32" spans="2:23" s="6" customFormat="1" ht="27.75" customHeight="1" x14ac:dyDescent="0.2">
      <c r="B32" s="18" t="s">
        <v>355</v>
      </c>
      <c r="C32" s="83"/>
      <c r="D32" s="283"/>
      <c r="E32" s="84"/>
      <c r="F32" s="63"/>
      <c r="G32" s="63"/>
      <c r="H32" s="63"/>
      <c r="I32" s="63"/>
      <c r="J32" s="63"/>
      <c r="K32" s="63"/>
      <c r="L32" s="51"/>
      <c r="M32" s="51"/>
      <c r="N32" s="51"/>
      <c r="O32" s="51"/>
      <c r="P32" s="51"/>
      <c r="Q32" s="51"/>
      <c r="R32" s="51"/>
      <c r="S32" s="51"/>
      <c r="T32" s="51"/>
      <c r="U32" s="51"/>
      <c r="V32" s="51"/>
      <c r="W32" s="51"/>
    </row>
    <row r="33" spans="1:37" s="6" customFormat="1" ht="15.75" customHeight="1" x14ac:dyDescent="0.2">
      <c r="A33" s="6" t="s">
        <v>324</v>
      </c>
      <c r="B33" s="12" t="s">
        <v>381</v>
      </c>
      <c r="C33" s="10"/>
      <c r="D33" s="284"/>
      <c r="E33" s="10"/>
      <c r="F33" s="400" t="s">
        <v>333</v>
      </c>
      <c r="G33" s="385"/>
      <c r="H33" s="385"/>
      <c r="I33" s="385"/>
      <c r="J33" s="385"/>
      <c r="K33" s="135"/>
      <c r="L33" s="135"/>
      <c r="M33" s="135"/>
      <c r="N33" s="135"/>
      <c r="O33" s="135"/>
      <c r="P33" s="135"/>
      <c r="Q33" s="135"/>
      <c r="R33" s="135"/>
      <c r="S33" s="135"/>
      <c r="T33" s="135"/>
      <c r="U33" s="135"/>
      <c r="V33" s="51"/>
      <c r="W33" s="51"/>
      <c r="X33" s="51"/>
      <c r="Y33" s="51"/>
      <c r="Z33" s="51"/>
      <c r="AA33" s="51"/>
      <c r="AB33" s="51"/>
      <c r="AC33" s="51"/>
      <c r="AD33" s="51"/>
      <c r="AE33" s="51"/>
      <c r="AF33" s="51"/>
      <c r="AG33" s="51"/>
      <c r="AH33" s="51"/>
      <c r="AI33" s="51"/>
      <c r="AJ33" s="51"/>
      <c r="AK33" s="51"/>
    </row>
    <row r="34" spans="1:37" s="6" customFormat="1" ht="15.75" customHeight="1" x14ac:dyDescent="0.2">
      <c r="B34" s="14" t="s">
        <v>356</v>
      </c>
      <c r="C34" s="50"/>
      <c r="D34" s="282">
        <f>'DEM (Strategic Alignment)'!D34</f>
        <v>0</v>
      </c>
      <c r="E34" s="282">
        <f>'DEM (Strategic Alignment)'!E34</f>
        <v>0</v>
      </c>
      <c r="F34" s="63">
        <f t="shared" ref="F34:F60" si="9">IF(D34="Yes",1,0)</f>
        <v>0</v>
      </c>
      <c r="G34" s="63" t="str">
        <f>IF(F34=1,B34,"")</f>
        <v/>
      </c>
      <c r="H34" s="63" t="str">
        <f t="shared" ref="H34:H60" si="10">IF(G34&lt;&gt;"","-","")</f>
        <v/>
      </c>
      <c r="I34" s="63" t="str">
        <f>IF(E34="Yes","*","")</f>
        <v/>
      </c>
      <c r="J34" s="63" t="str">
        <f t="shared" ref="J34:J37" si="11">IF(G34&lt;&gt;"",CONCATENATE(H34,G34,I34,CHAR(10)),"")</f>
        <v/>
      </c>
      <c r="K34" s="63" t="str">
        <f>CONCATENATE(J34,J36,J37,J38,,J39,J40,J42,J43,J44,J45,J46,J47,J48,J50,J51,J53,J54,J55,J56,J57,J58,J59,J60)</f>
        <v xml:space="preserve">-Empleo formal para mujeres (%)
-Beneficiarios de programas de capacitación en el trabajo  (#)
</v>
      </c>
      <c r="L34" s="51">
        <f t="shared" ref="L34:L60" si="12">IF(E34="Yes",1,0)</f>
        <v>0</v>
      </c>
      <c r="M34" s="51" t="str">
        <f t="shared" ref="M34:M60" si="13">IF(L34=1,B34,"")</f>
        <v/>
      </c>
      <c r="N34" s="51" t="str">
        <f>IF(M34&lt;&gt;"","-","")</f>
        <v/>
      </c>
      <c r="O34" s="51" t="str">
        <f>IF(M34&lt;&gt;"",CONCATENATE(N34,M34,CHAR(10)),"")</f>
        <v/>
      </c>
      <c r="P34" s="51" t="str">
        <f>CONCATENATE(O34,O35,O36,O37,O38,O39,O40,O42,O43,O44,O45,O46,O47,O48,O49,O50,O51,O53,O54,O55,O56,O57,O58,O59,O60)</f>
        <v/>
      </c>
      <c r="Q34" s="51"/>
      <c r="R34" s="51"/>
      <c r="S34" s="51"/>
      <c r="T34" s="51"/>
      <c r="U34" s="51"/>
      <c r="V34" s="51"/>
      <c r="W34" s="51"/>
    </row>
    <row r="35" spans="1:37" s="6" customFormat="1" ht="15.75" customHeight="1" outlineLevel="1" x14ac:dyDescent="0.2">
      <c r="B35" s="14" t="s">
        <v>357</v>
      </c>
      <c r="C35" s="50"/>
      <c r="D35" s="282">
        <f>'DEM (Strategic Alignment)'!D35</f>
        <v>0</v>
      </c>
      <c r="E35" s="282">
        <f>'DEM (Strategic Alignment)'!E35</f>
        <v>0</v>
      </c>
      <c r="F35" s="63">
        <f t="shared" si="9"/>
        <v>0</v>
      </c>
      <c r="G35" s="63" t="str">
        <f t="shared" ref="G35:G60" si="14">IF(F35=1,B35,"")</f>
        <v/>
      </c>
      <c r="H35" s="63" t="str">
        <f t="shared" si="10"/>
        <v/>
      </c>
      <c r="I35" s="63" t="str">
        <f t="shared" ref="I35:I60" si="15">IF(E35="Yes","*","")</f>
        <v/>
      </c>
      <c r="J35" s="63" t="str">
        <f t="shared" si="11"/>
        <v/>
      </c>
      <c r="K35" s="63"/>
      <c r="L35" s="51">
        <f t="shared" si="12"/>
        <v>0</v>
      </c>
      <c r="M35" s="51" t="str">
        <f t="shared" si="13"/>
        <v/>
      </c>
      <c r="N35" s="51" t="str">
        <f t="shared" ref="N35:N60" si="16">IF(M35&lt;&gt;"","-","")</f>
        <v/>
      </c>
      <c r="O35" s="51" t="str">
        <f t="shared" ref="O35:O60" si="17">IF(M35&lt;&gt;"",CONCATENATE(N35,M35,CHAR(10)),"")</f>
        <v/>
      </c>
      <c r="P35" s="51"/>
      <c r="Q35" s="51"/>
      <c r="R35" s="51"/>
      <c r="S35" s="51"/>
      <c r="T35" s="51"/>
      <c r="U35" s="51"/>
      <c r="V35" s="51"/>
      <c r="W35" s="51"/>
    </row>
    <row r="36" spans="1:37" s="6" customFormat="1" ht="15.75" customHeight="1" outlineLevel="1" x14ac:dyDescent="0.2">
      <c r="B36" s="14" t="s">
        <v>358</v>
      </c>
      <c r="C36" s="50"/>
      <c r="D36" s="282">
        <f>'DEM (Strategic Alignment)'!D36</f>
        <v>0</v>
      </c>
      <c r="E36" s="76">
        <f>'DEM (Strategic Alignment)'!E36</f>
        <v>0</v>
      </c>
      <c r="F36" s="63">
        <f t="shared" si="9"/>
        <v>0</v>
      </c>
      <c r="G36" s="63" t="str">
        <f t="shared" si="14"/>
        <v/>
      </c>
      <c r="H36" s="63" t="str">
        <f t="shared" si="10"/>
        <v/>
      </c>
      <c r="I36" s="63" t="str">
        <f t="shared" si="15"/>
        <v/>
      </c>
      <c r="J36" s="63" t="str">
        <f t="shared" si="11"/>
        <v/>
      </c>
      <c r="K36" s="63"/>
      <c r="L36" s="51">
        <f t="shared" si="12"/>
        <v>0</v>
      </c>
      <c r="M36" s="51" t="str">
        <f t="shared" si="13"/>
        <v/>
      </c>
      <c r="N36" s="51" t="str">
        <f t="shared" si="16"/>
        <v/>
      </c>
      <c r="O36" s="51" t="str">
        <f t="shared" si="17"/>
        <v/>
      </c>
      <c r="P36" s="51"/>
      <c r="Q36" s="51"/>
      <c r="R36" s="51"/>
      <c r="S36" s="51"/>
      <c r="T36" s="51"/>
      <c r="U36" s="51"/>
      <c r="V36" s="51"/>
      <c r="W36" s="51"/>
    </row>
    <row r="37" spans="1:37" s="6" customFormat="1" ht="34.5" customHeight="1" outlineLevel="1" x14ac:dyDescent="0.2">
      <c r="B37" s="14" t="s">
        <v>359</v>
      </c>
      <c r="C37" s="50"/>
      <c r="D37" s="282">
        <f>'DEM (Strategic Alignment)'!D37</f>
        <v>0</v>
      </c>
      <c r="E37" s="76">
        <f>'DEM (Strategic Alignment)'!E37</f>
        <v>0</v>
      </c>
      <c r="F37" s="63">
        <f t="shared" si="9"/>
        <v>0</v>
      </c>
      <c r="G37" s="63" t="str">
        <f t="shared" si="14"/>
        <v/>
      </c>
      <c r="H37" s="63" t="str">
        <f t="shared" si="10"/>
        <v/>
      </c>
      <c r="I37" s="63" t="str">
        <f t="shared" si="15"/>
        <v/>
      </c>
      <c r="J37" s="63" t="str">
        <f t="shared" si="11"/>
        <v/>
      </c>
      <c r="K37" s="63"/>
      <c r="L37" s="51">
        <f t="shared" si="12"/>
        <v>0</v>
      </c>
      <c r="M37" s="51" t="str">
        <f t="shared" si="13"/>
        <v/>
      </c>
      <c r="N37" s="51" t="str">
        <f t="shared" si="16"/>
        <v/>
      </c>
      <c r="O37" s="51" t="str">
        <f t="shared" si="17"/>
        <v/>
      </c>
      <c r="P37" s="51"/>
      <c r="Q37" s="51"/>
      <c r="R37" s="51"/>
      <c r="S37" s="51"/>
      <c r="T37" s="51"/>
      <c r="U37" s="51"/>
      <c r="V37" s="51"/>
      <c r="W37" s="51"/>
    </row>
    <row r="38" spans="1:37" s="6" customFormat="1" ht="24.75" customHeight="1" outlineLevel="1" x14ac:dyDescent="0.2">
      <c r="B38" s="14" t="s">
        <v>360</v>
      </c>
      <c r="C38" s="50"/>
      <c r="D38" s="282">
        <f>'DEM (Strategic Alignment)'!D38</f>
        <v>0</v>
      </c>
      <c r="E38" s="76">
        <f>'DEM (Strategic Alignment)'!E38</f>
        <v>0</v>
      </c>
      <c r="F38" s="63">
        <f t="shared" si="9"/>
        <v>0</v>
      </c>
      <c r="G38" s="63" t="str">
        <f t="shared" si="14"/>
        <v/>
      </c>
      <c r="H38" s="63" t="str">
        <f t="shared" si="10"/>
        <v/>
      </c>
      <c r="I38" s="63" t="str">
        <f t="shared" si="15"/>
        <v/>
      </c>
      <c r="J38" s="63" t="str">
        <f>IF(G38&lt;&gt;"",CONCATENATE(H38,G38,I38,CHAR(10)),"")</f>
        <v/>
      </c>
      <c r="K38" s="63"/>
      <c r="L38" s="51">
        <f t="shared" si="12"/>
        <v>0</v>
      </c>
      <c r="M38" s="51" t="str">
        <f t="shared" si="13"/>
        <v/>
      </c>
      <c r="N38" s="51" t="str">
        <f t="shared" si="16"/>
        <v/>
      </c>
      <c r="O38" s="51" t="str">
        <f t="shared" si="17"/>
        <v/>
      </c>
      <c r="P38" s="51"/>
      <c r="Q38" s="51"/>
      <c r="R38" s="51"/>
      <c r="S38" s="51"/>
      <c r="T38" s="51"/>
      <c r="U38" s="51"/>
      <c r="V38" s="51"/>
      <c r="W38" s="51"/>
    </row>
    <row r="39" spans="1:37" s="6" customFormat="1" ht="15.75" customHeight="1" outlineLevel="1" x14ac:dyDescent="0.2">
      <c r="B39" s="14" t="s">
        <v>361</v>
      </c>
      <c r="C39" s="50"/>
      <c r="D39" s="282" t="str">
        <f>'DEM (Strategic Alignment)'!D39</f>
        <v>Yes</v>
      </c>
      <c r="E39" s="76">
        <f>'DEM (Strategic Alignment)'!E39</f>
        <v>0</v>
      </c>
      <c r="F39" s="63">
        <f t="shared" si="9"/>
        <v>1</v>
      </c>
      <c r="G39" s="63" t="str">
        <f t="shared" si="14"/>
        <v>Empleo formal para mujeres (%)</v>
      </c>
      <c r="H39" s="63" t="str">
        <f t="shared" si="10"/>
        <v>-</v>
      </c>
      <c r="I39" s="63" t="str">
        <f t="shared" si="15"/>
        <v/>
      </c>
      <c r="J39" s="63" t="str">
        <f t="shared" ref="J39:J60" si="18">IF(G39&lt;&gt;"",CONCATENATE(H39,G39,I39,CHAR(10)),"")</f>
        <v xml:space="preserve">-Empleo formal para mujeres (%)
</v>
      </c>
      <c r="K39" s="63"/>
      <c r="L39" s="51">
        <f t="shared" si="12"/>
        <v>0</v>
      </c>
      <c r="M39" s="51" t="str">
        <f t="shared" si="13"/>
        <v/>
      </c>
      <c r="N39" s="51" t="str">
        <f t="shared" si="16"/>
        <v/>
      </c>
      <c r="O39" s="51" t="str">
        <f t="shared" si="17"/>
        <v/>
      </c>
      <c r="P39" s="51"/>
      <c r="Q39" s="51"/>
      <c r="R39" s="51"/>
      <c r="S39" s="51"/>
      <c r="T39" s="51"/>
      <c r="U39" s="51"/>
      <c r="V39" s="51"/>
      <c r="W39" s="51"/>
    </row>
    <row r="40" spans="1:37" s="6" customFormat="1" ht="15.75" customHeight="1" outlineLevel="1" x14ac:dyDescent="0.2">
      <c r="B40" s="14" t="s">
        <v>362</v>
      </c>
      <c r="C40" s="50"/>
      <c r="D40" s="282">
        <f>'DEM (Strategic Alignment)'!D40</f>
        <v>0</v>
      </c>
      <c r="E40" s="76">
        <f>'DEM (Strategic Alignment)'!E40</f>
        <v>0</v>
      </c>
      <c r="F40" s="63">
        <f t="shared" si="9"/>
        <v>0</v>
      </c>
      <c r="G40" s="63" t="str">
        <f t="shared" si="14"/>
        <v/>
      </c>
      <c r="H40" s="63" t="str">
        <f t="shared" si="10"/>
        <v/>
      </c>
      <c r="I40" s="63" t="str">
        <f t="shared" si="15"/>
        <v/>
      </c>
      <c r="J40" s="63" t="str">
        <f t="shared" si="18"/>
        <v/>
      </c>
      <c r="K40" s="63"/>
      <c r="L40" s="51">
        <f t="shared" si="12"/>
        <v>0</v>
      </c>
      <c r="M40" s="51" t="str">
        <f t="shared" si="13"/>
        <v/>
      </c>
      <c r="N40" s="51" t="str">
        <f t="shared" si="16"/>
        <v/>
      </c>
      <c r="O40" s="51" t="str">
        <f t="shared" si="17"/>
        <v/>
      </c>
      <c r="P40" s="51"/>
      <c r="Q40" s="51"/>
      <c r="R40" s="51"/>
      <c r="S40" s="51"/>
      <c r="T40" s="51"/>
      <c r="U40" s="51"/>
      <c r="V40" s="51"/>
      <c r="W40" s="51"/>
    </row>
    <row r="41" spans="1:37" s="6" customFormat="1" ht="15.75" customHeight="1" outlineLevel="1" x14ac:dyDescent="0.2">
      <c r="B41" s="12" t="s">
        <v>382</v>
      </c>
      <c r="C41" s="10"/>
      <c r="D41" s="284"/>
      <c r="E41" s="10"/>
      <c r="F41" s="63">
        <f t="shared" si="9"/>
        <v>0</v>
      </c>
      <c r="G41" s="63" t="str">
        <f t="shared" si="14"/>
        <v/>
      </c>
      <c r="H41" s="63" t="str">
        <f t="shared" si="10"/>
        <v/>
      </c>
      <c r="I41" s="63" t="str">
        <f t="shared" si="15"/>
        <v/>
      </c>
      <c r="J41" s="63" t="str">
        <f t="shared" si="18"/>
        <v/>
      </c>
      <c r="K41" s="63"/>
      <c r="L41" s="51">
        <f t="shared" si="12"/>
        <v>0</v>
      </c>
      <c r="M41" s="51" t="str">
        <f t="shared" si="13"/>
        <v/>
      </c>
      <c r="N41" s="51" t="str">
        <f t="shared" si="16"/>
        <v/>
      </c>
      <c r="O41" s="51" t="str">
        <f t="shared" si="17"/>
        <v/>
      </c>
      <c r="P41" s="51"/>
      <c r="Q41" s="51"/>
      <c r="R41" s="51"/>
      <c r="S41" s="51"/>
      <c r="T41" s="51"/>
      <c r="U41" s="51"/>
      <c r="V41" s="51"/>
      <c r="W41" s="51"/>
    </row>
    <row r="42" spans="1:37" s="6" customFormat="1" ht="15.75" customHeight="1" outlineLevel="1" x14ac:dyDescent="0.2">
      <c r="B42" s="14" t="s">
        <v>363</v>
      </c>
      <c r="C42" s="50"/>
      <c r="D42" s="285">
        <f>'DEM (Strategic Alignment)'!D42</f>
        <v>0</v>
      </c>
      <c r="E42" s="76">
        <f>'DEM (Strategic Alignment)'!E42</f>
        <v>0</v>
      </c>
      <c r="F42" s="63">
        <f t="shared" si="9"/>
        <v>0</v>
      </c>
      <c r="G42" s="63" t="str">
        <f t="shared" si="14"/>
        <v/>
      </c>
      <c r="H42" s="63" t="str">
        <f t="shared" si="10"/>
        <v/>
      </c>
      <c r="I42" s="63" t="str">
        <f t="shared" si="15"/>
        <v/>
      </c>
      <c r="J42" s="63" t="str">
        <f t="shared" si="18"/>
        <v/>
      </c>
      <c r="K42" s="63"/>
      <c r="L42" s="51">
        <f t="shared" si="12"/>
        <v>0</v>
      </c>
      <c r="M42" s="51" t="str">
        <f t="shared" si="13"/>
        <v/>
      </c>
      <c r="N42" s="51" t="str">
        <f t="shared" si="16"/>
        <v/>
      </c>
      <c r="O42" s="51" t="str">
        <f t="shared" si="17"/>
        <v/>
      </c>
      <c r="P42" s="51"/>
      <c r="Q42" s="51"/>
      <c r="R42" s="51"/>
      <c r="S42" s="51"/>
      <c r="T42" s="51"/>
      <c r="U42" s="51"/>
      <c r="V42" s="51"/>
      <c r="W42" s="51"/>
    </row>
    <row r="43" spans="1:37" s="6" customFormat="1" ht="15.75" customHeight="1" outlineLevel="1" x14ac:dyDescent="0.2">
      <c r="B43" s="14" t="s">
        <v>364</v>
      </c>
      <c r="C43" s="50"/>
      <c r="D43" s="285">
        <f>'DEM (Strategic Alignment)'!D43</f>
        <v>0</v>
      </c>
      <c r="E43" s="76">
        <f>'DEM (Strategic Alignment)'!E43</f>
        <v>0</v>
      </c>
      <c r="F43" s="63">
        <f t="shared" si="9"/>
        <v>0</v>
      </c>
      <c r="G43" s="63" t="str">
        <f t="shared" si="14"/>
        <v/>
      </c>
      <c r="H43" s="63" t="str">
        <f t="shared" si="10"/>
        <v/>
      </c>
      <c r="I43" s="63" t="str">
        <f t="shared" si="15"/>
        <v/>
      </c>
      <c r="J43" s="63" t="str">
        <f t="shared" si="18"/>
        <v/>
      </c>
      <c r="K43" s="63"/>
      <c r="L43" s="51">
        <f t="shared" si="12"/>
        <v>0</v>
      </c>
      <c r="M43" s="51" t="str">
        <f t="shared" si="13"/>
        <v/>
      </c>
      <c r="N43" s="51" t="str">
        <f t="shared" si="16"/>
        <v/>
      </c>
      <c r="O43" s="51" t="str">
        <f t="shared" si="17"/>
        <v/>
      </c>
      <c r="P43" s="51"/>
      <c r="Q43" s="51"/>
      <c r="R43" s="51"/>
      <c r="S43" s="51"/>
      <c r="T43" s="51"/>
      <c r="U43" s="51"/>
      <c r="V43" s="51"/>
      <c r="W43" s="51"/>
    </row>
    <row r="44" spans="1:37" s="6" customFormat="1" ht="15.75" customHeight="1" outlineLevel="1" x14ac:dyDescent="0.2">
      <c r="B44" s="14" t="s">
        <v>365</v>
      </c>
      <c r="C44" s="50"/>
      <c r="D44" s="285">
        <f>'DEM (Strategic Alignment)'!D44</f>
        <v>0</v>
      </c>
      <c r="E44" s="76">
        <f>'DEM (Strategic Alignment)'!E44</f>
        <v>0</v>
      </c>
      <c r="F44" s="63">
        <f t="shared" si="9"/>
        <v>0</v>
      </c>
      <c r="G44" s="63" t="str">
        <f t="shared" si="14"/>
        <v/>
      </c>
      <c r="H44" s="63" t="str">
        <f t="shared" si="10"/>
        <v/>
      </c>
      <c r="I44" s="63" t="str">
        <f t="shared" si="15"/>
        <v/>
      </c>
      <c r="J44" s="63" t="str">
        <f t="shared" si="18"/>
        <v/>
      </c>
      <c r="K44" s="63"/>
      <c r="L44" s="51">
        <f t="shared" si="12"/>
        <v>0</v>
      </c>
      <c r="M44" s="51" t="str">
        <f t="shared" si="13"/>
        <v/>
      </c>
      <c r="N44" s="51" t="str">
        <f t="shared" si="16"/>
        <v/>
      </c>
      <c r="O44" s="51" t="str">
        <f t="shared" si="17"/>
        <v/>
      </c>
      <c r="P44" s="51"/>
      <c r="Q44" s="51"/>
      <c r="R44" s="51"/>
      <c r="S44" s="51"/>
      <c r="T44" s="51"/>
      <c r="U44" s="51"/>
      <c r="V44" s="51"/>
      <c r="W44" s="51"/>
    </row>
    <row r="45" spans="1:37" s="6" customFormat="1" ht="30" customHeight="1" outlineLevel="1" x14ac:dyDescent="0.2">
      <c r="B45" s="14" t="s">
        <v>366</v>
      </c>
      <c r="C45" s="50"/>
      <c r="D45" s="285">
        <f>'DEM (Strategic Alignment)'!D45</f>
        <v>0</v>
      </c>
      <c r="E45" s="76">
        <f>'DEM (Strategic Alignment)'!E45</f>
        <v>0</v>
      </c>
      <c r="F45" s="63">
        <f t="shared" si="9"/>
        <v>0</v>
      </c>
      <c r="G45" s="63" t="str">
        <f t="shared" si="14"/>
        <v/>
      </c>
      <c r="H45" s="63" t="str">
        <f t="shared" si="10"/>
        <v/>
      </c>
      <c r="I45" s="63" t="str">
        <f t="shared" si="15"/>
        <v/>
      </c>
      <c r="J45" s="63" t="str">
        <f t="shared" si="18"/>
        <v/>
      </c>
      <c r="K45" s="63"/>
      <c r="L45" s="51">
        <f t="shared" si="12"/>
        <v>0</v>
      </c>
      <c r="M45" s="51" t="str">
        <f t="shared" si="13"/>
        <v/>
      </c>
      <c r="N45" s="51" t="str">
        <f t="shared" si="16"/>
        <v/>
      </c>
      <c r="O45" s="51" t="str">
        <f t="shared" si="17"/>
        <v/>
      </c>
      <c r="P45" s="51"/>
      <c r="Q45" s="51"/>
      <c r="R45" s="51"/>
      <c r="S45" s="51"/>
      <c r="T45" s="51"/>
      <c r="U45" s="51"/>
      <c r="V45" s="51"/>
      <c r="W45" s="51"/>
    </row>
    <row r="46" spans="1:37" s="6" customFormat="1" ht="15.75" customHeight="1" outlineLevel="1" x14ac:dyDescent="0.2">
      <c r="B46" s="14" t="s">
        <v>367</v>
      </c>
      <c r="C46" s="50"/>
      <c r="D46" s="285">
        <f>'DEM (Strategic Alignment)'!D46</f>
        <v>0</v>
      </c>
      <c r="E46" s="76">
        <f>'DEM (Strategic Alignment)'!E46</f>
        <v>0</v>
      </c>
      <c r="F46" s="63">
        <f t="shared" si="9"/>
        <v>0</v>
      </c>
      <c r="G46" s="63" t="str">
        <f t="shared" si="14"/>
        <v/>
      </c>
      <c r="H46" s="63" t="str">
        <f t="shared" si="10"/>
        <v/>
      </c>
      <c r="I46" s="63" t="str">
        <f t="shared" si="15"/>
        <v/>
      </c>
      <c r="J46" s="63" t="str">
        <f t="shared" si="18"/>
        <v/>
      </c>
      <c r="K46" s="63"/>
      <c r="L46" s="51">
        <f t="shared" si="12"/>
        <v>0</v>
      </c>
      <c r="M46" s="51" t="str">
        <f t="shared" si="13"/>
        <v/>
      </c>
      <c r="N46" s="51" t="str">
        <f t="shared" si="16"/>
        <v/>
      </c>
      <c r="O46" s="51" t="str">
        <f t="shared" si="17"/>
        <v/>
      </c>
      <c r="P46" s="51"/>
      <c r="Q46" s="51"/>
      <c r="R46" s="51"/>
      <c r="S46" s="51"/>
      <c r="T46" s="51"/>
      <c r="U46" s="51"/>
      <c r="V46" s="51"/>
      <c r="W46" s="51"/>
    </row>
    <row r="47" spans="1:37" s="6" customFormat="1" ht="15.75" customHeight="1" outlineLevel="1" x14ac:dyDescent="0.2">
      <c r="B47" s="14" t="s">
        <v>368</v>
      </c>
      <c r="C47" s="50"/>
      <c r="D47" s="285" t="str">
        <f>'DEM (Strategic Alignment)'!D47</f>
        <v>Yes</v>
      </c>
      <c r="E47" s="76">
        <f>'DEM (Strategic Alignment)'!E47</f>
        <v>0</v>
      </c>
      <c r="F47" s="63">
        <f t="shared" si="9"/>
        <v>1</v>
      </c>
      <c r="G47" s="63" t="str">
        <f t="shared" si="14"/>
        <v>Beneficiarios de programas de capacitación en el trabajo  (#)</v>
      </c>
      <c r="H47" s="63" t="str">
        <f t="shared" si="10"/>
        <v>-</v>
      </c>
      <c r="I47" s="63" t="str">
        <f t="shared" si="15"/>
        <v/>
      </c>
      <c r="J47" s="63" t="str">
        <f t="shared" si="18"/>
        <v xml:space="preserve">-Beneficiarios de programas de capacitación en el trabajo  (#)
</v>
      </c>
      <c r="K47" s="63"/>
      <c r="L47" s="51">
        <f t="shared" si="12"/>
        <v>0</v>
      </c>
      <c r="M47" s="51" t="str">
        <f t="shared" si="13"/>
        <v/>
      </c>
      <c r="N47" s="51" t="str">
        <f t="shared" si="16"/>
        <v/>
      </c>
      <c r="O47" s="51" t="str">
        <f t="shared" si="17"/>
        <v/>
      </c>
      <c r="P47" s="51"/>
      <c r="Q47" s="51"/>
      <c r="R47" s="51"/>
      <c r="S47" s="51"/>
      <c r="T47" s="51"/>
      <c r="U47" s="51"/>
      <c r="V47" s="51"/>
      <c r="W47" s="51"/>
    </row>
    <row r="48" spans="1:37" s="6" customFormat="1" ht="15.75" customHeight="1" outlineLevel="1" x14ac:dyDescent="0.2">
      <c r="B48" s="14" t="s">
        <v>369</v>
      </c>
      <c r="C48" s="50"/>
      <c r="D48" s="285">
        <f>'DEM (Strategic Alignment)'!D48</f>
        <v>0</v>
      </c>
      <c r="E48" s="76">
        <f>'DEM (Strategic Alignment)'!E48</f>
        <v>0</v>
      </c>
      <c r="F48" s="63">
        <f t="shared" si="9"/>
        <v>0</v>
      </c>
      <c r="G48" s="63" t="str">
        <f t="shared" si="14"/>
        <v/>
      </c>
      <c r="H48" s="63" t="str">
        <f t="shared" si="10"/>
        <v/>
      </c>
      <c r="I48" s="63" t="str">
        <f t="shared" si="15"/>
        <v/>
      </c>
      <c r="J48" s="63" t="str">
        <f t="shared" si="18"/>
        <v/>
      </c>
      <c r="K48" s="63"/>
      <c r="L48" s="51">
        <f t="shared" si="12"/>
        <v>0</v>
      </c>
      <c r="M48" s="51" t="str">
        <f t="shared" si="13"/>
        <v/>
      </c>
      <c r="N48" s="51" t="str">
        <f t="shared" si="16"/>
        <v/>
      </c>
      <c r="O48" s="51" t="str">
        <f t="shared" si="17"/>
        <v/>
      </c>
      <c r="P48" s="51"/>
      <c r="Q48" s="51"/>
      <c r="R48" s="51"/>
      <c r="S48" s="51"/>
      <c r="T48" s="51"/>
      <c r="U48" s="51"/>
      <c r="V48" s="51"/>
      <c r="W48" s="51"/>
    </row>
    <row r="49" spans="1:23" s="6" customFormat="1" ht="27" customHeight="1" outlineLevel="1" x14ac:dyDescent="0.2">
      <c r="B49" s="14" t="s">
        <v>370</v>
      </c>
      <c r="C49" s="50"/>
      <c r="D49" s="285">
        <f>'DEM (Strategic Alignment)'!D49</f>
        <v>0</v>
      </c>
      <c r="E49" s="76">
        <f>'DEM (Strategic Alignment)'!E49</f>
        <v>0</v>
      </c>
      <c r="F49" s="63">
        <f t="shared" si="9"/>
        <v>0</v>
      </c>
      <c r="G49" s="63" t="str">
        <f t="shared" si="14"/>
        <v/>
      </c>
      <c r="H49" s="63" t="str">
        <f t="shared" si="10"/>
        <v/>
      </c>
      <c r="I49" s="63" t="str">
        <f t="shared" si="15"/>
        <v/>
      </c>
      <c r="J49" s="63" t="str">
        <f t="shared" si="18"/>
        <v/>
      </c>
      <c r="K49" s="63"/>
      <c r="L49" s="51">
        <f t="shared" si="12"/>
        <v>0</v>
      </c>
      <c r="M49" s="51" t="str">
        <f t="shared" si="13"/>
        <v/>
      </c>
      <c r="N49" s="51" t="str">
        <f t="shared" si="16"/>
        <v/>
      </c>
      <c r="O49" s="51" t="str">
        <f t="shared" si="17"/>
        <v/>
      </c>
      <c r="P49" s="51"/>
      <c r="Q49" s="51"/>
      <c r="R49" s="51"/>
      <c r="S49" s="51"/>
      <c r="T49" s="51"/>
      <c r="U49" s="51"/>
      <c r="V49" s="51"/>
      <c r="W49" s="51"/>
    </row>
    <row r="50" spans="1:23" s="6" customFormat="1" ht="15.75" customHeight="1" outlineLevel="1" x14ac:dyDescent="0.2">
      <c r="B50" s="14" t="s">
        <v>371</v>
      </c>
      <c r="C50" s="50"/>
      <c r="D50" s="285">
        <f>'DEM (Strategic Alignment)'!D50</f>
        <v>0</v>
      </c>
      <c r="E50" s="76">
        <f>'DEM (Strategic Alignment)'!E50</f>
        <v>0</v>
      </c>
      <c r="F50" s="63">
        <f t="shared" si="9"/>
        <v>0</v>
      </c>
      <c r="G50" s="63" t="str">
        <f t="shared" si="14"/>
        <v/>
      </c>
      <c r="H50" s="63" t="str">
        <f t="shared" si="10"/>
        <v/>
      </c>
      <c r="I50" s="63" t="str">
        <f t="shared" si="15"/>
        <v/>
      </c>
      <c r="J50" s="63" t="str">
        <f t="shared" si="18"/>
        <v/>
      </c>
      <c r="K50" s="63"/>
      <c r="L50" s="51">
        <f t="shared" si="12"/>
        <v>0</v>
      </c>
      <c r="M50" s="51" t="str">
        <f t="shared" si="13"/>
        <v/>
      </c>
      <c r="N50" s="51" t="str">
        <f t="shared" si="16"/>
        <v/>
      </c>
      <c r="O50" s="51" t="str">
        <f t="shared" si="17"/>
        <v/>
      </c>
      <c r="P50" s="51"/>
      <c r="Q50" s="51"/>
      <c r="R50" s="51"/>
      <c r="S50" s="51"/>
      <c r="T50" s="51"/>
      <c r="U50" s="51"/>
      <c r="V50" s="51"/>
      <c r="W50" s="51"/>
    </row>
    <row r="51" spans="1:23" s="6" customFormat="1" ht="15.75" customHeight="1" outlineLevel="1" x14ac:dyDescent="0.2">
      <c r="B51" s="14" t="s">
        <v>372</v>
      </c>
      <c r="C51" s="50"/>
      <c r="D51" s="285">
        <f>'DEM (Strategic Alignment)'!D51</f>
        <v>0</v>
      </c>
      <c r="E51" s="76">
        <f>'DEM (Strategic Alignment)'!E51</f>
        <v>0</v>
      </c>
      <c r="F51" s="63">
        <f t="shared" si="9"/>
        <v>0</v>
      </c>
      <c r="G51" s="63" t="str">
        <f t="shared" si="14"/>
        <v/>
      </c>
      <c r="H51" s="63" t="str">
        <f t="shared" si="10"/>
        <v/>
      </c>
      <c r="I51" s="63" t="str">
        <f t="shared" si="15"/>
        <v/>
      </c>
      <c r="J51" s="63" t="str">
        <f t="shared" si="18"/>
        <v/>
      </c>
      <c r="K51" s="63"/>
      <c r="L51" s="51">
        <f t="shared" si="12"/>
        <v>0</v>
      </c>
      <c r="M51" s="51" t="str">
        <f t="shared" si="13"/>
        <v/>
      </c>
      <c r="N51" s="51" t="str">
        <f t="shared" si="16"/>
        <v/>
      </c>
      <c r="O51" s="51" t="str">
        <f t="shared" si="17"/>
        <v/>
      </c>
      <c r="P51" s="51"/>
      <c r="Q51" s="51"/>
      <c r="R51" s="51"/>
      <c r="S51" s="51"/>
      <c r="T51" s="51"/>
      <c r="U51" s="51"/>
      <c r="V51" s="51"/>
      <c r="W51" s="51"/>
    </row>
    <row r="52" spans="1:23" s="6" customFormat="1" ht="15.75" customHeight="1" outlineLevel="1" x14ac:dyDescent="0.2">
      <c r="A52" s="6" t="s">
        <v>383</v>
      </c>
      <c r="B52" s="12" t="s">
        <v>383</v>
      </c>
      <c r="C52" s="10"/>
      <c r="D52" s="284"/>
      <c r="E52" s="10"/>
      <c r="F52" s="63">
        <f t="shared" si="9"/>
        <v>0</v>
      </c>
      <c r="G52" s="63" t="str">
        <f t="shared" si="14"/>
        <v/>
      </c>
      <c r="H52" s="63" t="str">
        <f t="shared" si="10"/>
        <v/>
      </c>
      <c r="I52" s="63" t="str">
        <f t="shared" si="15"/>
        <v/>
      </c>
      <c r="J52" s="63" t="str">
        <f t="shared" si="18"/>
        <v/>
      </c>
      <c r="K52" s="63"/>
      <c r="L52" s="51">
        <f t="shared" si="12"/>
        <v>0</v>
      </c>
      <c r="M52" s="51" t="str">
        <f t="shared" si="13"/>
        <v/>
      </c>
      <c r="N52" s="51" t="str">
        <f t="shared" si="16"/>
        <v/>
      </c>
      <c r="O52" s="51" t="str">
        <f t="shared" si="17"/>
        <v/>
      </c>
      <c r="P52" s="51"/>
      <c r="Q52" s="51"/>
      <c r="R52" s="51"/>
      <c r="S52" s="51"/>
      <c r="T52" s="51"/>
      <c r="U52" s="51"/>
      <c r="V52" s="51"/>
      <c r="W52" s="51"/>
    </row>
    <row r="53" spans="1:23" s="6" customFormat="1" ht="15.75" customHeight="1" outlineLevel="1" x14ac:dyDescent="0.2">
      <c r="B53" s="14" t="s">
        <v>373</v>
      </c>
      <c r="C53" s="50"/>
      <c r="D53" s="285">
        <f>'DEM (Strategic Alignment)'!D53</f>
        <v>0</v>
      </c>
      <c r="E53" s="76">
        <f>'DEM (Strategic Alignment)'!E53</f>
        <v>0</v>
      </c>
      <c r="F53" s="63">
        <f t="shared" si="9"/>
        <v>0</v>
      </c>
      <c r="G53" s="63" t="str">
        <f t="shared" si="14"/>
        <v/>
      </c>
      <c r="H53" s="63" t="str">
        <f t="shared" si="10"/>
        <v/>
      </c>
      <c r="I53" s="63" t="str">
        <f t="shared" si="15"/>
        <v/>
      </c>
      <c r="J53" s="63" t="str">
        <f t="shared" si="18"/>
        <v/>
      </c>
      <c r="K53" s="63"/>
      <c r="L53" s="51">
        <f t="shared" si="12"/>
        <v>0</v>
      </c>
      <c r="M53" s="51" t="str">
        <f t="shared" si="13"/>
        <v/>
      </c>
      <c r="N53" s="51" t="str">
        <f t="shared" si="16"/>
        <v/>
      </c>
      <c r="O53" s="51" t="str">
        <f t="shared" si="17"/>
        <v/>
      </c>
      <c r="P53" s="51"/>
      <c r="Q53" s="51"/>
      <c r="R53" s="51"/>
      <c r="S53" s="51"/>
      <c r="T53" s="51"/>
      <c r="U53" s="51"/>
      <c r="V53" s="51"/>
      <c r="W53" s="51"/>
    </row>
    <row r="54" spans="1:23" s="6" customFormat="1" ht="15.75" customHeight="1" outlineLevel="1" x14ac:dyDescent="0.2">
      <c r="B54" s="14" t="s">
        <v>374</v>
      </c>
      <c r="C54" s="50"/>
      <c r="D54" s="285">
        <f>'DEM (Strategic Alignment)'!D54</f>
        <v>0</v>
      </c>
      <c r="E54" s="76">
        <f>'DEM (Strategic Alignment)'!E54</f>
        <v>0</v>
      </c>
      <c r="F54" s="63">
        <f t="shared" si="9"/>
        <v>0</v>
      </c>
      <c r="G54" s="63" t="str">
        <f t="shared" si="14"/>
        <v/>
      </c>
      <c r="H54" s="63" t="str">
        <f t="shared" si="10"/>
        <v/>
      </c>
      <c r="I54" s="63" t="str">
        <f t="shared" si="15"/>
        <v/>
      </c>
      <c r="J54" s="63" t="str">
        <f t="shared" si="18"/>
        <v/>
      </c>
      <c r="K54" s="63"/>
      <c r="L54" s="51">
        <f t="shared" si="12"/>
        <v>0</v>
      </c>
      <c r="M54" s="51" t="str">
        <f t="shared" si="13"/>
        <v/>
      </c>
      <c r="N54" s="51" t="str">
        <f t="shared" si="16"/>
        <v/>
      </c>
      <c r="O54" s="51" t="str">
        <f t="shared" si="17"/>
        <v/>
      </c>
      <c r="P54" s="51"/>
      <c r="Q54" s="51"/>
      <c r="R54" s="51"/>
      <c r="S54" s="51"/>
      <c r="T54" s="51"/>
      <c r="U54" s="51"/>
      <c r="V54" s="51"/>
      <c r="W54" s="51"/>
    </row>
    <row r="55" spans="1:23" s="6" customFormat="1" ht="15.75" customHeight="1" x14ac:dyDescent="0.2">
      <c r="B55" s="14" t="s">
        <v>375</v>
      </c>
      <c r="C55" s="50"/>
      <c r="D55" s="285">
        <f>'DEM (Strategic Alignment)'!D55</f>
        <v>0</v>
      </c>
      <c r="E55" s="76">
        <f>'DEM (Strategic Alignment)'!E55</f>
        <v>0</v>
      </c>
      <c r="F55" s="63">
        <f t="shared" si="9"/>
        <v>0</v>
      </c>
      <c r="G55" s="63" t="str">
        <f t="shared" si="14"/>
        <v/>
      </c>
      <c r="H55" s="63" t="str">
        <f t="shared" si="10"/>
        <v/>
      </c>
      <c r="I55" s="63" t="str">
        <f t="shared" si="15"/>
        <v/>
      </c>
      <c r="J55" s="63" t="str">
        <f t="shared" si="18"/>
        <v/>
      </c>
      <c r="K55" s="63"/>
      <c r="L55" s="51">
        <f t="shared" si="12"/>
        <v>0</v>
      </c>
      <c r="M55" s="51" t="str">
        <f t="shared" si="13"/>
        <v/>
      </c>
      <c r="N55" s="51" t="str">
        <f t="shared" si="16"/>
        <v/>
      </c>
      <c r="O55" s="51" t="str">
        <f t="shared" si="17"/>
        <v/>
      </c>
      <c r="P55" s="51"/>
      <c r="Q55" s="51"/>
      <c r="R55" s="51"/>
      <c r="S55" s="51"/>
      <c r="T55" s="51"/>
      <c r="U55" s="51"/>
      <c r="V55" s="51"/>
      <c r="W55" s="51"/>
    </row>
    <row r="56" spans="1:23" s="6" customFormat="1" ht="15.75" customHeight="1" outlineLevel="1" x14ac:dyDescent="0.2">
      <c r="B56" s="14" t="s">
        <v>376</v>
      </c>
      <c r="C56" s="50"/>
      <c r="D56" s="285">
        <f>'DEM (Strategic Alignment)'!D56</f>
        <v>0</v>
      </c>
      <c r="E56" s="76">
        <f>'DEM (Strategic Alignment)'!E56</f>
        <v>0</v>
      </c>
      <c r="F56" s="63">
        <f t="shared" si="9"/>
        <v>0</v>
      </c>
      <c r="G56" s="63" t="str">
        <f t="shared" si="14"/>
        <v/>
      </c>
      <c r="H56" s="63" t="str">
        <f t="shared" si="10"/>
        <v/>
      </c>
      <c r="I56" s="63" t="str">
        <f t="shared" si="15"/>
        <v/>
      </c>
      <c r="J56" s="63" t="str">
        <f t="shared" si="18"/>
        <v/>
      </c>
      <c r="K56" s="63"/>
      <c r="L56" s="51">
        <f t="shared" si="12"/>
        <v>0</v>
      </c>
      <c r="M56" s="51" t="str">
        <f t="shared" si="13"/>
        <v/>
      </c>
      <c r="N56" s="51" t="str">
        <f t="shared" si="16"/>
        <v/>
      </c>
      <c r="O56" s="51" t="str">
        <f t="shared" si="17"/>
        <v/>
      </c>
      <c r="P56" s="51"/>
      <c r="Q56" s="51"/>
      <c r="R56" s="51"/>
      <c r="S56" s="51"/>
      <c r="T56" s="51"/>
      <c r="U56" s="51"/>
      <c r="V56" s="51"/>
      <c r="W56" s="51"/>
    </row>
    <row r="57" spans="1:23" s="6" customFormat="1" ht="27.75" customHeight="1" outlineLevel="1" x14ac:dyDescent="0.2">
      <c r="B57" s="14" t="s">
        <v>377</v>
      </c>
      <c r="C57" s="50"/>
      <c r="D57" s="285">
        <f>'DEM (Strategic Alignment)'!D57</f>
        <v>0</v>
      </c>
      <c r="E57" s="76">
        <f>'DEM (Strategic Alignment)'!E57</f>
        <v>0</v>
      </c>
      <c r="F57" s="63">
        <f t="shared" si="9"/>
        <v>0</v>
      </c>
      <c r="G57" s="63" t="str">
        <f t="shared" si="14"/>
        <v/>
      </c>
      <c r="H57" s="63" t="str">
        <f t="shared" si="10"/>
        <v/>
      </c>
      <c r="I57" s="63" t="str">
        <f t="shared" si="15"/>
        <v/>
      </c>
      <c r="J57" s="63" t="str">
        <f t="shared" si="18"/>
        <v/>
      </c>
      <c r="K57" s="63"/>
      <c r="L57" s="51">
        <f t="shared" si="12"/>
        <v>0</v>
      </c>
      <c r="M57" s="51" t="str">
        <f t="shared" si="13"/>
        <v/>
      </c>
      <c r="N57" s="51" t="str">
        <f t="shared" si="16"/>
        <v/>
      </c>
      <c r="O57" s="51" t="str">
        <f t="shared" si="17"/>
        <v/>
      </c>
      <c r="P57" s="51"/>
      <c r="Q57" s="51"/>
      <c r="R57" s="51"/>
      <c r="S57" s="51"/>
      <c r="T57" s="51"/>
      <c r="U57" s="51"/>
      <c r="V57" s="51"/>
      <c r="W57" s="51"/>
    </row>
    <row r="58" spans="1:23" s="6" customFormat="1" ht="27" customHeight="1" outlineLevel="1" x14ac:dyDescent="0.2">
      <c r="B58" s="14" t="s">
        <v>378</v>
      </c>
      <c r="C58" s="50"/>
      <c r="D58" s="285">
        <f>'DEM (Strategic Alignment)'!D58</f>
        <v>0</v>
      </c>
      <c r="E58" s="76">
        <f>'DEM (Strategic Alignment)'!E58</f>
        <v>0</v>
      </c>
      <c r="F58" s="63">
        <f t="shared" si="9"/>
        <v>0</v>
      </c>
      <c r="G58" s="63" t="str">
        <f t="shared" si="14"/>
        <v/>
      </c>
      <c r="H58" s="63" t="str">
        <f t="shared" si="10"/>
        <v/>
      </c>
      <c r="I58" s="63" t="str">
        <f t="shared" si="15"/>
        <v/>
      </c>
      <c r="J58" s="63" t="str">
        <f t="shared" si="18"/>
        <v/>
      </c>
      <c r="K58" s="63"/>
      <c r="L58" s="51">
        <f t="shared" si="12"/>
        <v>0</v>
      </c>
      <c r="M58" s="51" t="str">
        <f t="shared" si="13"/>
        <v/>
      </c>
      <c r="N58" s="51" t="str">
        <f t="shared" si="16"/>
        <v/>
      </c>
      <c r="O58" s="51" t="str">
        <f t="shared" si="17"/>
        <v/>
      </c>
      <c r="P58" s="51"/>
      <c r="Q58" s="51"/>
      <c r="R58" s="51"/>
      <c r="S58" s="51"/>
      <c r="T58" s="51"/>
      <c r="U58" s="51"/>
      <c r="V58" s="51"/>
      <c r="W58" s="51"/>
    </row>
    <row r="59" spans="1:23" s="6" customFormat="1" ht="15.75" customHeight="1" outlineLevel="1" x14ac:dyDescent="0.2">
      <c r="B59" s="14" t="s">
        <v>379</v>
      </c>
      <c r="C59" s="50"/>
      <c r="D59" s="285">
        <f>'DEM (Strategic Alignment)'!D59</f>
        <v>0</v>
      </c>
      <c r="E59" s="76">
        <f>'DEM (Strategic Alignment)'!E59</f>
        <v>0</v>
      </c>
      <c r="F59" s="63">
        <f t="shared" si="9"/>
        <v>0</v>
      </c>
      <c r="G59" s="63" t="str">
        <f t="shared" si="14"/>
        <v/>
      </c>
      <c r="H59" s="63" t="str">
        <f t="shared" si="10"/>
        <v/>
      </c>
      <c r="I59" s="63" t="str">
        <f t="shared" si="15"/>
        <v/>
      </c>
      <c r="J59" s="63" t="str">
        <f t="shared" si="18"/>
        <v/>
      </c>
      <c r="K59" s="63"/>
      <c r="L59" s="51">
        <f t="shared" si="12"/>
        <v>0</v>
      </c>
      <c r="M59" s="51" t="str">
        <f t="shared" si="13"/>
        <v/>
      </c>
      <c r="N59" s="51" t="str">
        <f t="shared" si="16"/>
        <v/>
      </c>
      <c r="O59" s="51" t="str">
        <f t="shared" si="17"/>
        <v/>
      </c>
      <c r="P59" s="51"/>
      <c r="Q59" s="51"/>
      <c r="R59" s="51"/>
      <c r="S59" s="51"/>
      <c r="T59" s="51"/>
      <c r="U59" s="51"/>
      <c r="V59" s="51"/>
      <c r="W59" s="51"/>
    </row>
    <row r="60" spans="1:23" s="6" customFormat="1" ht="28.5" customHeight="1" outlineLevel="1" x14ac:dyDescent="0.2">
      <c r="B60" s="14" t="s">
        <v>380</v>
      </c>
      <c r="C60" s="50"/>
      <c r="D60" s="285">
        <f>'DEM (Strategic Alignment)'!D60</f>
        <v>0</v>
      </c>
      <c r="E60" s="76">
        <f>'DEM (Strategic Alignment)'!E60</f>
        <v>0</v>
      </c>
      <c r="F60" s="63">
        <f t="shared" si="9"/>
        <v>0</v>
      </c>
      <c r="G60" s="63" t="str">
        <f t="shared" si="14"/>
        <v/>
      </c>
      <c r="H60" s="63" t="str">
        <f t="shared" si="10"/>
        <v/>
      </c>
      <c r="I60" s="63" t="str">
        <f t="shared" si="15"/>
        <v/>
      </c>
      <c r="J60" s="63" t="str">
        <f t="shared" si="18"/>
        <v/>
      </c>
      <c r="K60" s="63"/>
      <c r="L60" s="51">
        <f t="shared" si="12"/>
        <v>0</v>
      </c>
      <c r="M60" s="51" t="str">
        <f t="shared" si="13"/>
        <v/>
      </c>
      <c r="N60" s="51" t="str">
        <f t="shared" si="16"/>
        <v/>
      </c>
      <c r="O60" s="51" t="str">
        <f t="shared" si="17"/>
        <v/>
      </c>
      <c r="P60" s="51"/>
      <c r="Q60" s="51"/>
      <c r="R60" s="51"/>
      <c r="S60" s="51"/>
      <c r="T60" s="51"/>
      <c r="U60" s="51"/>
      <c r="V60" s="51"/>
      <c r="W60" s="51"/>
    </row>
    <row r="61" spans="1:23" ht="15.75" customHeight="1" thickBot="1" x14ac:dyDescent="0.25">
      <c r="B61" s="21"/>
      <c r="C61" s="4"/>
      <c r="D61" s="73"/>
      <c r="E61" s="270"/>
    </row>
    <row r="62" spans="1:23" ht="15.75" customHeight="1" x14ac:dyDescent="0.2">
      <c r="B62" s="17" t="s">
        <v>57</v>
      </c>
      <c r="C62" s="85"/>
      <c r="D62" s="269"/>
      <c r="E62" s="276"/>
      <c r="G62" s="51"/>
    </row>
    <row r="63" spans="1:23" s="6" customFormat="1" ht="15.75" customHeight="1" x14ac:dyDescent="0.2">
      <c r="A63" s="2"/>
      <c r="B63" s="18" t="s">
        <v>10</v>
      </c>
      <c r="C63" s="15"/>
      <c r="D63" s="74"/>
      <c r="E63" s="277"/>
      <c r="F63" s="51"/>
      <c r="G63" s="51"/>
      <c r="H63" s="52"/>
      <c r="I63" s="52"/>
      <c r="J63" s="52"/>
      <c r="K63" s="52"/>
      <c r="L63" s="52"/>
      <c r="M63" s="52"/>
      <c r="N63" s="52"/>
      <c r="O63" s="52"/>
      <c r="P63" s="52"/>
      <c r="Q63" s="52"/>
      <c r="R63" s="52"/>
      <c r="S63" s="52"/>
      <c r="T63" s="52"/>
      <c r="U63" s="52"/>
      <c r="V63" s="52"/>
      <c r="W63" s="51"/>
    </row>
    <row r="64" spans="1:23" s="6" customFormat="1" ht="35.25" customHeight="1" x14ac:dyDescent="0.2">
      <c r="B64" s="13" t="s">
        <v>211</v>
      </c>
      <c r="C64" s="49" t="s">
        <v>214</v>
      </c>
      <c r="D64" s="75"/>
      <c r="E64" s="275"/>
      <c r="F64" s="51"/>
      <c r="G64" s="51"/>
      <c r="H64" s="52"/>
      <c r="I64" s="52"/>
      <c r="J64" s="52"/>
      <c r="K64" s="52"/>
      <c r="L64" s="52"/>
      <c r="M64" s="52"/>
      <c r="N64" s="52"/>
      <c r="O64" s="52"/>
      <c r="P64" s="52"/>
      <c r="Q64" s="52"/>
      <c r="R64" s="52"/>
      <c r="S64" s="52"/>
      <c r="T64" s="52"/>
      <c r="U64" s="52"/>
      <c r="V64" s="52"/>
      <c r="W64" s="51"/>
    </row>
    <row r="65" spans="1:23" s="6" customFormat="1" ht="43.5" customHeight="1" x14ac:dyDescent="0.2">
      <c r="B65" s="13" t="s">
        <v>210</v>
      </c>
      <c r="C65" s="49" t="s">
        <v>212</v>
      </c>
      <c r="D65" s="75"/>
      <c r="E65" s="275"/>
      <c r="F65" s="51"/>
      <c r="G65" s="51"/>
      <c r="H65" s="52"/>
      <c r="I65" s="52"/>
      <c r="J65" s="52"/>
      <c r="K65" s="52"/>
      <c r="L65" s="52"/>
      <c r="M65" s="52"/>
      <c r="N65" s="52"/>
      <c r="O65" s="52"/>
      <c r="P65" s="52"/>
      <c r="Q65" s="52"/>
      <c r="R65" s="52"/>
      <c r="S65" s="52"/>
      <c r="T65" s="52"/>
      <c r="U65" s="52"/>
      <c r="V65" s="52"/>
      <c r="W65" s="51"/>
    </row>
    <row r="66" spans="1:23" s="6" customFormat="1" ht="24" customHeight="1" x14ac:dyDescent="0.2">
      <c r="A66" s="2"/>
      <c r="B66" s="87" t="s">
        <v>11</v>
      </c>
      <c r="C66" s="15"/>
      <c r="D66" s="74"/>
      <c r="E66" s="277"/>
      <c r="F66" s="51"/>
      <c r="G66" s="51"/>
      <c r="H66" s="52"/>
      <c r="I66" s="52"/>
      <c r="J66" s="52"/>
      <c r="K66" s="52"/>
      <c r="L66" s="52"/>
      <c r="M66" s="52"/>
      <c r="N66" s="52"/>
      <c r="O66" s="52"/>
      <c r="P66" s="52"/>
      <c r="Q66" s="52"/>
      <c r="R66" s="52"/>
      <c r="S66" s="52"/>
      <c r="T66" s="52"/>
      <c r="U66" s="52"/>
      <c r="V66" s="52"/>
      <c r="W66" s="51"/>
    </row>
    <row r="67" spans="1:23" s="6" customFormat="1" ht="28.5" customHeight="1" x14ac:dyDescent="0.2">
      <c r="A67" s="2"/>
      <c r="B67" s="16" t="s">
        <v>49</v>
      </c>
      <c r="C67" s="49" t="s">
        <v>59</v>
      </c>
      <c r="D67" s="75"/>
      <c r="E67" s="275"/>
      <c r="F67" s="51"/>
      <c r="G67" s="51"/>
      <c r="H67" s="52"/>
      <c r="I67" s="52"/>
      <c r="J67" s="52"/>
      <c r="K67" s="52"/>
      <c r="L67" s="52"/>
      <c r="M67" s="52"/>
      <c r="N67" s="52"/>
      <c r="O67" s="52"/>
      <c r="P67" s="52"/>
      <c r="Q67" s="52"/>
      <c r="R67" s="52"/>
      <c r="S67" s="52"/>
      <c r="T67" s="52"/>
      <c r="U67" s="52"/>
      <c r="V67" s="52"/>
      <c r="W67" s="51"/>
    </row>
    <row r="68" spans="1:23" s="6" customFormat="1" ht="24" customHeight="1" x14ac:dyDescent="0.2">
      <c r="A68" s="2"/>
      <c r="B68" s="18" t="s">
        <v>213</v>
      </c>
      <c r="C68" s="15"/>
      <c r="D68" s="74"/>
      <c r="E68" s="277"/>
      <c r="F68" s="51"/>
      <c r="G68" s="51"/>
      <c r="H68" s="52"/>
      <c r="I68" s="52"/>
      <c r="J68" s="52"/>
      <c r="K68" s="52"/>
      <c r="L68" s="52"/>
      <c r="M68" s="52"/>
      <c r="N68" s="52"/>
      <c r="O68" s="52"/>
      <c r="P68" s="52"/>
      <c r="Q68" s="52"/>
      <c r="R68" s="52"/>
      <c r="S68" s="52"/>
      <c r="T68" s="52"/>
      <c r="U68" s="52"/>
      <c r="V68" s="52"/>
      <c r="W68" s="51"/>
    </row>
    <row r="69" spans="1:23" s="6" customFormat="1" ht="28.5" customHeight="1" thickBot="1" x14ac:dyDescent="0.25">
      <c r="A69" s="2"/>
      <c r="B69" s="45" t="s">
        <v>50</v>
      </c>
      <c r="C69" s="48" t="s">
        <v>60</v>
      </c>
      <c r="D69" s="286"/>
      <c r="E69" s="275"/>
      <c r="F69" s="51"/>
      <c r="G69" s="51"/>
      <c r="H69" s="52"/>
      <c r="I69" s="52"/>
      <c r="J69" s="52"/>
      <c r="K69" s="52"/>
      <c r="L69" s="52"/>
      <c r="M69" s="52"/>
      <c r="N69" s="52"/>
      <c r="O69" s="52"/>
      <c r="P69" s="52"/>
      <c r="Q69" s="52"/>
      <c r="R69" s="52"/>
      <c r="S69" s="52"/>
      <c r="T69" s="52"/>
      <c r="U69" s="52"/>
      <c r="V69" s="52"/>
      <c r="W69" s="51"/>
    </row>
    <row r="70" spans="1:23" x14ac:dyDescent="0.2">
      <c r="E70" s="287"/>
      <c r="G70" s="51"/>
    </row>
    <row r="71" spans="1:23" x14ac:dyDescent="0.2">
      <c r="E71" s="288"/>
    </row>
    <row r="72" spans="1:23" x14ac:dyDescent="0.2">
      <c r="E72" s="288"/>
    </row>
  </sheetData>
  <sheetProtection formatCells="0" formatColumns="0" formatRows="0" selectLockedCells="1"/>
  <mergeCells count="7">
    <mergeCell ref="F33:J33"/>
    <mergeCell ref="B6:D6"/>
    <mergeCell ref="V8:W8"/>
    <mergeCell ref="B2:D2"/>
    <mergeCell ref="B3:D3"/>
    <mergeCell ref="A4:D4"/>
    <mergeCell ref="B5:D5"/>
  </mergeCells>
  <pageMargins left="0.4765625" right="1.036875" top="1.08" bottom="0.91" header="0.5" footer="0.5"/>
  <pageSetup scale="68" fitToHeight="0" orientation="landscape" r:id="rId1"/>
  <headerFooter alignWithMargins="0">
    <oddHeader xml:space="preserve">&amp;R&amp;"Arial,Bold"&amp;12Annex 2
SG DEM
</oddHeader>
  </headerFooter>
  <colBreaks count="1" manualBreakCount="1">
    <brk id="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2:AN134"/>
  <sheetViews>
    <sheetView zoomScale="70" zoomScaleNormal="70" zoomScaleSheetLayoutView="70" workbookViewId="0">
      <selection activeCell="I87" sqref="I87"/>
    </sheetView>
  </sheetViews>
  <sheetFormatPr defaultRowHeight="12.75" x14ac:dyDescent="0.2"/>
  <cols>
    <col min="1" max="1" width="0.28515625" style="2" customWidth="1"/>
    <col min="2" max="2" width="93.28515625" style="5" customWidth="1"/>
    <col min="3" max="3" width="41" style="5" customWidth="1"/>
    <col min="4" max="4" width="16.85546875" style="20" customWidth="1"/>
    <col min="5" max="5" width="13.28515625" style="3" hidden="1" customWidth="1"/>
    <col min="6" max="6" width="9.140625" style="9" hidden="1" customWidth="1"/>
    <col min="7" max="7" width="14.85546875" style="9" customWidth="1"/>
    <col min="8" max="8" width="90.5703125" style="51" customWidth="1"/>
    <col min="9" max="9" width="34.28515625" style="52" bestFit="1" customWidth="1"/>
    <col min="10" max="10" width="20.7109375" style="52" customWidth="1"/>
    <col min="11" max="40" width="9.140625" style="52"/>
    <col min="41" max="16384" width="9.140625" style="2"/>
  </cols>
  <sheetData>
    <row r="2" spans="1:40" ht="18" x14ac:dyDescent="0.2">
      <c r="B2" s="388" t="s">
        <v>275</v>
      </c>
      <c r="C2" s="388"/>
      <c r="D2" s="388"/>
      <c r="E2" s="388"/>
      <c r="F2" s="388"/>
      <c r="G2" s="388"/>
    </row>
    <row r="3" spans="1:40" ht="18.75" thickBot="1" x14ac:dyDescent="0.25">
      <c r="B3" s="404" t="s">
        <v>61</v>
      </c>
      <c r="C3" s="404"/>
      <c r="D3" s="404"/>
      <c r="E3" s="404"/>
      <c r="F3" s="404"/>
      <c r="G3" s="404"/>
    </row>
    <row r="4" spans="1:40" ht="18" x14ac:dyDescent="0.2">
      <c r="A4" s="94" t="s">
        <v>63</v>
      </c>
      <c r="B4" s="95"/>
      <c r="C4" s="95"/>
      <c r="D4" s="95"/>
      <c r="E4" s="95"/>
      <c r="F4" s="95"/>
      <c r="G4" s="96"/>
    </row>
    <row r="5" spans="1:40" ht="23.25" customHeight="1" x14ac:dyDescent="0.2">
      <c r="A5" s="22"/>
      <c r="B5" s="425" t="s">
        <v>62</v>
      </c>
      <c r="C5" s="425"/>
      <c r="D5" s="425"/>
      <c r="E5" s="425"/>
      <c r="F5" s="425"/>
      <c r="G5" s="426"/>
    </row>
    <row r="6" spans="1:40" ht="32.25" customHeight="1" x14ac:dyDescent="0.2">
      <c r="A6" s="7">
        <v>1</v>
      </c>
      <c r="B6" s="408" t="s">
        <v>267</v>
      </c>
      <c r="C6" s="408"/>
      <c r="D6" s="408"/>
      <c r="E6" s="408"/>
      <c r="F6" s="408"/>
      <c r="G6" s="409"/>
    </row>
    <row r="7" spans="1:40" ht="35.25" customHeight="1" thickBot="1" x14ac:dyDescent="0.25">
      <c r="A7" s="28">
        <v>2</v>
      </c>
      <c r="B7" s="427" t="s">
        <v>271</v>
      </c>
      <c r="C7" s="427"/>
      <c r="D7" s="427"/>
      <c r="E7" s="427"/>
      <c r="F7" s="427"/>
      <c r="G7" s="428"/>
    </row>
    <row r="8" spans="1:40" ht="21" customHeight="1" thickBot="1" x14ac:dyDescent="0.25">
      <c r="A8" s="25"/>
      <c r="B8" s="166"/>
      <c r="C8" s="166"/>
      <c r="D8" s="166"/>
      <c r="E8" s="167"/>
      <c r="F8" s="167"/>
      <c r="G8" s="167"/>
    </row>
    <row r="9" spans="1:40" ht="15.75" customHeight="1" x14ac:dyDescent="0.2">
      <c r="B9" s="421" t="s">
        <v>32</v>
      </c>
      <c r="C9" s="423" t="s">
        <v>34</v>
      </c>
      <c r="D9" s="423" t="s">
        <v>244</v>
      </c>
      <c r="E9" s="416" t="s">
        <v>30</v>
      </c>
      <c r="F9" s="417"/>
      <c r="G9" s="418"/>
      <c r="H9" s="410" t="s">
        <v>209</v>
      </c>
      <c r="I9" s="411"/>
      <c r="J9" s="411"/>
    </row>
    <row r="10" spans="1:40" ht="21.75" customHeight="1" thickBot="1" x14ac:dyDescent="0.25">
      <c r="B10" s="422"/>
      <c r="C10" s="429"/>
      <c r="D10" s="424"/>
      <c r="E10" s="419"/>
      <c r="F10" s="419"/>
      <c r="G10" s="420"/>
      <c r="H10" s="412"/>
      <c r="I10" s="413"/>
      <c r="J10" s="413"/>
    </row>
    <row r="11" spans="1:40" s="6" customFormat="1" ht="15.75" customHeight="1" thickBot="1" x14ac:dyDescent="0.25">
      <c r="A11" s="2"/>
      <c r="B11" s="166"/>
      <c r="C11" s="166"/>
      <c r="D11" s="168"/>
      <c r="E11" s="169"/>
      <c r="F11" s="170"/>
      <c r="G11" s="170"/>
      <c r="H11" s="414" t="s">
        <v>205</v>
      </c>
      <c r="I11" s="414" t="s">
        <v>246</v>
      </c>
      <c r="J11" s="414" t="s">
        <v>207</v>
      </c>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row>
    <row r="12" spans="1:40" s="6" customFormat="1" ht="20.25" customHeight="1" x14ac:dyDescent="0.2">
      <c r="A12" s="2"/>
      <c r="B12" s="171" t="s">
        <v>20</v>
      </c>
      <c r="C12" s="172"/>
      <c r="D12" s="173"/>
      <c r="E12" s="174">
        <v>1</v>
      </c>
      <c r="F12" s="175">
        <v>10</v>
      </c>
      <c r="G12" s="176">
        <f>SUM(G13,G20,G25)</f>
        <v>10</v>
      </c>
      <c r="H12" s="415"/>
      <c r="I12" s="414"/>
      <c r="J12" s="414"/>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row>
    <row r="13" spans="1:40" s="6" customFormat="1" ht="21" customHeight="1" x14ac:dyDescent="0.2">
      <c r="A13" s="2"/>
      <c r="B13" s="177" t="s">
        <v>23</v>
      </c>
      <c r="C13" s="148"/>
      <c r="D13" s="178"/>
      <c r="E13" s="179">
        <v>0.3</v>
      </c>
      <c r="F13" s="180">
        <v>3</v>
      </c>
      <c r="G13" s="181">
        <f>SUM(G14:G19)</f>
        <v>3</v>
      </c>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row>
    <row r="14" spans="1:40" s="6" customFormat="1" ht="153" x14ac:dyDescent="0.2">
      <c r="A14" s="2"/>
      <c r="B14" s="29" t="s">
        <v>172</v>
      </c>
      <c r="C14" s="182" t="s">
        <v>400</v>
      </c>
      <c r="D14" s="305" t="s">
        <v>188</v>
      </c>
      <c r="E14" s="184">
        <v>0.15</v>
      </c>
      <c r="F14" s="185">
        <v>0.45</v>
      </c>
      <c r="G14" s="186">
        <f>IF(D14="Yes",F14,0)</f>
        <v>0.45</v>
      </c>
      <c r="H14" s="303" t="s">
        <v>429</v>
      </c>
      <c r="I14" s="303" t="s">
        <v>481</v>
      </c>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row>
    <row r="15" spans="1:40" ht="89.25" x14ac:dyDescent="0.2">
      <c r="B15" s="29" t="s">
        <v>21</v>
      </c>
      <c r="C15" s="182" t="s">
        <v>399</v>
      </c>
      <c r="D15" s="305" t="s">
        <v>188</v>
      </c>
      <c r="E15" s="184">
        <v>0.2</v>
      </c>
      <c r="F15" s="185">
        <v>0.6</v>
      </c>
      <c r="G15" s="186">
        <f t="shared" ref="G15:G24" si="0">IF(D15="Yes",F15,0)</f>
        <v>0.6</v>
      </c>
      <c r="H15" s="310" t="s">
        <v>430</v>
      </c>
      <c r="I15" s="303" t="s">
        <v>484</v>
      </c>
    </row>
    <row r="16" spans="1:40" ht="174.75" customHeight="1" x14ac:dyDescent="0.2">
      <c r="B16" s="29" t="s">
        <v>173</v>
      </c>
      <c r="C16" s="182" t="s">
        <v>398</v>
      </c>
      <c r="D16" s="305" t="s">
        <v>188</v>
      </c>
      <c r="E16" s="184">
        <v>0.15</v>
      </c>
      <c r="F16" s="185">
        <v>0.45</v>
      </c>
      <c r="G16" s="186">
        <f t="shared" si="0"/>
        <v>0.45</v>
      </c>
      <c r="H16" s="303" t="s">
        <v>450</v>
      </c>
      <c r="I16" s="309" t="s">
        <v>483</v>
      </c>
    </row>
    <row r="17" spans="1:40" ht="76.5" x14ac:dyDescent="0.2">
      <c r="B17" s="29" t="s">
        <v>255</v>
      </c>
      <c r="C17" s="182" t="s">
        <v>400</v>
      </c>
      <c r="D17" s="305" t="s">
        <v>188</v>
      </c>
      <c r="E17" s="184">
        <v>0.2</v>
      </c>
      <c r="F17" s="185">
        <v>0.6</v>
      </c>
      <c r="G17" s="186">
        <f>IF(D17="Yes",F17,0)</f>
        <v>0.6</v>
      </c>
      <c r="H17" s="303" t="s">
        <v>451</v>
      </c>
      <c r="I17" s="303" t="s">
        <v>482</v>
      </c>
    </row>
    <row r="18" spans="1:40" ht="20.25" customHeight="1" x14ac:dyDescent="0.2">
      <c r="B18" s="29" t="s">
        <v>64</v>
      </c>
      <c r="C18" s="182" t="s">
        <v>400</v>
      </c>
      <c r="D18" s="183" t="s">
        <v>188</v>
      </c>
      <c r="E18" s="184">
        <v>0.2</v>
      </c>
      <c r="F18" s="185">
        <v>0.6</v>
      </c>
      <c r="G18" s="186">
        <f t="shared" si="0"/>
        <v>0.6</v>
      </c>
      <c r="I18" s="309"/>
    </row>
    <row r="19" spans="1:40" ht="21.75" customHeight="1" x14ac:dyDescent="0.2">
      <c r="B19" s="29" t="s">
        <v>48</v>
      </c>
      <c r="C19" s="182" t="s">
        <v>401</v>
      </c>
      <c r="D19" s="183" t="s">
        <v>188</v>
      </c>
      <c r="E19" s="184">
        <v>0.1</v>
      </c>
      <c r="F19" s="185">
        <v>0.3</v>
      </c>
      <c r="G19" s="186">
        <f t="shared" si="0"/>
        <v>0.3</v>
      </c>
      <c r="I19" s="309"/>
    </row>
    <row r="20" spans="1:40" ht="20.25" customHeight="1" x14ac:dyDescent="0.2">
      <c r="B20" s="177" t="s">
        <v>65</v>
      </c>
      <c r="C20" s="148"/>
      <c r="D20" s="178"/>
      <c r="E20" s="179">
        <v>0.4</v>
      </c>
      <c r="F20" s="180">
        <v>4</v>
      </c>
      <c r="G20" s="181">
        <f>SUM(G21:G24)</f>
        <v>4</v>
      </c>
      <c r="I20" s="309"/>
    </row>
    <row r="21" spans="1:40" ht="18" customHeight="1" x14ac:dyDescent="0.2">
      <c r="B21" s="188" t="s">
        <v>66</v>
      </c>
      <c r="C21" s="182" t="s">
        <v>409</v>
      </c>
      <c r="D21" s="92" t="s">
        <v>188</v>
      </c>
      <c r="E21" s="184">
        <v>0.3</v>
      </c>
      <c r="F21" s="189">
        <v>1.2</v>
      </c>
      <c r="G21" s="190">
        <f>IF(D21="Yes",F21,0)</f>
        <v>1.2</v>
      </c>
      <c r="I21" s="309"/>
    </row>
    <row r="22" spans="1:40" ht="32.25" customHeight="1" x14ac:dyDescent="0.2">
      <c r="B22" s="188" t="s">
        <v>67</v>
      </c>
      <c r="C22" s="295" t="s">
        <v>402</v>
      </c>
      <c r="D22" s="92" t="s">
        <v>188</v>
      </c>
      <c r="E22" s="184">
        <v>0.3</v>
      </c>
      <c r="F22" s="189">
        <v>1.2</v>
      </c>
      <c r="G22" s="190">
        <f>IF(D22="Yes",F22,0)</f>
        <v>1.2</v>
      </c>
      <c r="H22" s="51" t="s">
        <v>452</v>
      </c>
      <c r="I22" s="309"/>
    </row>
    <row r="23" spans="1:40" ht="39.75" customHeight="1" x14ac:dyDescent="0.2">
      <c r="B23" s="29" t="s">
        <v>68</v>
      </c>
      <c r="C23" s="295" t="s">
        <v>403</v>
      </c>
      <c r="D23" s="92" t="s">
        <v>188</v>
      </c>
      <c r="E23" s="184">
        <v>0.1</v>
      </c>
      <c r="F23" s="189">
        <f>IF(AND(D22="yes", D23="yes"), 0.4, 0)</f>
        <v>0.4</v>
      </c>
      <c r="G23" s="190">
        <f t="shared" si="0"/>
        <v>0.4</v>
      </c>
      <c r="H23" s="51" t="s">
        <v>452</v>
      </c>
      <c r="I23" s="309"/>
    </row>
    <row r="24" spans="1:40" ht="23.25" customHeight="1" x14ac:dyDescent="0.2">
      <c r="B24" s="29" t="s">
        <v>256</v>
      </c>
      <c r="C24" s="182" t="s">
        <v>404</v>
      </c>
      <c r="D24" s="92" t="s">
        <v>188</v>
      </c>
      <c r="E24" s="184">
        <v>0.3</v>
      </c>
      <c r="F24" s="189">
        <v>1.2</v>
      </c>
      <c r="G24" s="190">
        <f t="shared" si="0"/>
        <v>1.2</v>
      </c>
      <c r="H24" s="191"/>
      <c r="I24" s="303"/>
    </row>
    <row r="25" spans="1:40" ht="20.25" customHeight="1" x14ac:dyDescent="0.2">
      <c r="B25" s="177" t="s">
        <v>24</v>
      </c>
      <c r="C25" s="148"/>
      <c r="D25" s="178"/>
      <c r="E25" s="179">
        <v>0.3</v>
      </c>
      <c r="F25" s="180">
        <v>3</v>
      </c>
      <c r="G25" s="181">
        <f>SUM(G26+G34+G40)</f>
        <v>3</v>
      </c>
      <c r="I25" s="309"/>
    </row>
    <row r="26" spans="1:40" s="6" customFormat="1" ht="21" customHeight="1" x14ac:dyDescent="0.2">
      <c r="B26" s="192" t="s">
        <v>140</v>
      </c>
      <c r="C26" s="193"/>
      <c r="D26" s="194"/>
      <c r="E26" s="195">
        <v>0.3</v>
      </c>
      <c r="F26" s="196">
        <v>0.9</v>
      </c>
      <c r="G26" s="197">
        <f>G27</f>
        <v>0.9</v>
      </c>
      <c r="H26" s="51"/>
      <c r="I26" s="309"/>
      <c r="J26" s="198"/>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row>
    <row r="27" spans="1:40" ht="114" customHeight="1" x14ac:dyDescent="0.2">
      <c r="B27" s="188" t="s">
        <v>272</v>
      </c>
      <c r="C27" s="187" t="s">
        <v>405</v>
      </c>
      <c r="D27" s="305" t="s">
        <v>188</v>
      </c>
      <c r="E27" s="184">
        <v>1</v>
      </c>
      <c r="F27" s="199">
        <v>0.9</v>
      </c>
      <c r="G27" s="186">
        <f>IF(D27="Yes",F27,0)</f>
        <v>0.9</v>
      </c>
      <c r="H27" s="303" t="s">
        <v>431</v>
      </c>
      <c r="I27" s="309" t="s">
        <v>460</v>
      </c>
    </row>
    <row r="28" spans="1:40" ht="19.5" customHeight="1" x14ac:dyDescent="0.2">
      <c r="B28" s="192" t="s">
        <v>117</v>
      </c>
      <c r="C28" s="200"/>
      <c r="D28" s="200"/>
      <c r="E28" s="201"/>
      <c r="F28" s="201"/>
      <c r="G28" s="202"/>
      <c r="H28" s="52"/>
      <c r="I28" s="309"/>
    </row>
    <row r="29" spans="1:40" ht="127.5" customHeight="1" x14ac:dyDescent="0.2">
      <c r="B29" s="188" t="s">
        <v>257</v>
      </c>
      <c r="C29" s="296" t="s">
        <v>408</v>
      </c>
      <c r="D29" s="305" t="s">
        <v>188</v>
      </c>
      <c r="E29" s="203"/>
      <c r="F29" s="203"/>
      <c r="G29" s="204"/>
      <c r="H29" s="309" t="s">
        <v>456</v>
      </c>
      <c r="I29" s="309" t="s">
        <v>460</v>
      </c>
    </row>
    <row r="30" spans="1:40" s="6" customFormat="1" ht="60.75" customHeight="1" x14ac:dyDescent="0.2">
      <c r="A30" s="2"/>
      <c r="B30" s="205" t="s">
        <v>319</v>
      </c>
      <c r="C30" s="187"/>
      <c r="D30" s="92" t="s">
        <v>188</v>
      </c>
      <c r="E30" s="203"/>
      <c r="F30" s="203"/>
      <c r="G30" s="204"/>
      <c r="H30" s="51"/>
      <c r="I30" s="303"/>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row>
    <row r="31" spans="1:40" s="6" customFormat="1" ht="61.5" customHeight="1" x14ac:dyDescent="0.2">
      <c r="A31" s="2"/>
      <c r="B31" s="205" t="s">
        <v>124</v>
      </c>
      <c r="C31" s="187"/>
      <c r="D31" s="183" t="s">
        <v>188</v>
      </c>
      <c r="E31" s="203"/>
      <c r="F31" s="203"/>
      <c r="G31" s="204"/>
      <c r="H31" s="51"/>
      <c r="I31" s="303"/>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row>
    <row r="32" spans="1:40" s="6" customFormat="1" ht="48.75" customHeight="1" x14ac:dyDescent="0.2">
      <c r="A32" s="2"/>
      <c r="B32" s="205" t="s">
        <v>125</v>
      </c>
      <c r="C32" s="187"/>
      <c r="D32" s="183" t="s">
        <v>188</v>
      </c>
      <c r="E32" s="203"/>
      <c r="F32" s="203"/>
      <c r="G32" s="204"/>
      <c r="H32" s="51"/>
      <c r="I32" s="303"/>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row>
    <row r="33" spans="1:40" s="6" customFormat="1" ht="48.75" customHeight="1" x14ac:dyDescent="0.2">
      <c r="A33" s="2"/>
      <c r="B33" s="205" t="s">
        <v>126</v>
      </c>
      <c r="C33" s="187"/>
      <c r="D33" s="183" t="s">
        <v>188</v>
      </c>
      <c r="E33" s="203"/>
      <c r="F33" s="203"/>
      <c r="G33" s="204"/>
      <c r="H33" s="51"/>
      <c r="I33" s="312"/>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row>
    <row r="34" spans="1:40" s="6" customFormat="1" ht="21" customHeight="1" x14ac:dyDescent="0.2">
      <c r="A34" s="2"/>
      <c r="B34" s="192" t="s">
        <v>141</v>
      </c>
      <c r="C34" s="193"/>
      <c r="D34" s="194"/>
      <c r="E34" s="195">
        <v>0.35</v>
      </c>
      <c r="F34" s="206">
        <v>1.05</v>
      </c>
      <c r="G34" s="197">
        <f>SUM(G35:G39)</f>
        <v>1.05</v>
      </c>
      <c r="H34" s="51"/>
      <c r="I34" s="303"/>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row>
    <row r="35" spans="1:40" s="6" customFormat="1" ht="142.5" x14ac:dyDescent="0.2">
      <c r="A35" s="2"/>
      <c r="B35" s="188" t="s">
        <v>258</v>
      </c>
      <c r="C35" s="297" t="s">
        <v>406</v>
      </c>
      <c r="D35" s="305" t="s">
        <v>188</v>
      </c>
      <c r="E35" s="184">
        <v>0.15</v>
      </c>
      <c r="F35" s="207">
        <v>0.1575</v>
      </c>
      <c r="G35" s="186">
        <f>IF(D35="Yes",F35,0)</f>
        <v>0.1575</v>
      </c>
      <c r="H35" s="303" t="s">
        <v>432</v>
      </c>
      <c r="I35" s="309" t="s">
        <v>461</v>
      </c>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row>
    <row r="36" spans="1:40" s="6" customFormat="1" ht="77.25" customHeight="1" x14ac:dyDescent="0.2">
      <c r="A36" s="2"/>
      <c r="B36" s="205" t="s">
        <v>320</v>
      </c>
      <c r="C36" s="187"/>
      <c r="D36" s="305" t="s">
        <v>188</v>
      </c>
      <c r="E36" s="184">
        <v>0.25</v>
      </c>
      <c r="F36" s="207">
        <v>0.26250000000000001</v>
      </c>
      <c r="G36" s="186">
        <f t="shared" ref="G36:G39" si="1">IF(D36="Yes",F36,0)</f>
        <v>0.26250000000000001</v>
      </c>
      <c r="H36" s="303" t="s">
        <v>457</v>
      </c>
      <c r="I36" s="309" t="s">
        <v>462</v>
      </c>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row>
    <row r="37" spans="1:40" s="6" customFormat="1" ht="98.25" customHeight="1" x14ac:dyDescent="0.2">
      <c r="A37" s="2"/>
      <c r="B37" s="205" t="s">
        <v>124</v>
      </c>
      <c r="C37" s="187"/>
      <c r="D37" s="305" t="s">
        <v>188</v>
      </c>
      <c r="E37" s="184">
        <v>0.25</v>
      </c>
      <c r="F37" s="207">
        <v>0.26250000000000001</v>
      </c>
      <c r="G37" s="186">
        <f>IF(D37="Yes",F37,0)</f>
        <v>0.26250000000000001</v>
      </c>
      <c r="H37" s="303" t="s">
        <v>433</v>
      </c>
      <c r="I37" s="309" t="s">
        <v>463</v>
      </c>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row>
    <row r="38" spans="1:40" s="6" customFormat="1" ht="48.75" customHeight="1" x14ac:dyDescent="0.2">
      <c r="A38" s="2"/>
      <c r="B38" s="205" t="s">
        <v>261</v>
      </c>
      <c r="C38" s="187"/>
      <c r="D38" s="305" t="s">
        <v>188</v>
      </c>
      <c r="E38" s="184">
        <v>0.15</v>
      </c>
      <c r="F38" s="207">
        <v>0.1575</v>
      </c>
      <c r="G38" s="186">
        <f t="shared" si="1"/>
        <v>0.1575</v>
      </c>
      <c r="H38" s="303" t="s">
        <v>436</v>
      </c>
      <c r="I38" s="303" t="s">
        <v>464</v>
      </c>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row>
    <row r="39" spans="1:40" s="6" customFormat="1" ht="51" x14ac:dyDescent="0.2">
      <c r="A39" s="2"/>
      <c r="B39" s="205" t="s">
        <v>126</v>
      </c>
      <c r="C39" s="187"/>
      <c r="D39" s="92" t="s">
        <v>188</v>
      </c>
      <c r="E39" s="184">
        <v>0.2</v>
      </c>
      <c r="F39" s="207">
        <v>0.21</v>
      </c>
      <c r="G39" s="186">
        <f t="shared" si="1"/>
        <v>0.21</v>
      </c>
      <c r="H39" s="303" t="s">
        <v>453</v>
      </c>
      <c r="I39" s="303" t="s">
        <v>485</v>
      </c>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row>
    <row r="40" spans="1:40" s="6" customFormat="1" ht="21" customHeight="1" x14ac:dyDescent="0.2">
      <c r="A40" s="2"/>
      <c r="B40" s="192" t="s">
        <v>142</v>
      </c>
      <c r="C40" s="193"/>
      <c r="D40" s="194"/>
      <c r="E40" s="208">
        <v>0.35</v>
      </c>
      <c r="F40" s="206">
        <v>1.05</v>
      </c>
      <c r="G40" s="197">
        <f>SUM(G41:G45)</f>
        <v>1.05</v>
      </c>
      <c r="H40" s="51"/>
      <c r="I40" s="303"/>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row>
    <row r="41" spans="1:40" s="6" customFormat="1" ht="104.25" customHeight="1" x14ac:dyDescent="0.2">
      <c r="A41" s="2"/>
      <c r="B41" s="188" t="s">
        <v>19</v>
      </c>
      <c r="C41" s="296" t="s">
        <v>407</v>
      </c>
      <c r="D41" s="92" t="s">
        <v>188</v>
      </c>
      <c r="E41" s="184">
        <v>0.15</v>
      </c>
      <c r="F41" s="207">
        <v>0.1575</v>
      </c>
      <c r="G41" s="186">
        <f>IF(D41="Yes",F41,0)</f>
        <v>0.1575</v>
      </c>
      <c r="H41" s="51"/>
      <c r="I41" s="303"/>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row>
    <row r="42" spans="1:40" s="6" customFormat="1" ht="65.25" customHeight="1" x14ac:dyDescent="0.2">
      <c r="A42" s="2"/>
      <c r="B42" s="205" t="s">
        <v>321</v>
      </c>
      <c r="C42" s="187"/>
      <c r="D42" s="305" t="s">
        <v>188</v>
      </c>
      <c r="E42" s="184">
        <v>0.25</v>
      </c>
      <c r="F42" s="207">
        <v>0.26250000000000001</v>
      </c>
      <c r="G42" s="186">
        <f t="shared" ref="G42:G45" si="2">IF(D42="Yes",F42,0)</f>
        <v>0.26250000000000001</v>
      </c>
      <c r="H42" s="303" t="s">
        <v>434</v>
      </c>
      <c r="I42" s="303" t="s">
        <v>465</v>
      </c>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row>
    <row r="43" spans="1:40" s="6" customFormat="1" ht="99.75" x14ac:dyDescent="0.2">
      <c r="A43" s="2"/>
      <c r="B43" s="205" t="s">
        <v>259</v>
      </c>
      <c r="C43" s="187"/>
      <c r="D43" s="183" t="s">
        <v>188</v>
      </c>
      <c r="E43" s="184">
        <v>0.25</v>
      </c>
      <c r="F43" s="207">
        <v>0.26250000000000001</v>
      </c>
      <c r="G43" s="186">
        <f t="shared" si="2"/>
        <v>0.26250000000000001</v>
      </c>
      <c r="H43" s="51"/>
      <c r="I43" s="303"/>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row>
    <row r="44" spans="1:40" s="6" customFormat="1" ht="55.5" customHeight="1" x14ac:dyDescent="0.2">
      <c r="A44" s="2"/>
      <c r="B44" s="205" t="s">
        <v>260</v>
      </c>
      <c r="C44" s="187"/>
      <c r="D44" s="92" t="s">
        <v>188</v>
      </c>
      <c r="E44" s="184">
        <v>0.15</v>
      </c>
      <c r="F44" s="207">
        <v>0.1575</v>
      </c>
      <c r="G44" s="186">
        <f t="shared" si="2"/>
        <v>0.1575</v>
      </c>
      <c r="H44" s="303"/>
      <c r="I44" s="303"/>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row>
    <row r="45" spans="1:40" s="6" customFormat="1" ht="29.25" thickBot="1" x14ac:dyDescent="0.25">
      <c r="A45" s="2"/>
      <c r="B45" s="209" t="s">
        <v>127</v>
      </c>
      <c r="C45" s="210"/>
      <c r="D45" s="211" t="s">
        <v>188</v>
      </c>
      <c r="E45" s="212">
        <v>0.2</v>
      </c>
      <c r="F45" s="213">
        <v>0.21</v>
      </c>
      <c r="G45" s="214">
        <f t="shared" si="2"/>
        <v>0.21</v>
      </c>
      <c r="H45" s="51"/>
      <c r="I45" s="303"/>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row>
    <row r="46" spans="1:40" s="6" customFormat="1" ht="15.75" thickBot="1" x14ac:dyDescent="0.25">
      <c r="B46" s="215"/>
      <c r="C46" s="30"/>
      <c r="D46" s="216"/>
      <c r="E46" s="217"/>
      <c r="F46" s="218"/>
      <c r="G46" s="219"/>
      <c r="H46" s="51"/>
      <c r="I46" s="303"/>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row>
    <row r="47" spans="1:40" s="6" customFormat="1" ht="21" customHeight="1" x14ac:dyDescent="0.2">
      <c r="B47" s="220" t="s">
        <v>91</v>
      </c>
      <c r="C47" s="221"/>
      <c r="D47" s="173"/>
      <c r="E47" s="222">
        <v>1</v>
      </c>
      <c r="F47" s="223">
        <v>10</v>
      </c>
      <c r="G47" s="176">
        <f>MAX(G48,G54,G61)</f>
        <v>10</v>
      </c>
      <c r="H47" s="51"/>
      <c r="I47" s="303"/>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row>
    <row r="48" spans="1:40" s="6" customFormat="1" ht="90" customHeight="1" x14ac:dyDescent="0.2">
      <c r="B48" s="224" t="s">
        <v>79</v>
      </c>
      <c r="C48" s="225"/>
      <c r="D48" s="178"/>
      <c r="E48" s="226">
        <v>1</v>
      </c>
      <c r="F48" s="227">
        <v>10</v>
      </c>
      <c r="G48" s="228">
        <f>SUM(G49:G53)</f>
        <v>10</v>
      </c>
      <c r="H48" s="306" t="s">
        <v>437</v>
      </c>
      <c r="I48" s="303" t="s">
        <v>486</v>
      </c>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row>
    <row r="49" spans="2:40" s="6" customFormat="1" ht="18" customHeight="1" x14ac:dyDescent="0.2">
      <c r="B49" s="188" t="s">
        <v>241</v>
      </c>
      <c r="C49" s="299" t="s">
        <v>411</v>
      </c>
      <c r="D49" s="183" t="s">
        <v>188</v>
      </c>
      <c r="E49" s="229">
        <v>0.4</v>
      </c>
      <c r="F49" s="230">
        <v>4</v>
      </c>
      <c r="G49" s="231">
        <f>IF(D49="Yes",F49,0)</f>
        <v>4</v>
      </c>
      <c r="H49" s="51"/>
      <c r="I49" s="303"/>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row>
    <row r="50" spans="2:40" s="6" customFormat="1" ht="63.75" x14ac:dyDescent="0.2">
      <c r="B50" s="188" t="s">
        <v>82</v>
      </c>
      <c r="C50" s="299" t="s">
        <v>413</v>
      </c>
      <c r="D50" s="305" t="s">
        <v>188</v>
      </c>
      <c r="E50" s="229">
        <v>0.15</v>
      </c>
      <c r="F50" s="230">
        <v>1.5</v>
      </c>
      <c r="G50" s="231">
        <f t="shared" ref="G50:G53" si="3">IF(D50="Yes",F50,0)</f>
        <v>1.5</v>
      </c>
      <c r="H50" s="303" t="s">
        <v>435</v>
      </c>
      <c r="I50" s="303" t="s">
        <v>487</v>
      </c>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row>
    <row r="51" spans="2:40" s="6" customFormat="1" ht="42.75" customHeight="1" x14ac:dyDescent="0.2">
      <c r="B51" s="188" t="s">
        <v>83</v>
      </c>
      <c r="C51" s="299" t="s">
        <v>412</v>
      </c>
      <c r="D51" s="92" t="s">
        <v>188</v>
      </c>
      <c r="E51" s="229">
        <v>0.15</v>
      </c>
      <c r="F51" s="230">
        <v>1.5</v>
      </c>
      <c r="G51" s="231">
        <f t="shared" si="3"/>
        <v>1.5</v>
      </c>
      <c r="H51" s="303"/>
      <c r="I51" s="303"/>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row>
    <row r="52" spans="2:40" s="6" customFormat="1" ht="128.25" customHeight="1" x14ac:dyDescent="0.2">
      <c r="B52" s="188" t="s">
        <v>84</v>
      </c>
      <c r="C52" s="299" t="s">
        <v>414</v>
      </c>
      <c r="D52" s="305" t="s">
        <v>188</v>
      </c>
      <c r="E52" s="229">
        <v>0.15</v>
      </c>
      <c r="F52" s="230">
        <v>1.5</v>
      </c>
      <c r="G52" s="231">
        <f t="shared" si="3"/>
        <v>1.5</v>
      </c>
      <c r="H52" s="303" t="s">
        <v>427</v>
      </c>
      <c r="I52" s="303" t="s">
        <v>488</v>
      </c>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row>
    <row r="53" spans="2:40" s="6" customFormat="1" ht="196.5" customHeight="1" x14ac:dyDescent="0.2">
      <c r="B53" s="188" t="s">
        <v>85</v>
      </c>
      <c r="C53" s="299" t="s">
        <v>415</v>
      </c>
      <c r="D53" s="305" t="s">
        <v>188</v>
      </c>
      <c r="E53" s="229">
        <v>0.15</v>
      </c>
      <c r="F53" s="230">
        <v>1.5</v>
      </c>
      <c r="G53" s="231">
        <f t="shared" si="3"/>
        <v>1.5</v>
      </c>
      <c r="H53" s="303" t="s">
        <v>438</v>
      </c>
      <c r="I53" s="303" t="s">
        <v>489</v>
      </c>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row>
    <row r="54" spans="2:40" s="6" customFormat="1" ht="21" customHeight="1" x14ac:dyDescent="0.2">
      <c r="B54" s="224" t="s">
        <v>80</v>
      </c>
      <c r="C54" s="225"/>
      <c r="D54" s="178"/>
      <c r="E54" s="226">
        <v>1</v>
      </c>
      <c r="F54" s="227">
        <v>10</v>
      </c>
      <c r="G54" s="228">
        <f>SUM(G55:G60)</f>
        <v>0</v>
      </c>
      <c r="H54" s="51"/>
      <c r="I54" s="303"/>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row>
    <row r="55" spans="2:40" s="6" customFormat="1" ht="18" customHeight="1" x14ac:dyDescent="0.2">
      <c r="B55" s="188" t="s">
        <v>242</v>
      </c>
      <c r="C55" s="187"/>
      <c r="D55" s="183"/>
      <c r="E55" s="229">
        <v>0.4</v>
      </c>
      <c r="F55" s="230">
        <v>4</v>
      </c>
      <c r="G55" s="231">
        <f>IF(D55="Yes",F55,0)</f>
        <v>0</v>
      </c>
      <c r="H55" s="51"/>
      <c r="I55" s="303"/>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row>
    <row r="56" spans="2:40" s="6" customFormat="1" ht="18" customHeight="1" x14ac:dyDescent="0.2">
      <c r="B56" s="188" t="s">
        <v>87</v>
      </c>
      <c r="C56" s="187"/>
      <c r="D56" s="183"/>
      <c r="E56" s="229">
        <v>0.12</v>
      </c>
      <c r="F56" s="230">
        <v>1.2</v>
      </c>
      <c r="G56" s="231">
        <f t="shared" ref="G56:G60" si="4">IF(D56="Yes",F56,0)</f>
        <v>0</v>
      </c>
      <c r="H56" s="51"/>
      <c r="I56" s="303"/>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row>
    <row r="57" spans="2:40" s="6" customFormat="1" ht="18" customHeight="1" x14ac:dyDescent="0.2">
      <c r="B57" s="188" t="s">
        <v>86</v>
      </c>
      <c r="C57" s="187"/>
      <c r="D57" s="183"/>
      <c r="E57" s="229">
        <v>0.12</v>
      </c>
      <c r="F57" s="230">
        <v>1.2</v>
      </c>
      <c r="G57" s="231">
        <f t="shared" si="4"/>
        <v>0</v>
      </c>
      <c r="H57" s="51"/>
      <c r="I57" s="303"/>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row>
    <row r="58" spans="2:40" s="6" customFormat="1" ht="18" customHeight="1" x14ac:dyDescent="0.2">
      <c r="B58" s="188" t="s">
        <v>88</v>
      </c>
      <c r="C58" s="187"/>
      <c r="D58" s="183"/>
      <c r="E58" s="229">
        <v>0.12</v>
      </c>
      <c r="F58" s="230">
        <v>1.2</v>
      </c>
      <c r="G58" s="231">
        <f t="shared" si="4"/>
        <v>0</v>
      </c>
      <c r="H58" s="51"/>
      <c r="I58" s="303"/>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row>
    <row r="59" spans="2:40" s="6" customFormat="1" ht="18" customHeight="1" x14ac:dyDescent="0.2">
      <c r="B59" s="188" t="s">
        <v>89</v>
      </c>
      <c r="C59" s="187"/>
      <c r="D59" s="183"/>
      <c r="E59" s="229">
        <v>0.12</v>
      </c>
      <c r="F59" s="230">
        <v>1.2</v>
      </c>
      <c r="G59" s="231">
        <f t="shared" si="4"/>
        <v>0</v>
      </c>
      <c r="H59" s="51"/>
      <c r="I59" s="303"/>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row>
    <row r="60" spans="2:40" s="6" customFormat="1" ht="18" customHeight="1" x14ac:dyDescent="0.2">
      <c r="B60" s="188" t="s">
        <v>90</v>
      </c>
      <c r="C60" s="187"/>
      <c r="D60" s="183"/>
      <c r="E60" s="229">
        <v>0.12</v>
      </c>
      <c r="F60" s="230">
        <v>1.2</v>
      </c>
      <c r="G60" s="231">
        <f t="shared" si="4"/>
        <v>0</v>
      </c>
      <c r="H60" s="51"/>
      <c r="I60" s="303"/>
      <c r="J60" s="232"/>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row>
    <row r="61" spans="2:40" s="6" customFormat="1" ht="18" customHeight="1" x14ac:dyDescent="0.2">
      <c r="B61" s="224" t="s">
        <v>139</v>
      </c>
      <c r="C61" s="225"/>
      <c r="D61" s="178"/>
      <c r="E61" s="226">
        <v>1</v>
      </c>
      <c r="F61" s="233">
        <v>10</v>
      </c>
      <c r="G61" s="228">
        <f>SUM(G62:G68)</f>
        <v>0</v>
      </c>
      <c r="H61" s="51"/>
      <c r="I61" s="303"/>
      <c r="J61" s="232"/>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row>
    <row r="62" spans="2:40" s="6" customFormat="1" ht="18" customHeight="1" x14ac:dyDescent="0.2">
      <c r="B62" s="29" t="s">
        <v>136</v>
      </c>
      <c r="C62" s="187"/>
      <c r="D62" s="183"/>
      <c r="E62" s="229">
        <v>0.2</v>
      </c>
      <c r="F62" s="230">
        <v>2</v>
      </c>
      <c r="G62" s="231">
        <f>IF(D62="Yes",F62,0)</f>
        <v>0</v>
      </c>
      <c r="H62" s="51"/>
      <c r="I62" s="303"/>
      <c r="J62" s="232"/>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row>
    <row r="63" spans="2:40" s="6" customFormat="1" ht="18" customHeight="1" x14ac:dyDescent="0.2">
      <c r="B63" s="29" t="s">
        <v>238</v>
      </c>
      <c r="C63" s="187"/>
      <c r="D63" s="183"/>
      <c r="E63" s="229">
        <v>0.05</v>
      </c>
      <c r="F63" s="230">
        <v>0.5</v>
      </c>
      <c r="G63" s="231">
        <f t="shared" ref="G63:G68" si="5">IF(D63="Yes",F63,0)</f>
        <v>0</v>
      </c>
      <c r="H63" s="51"/>
      <c r="I63" s="303"/>
      <c r="J63" s="232"/>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row>
    <row r="64" spans="2:40" s="6" customFormat="1" ht="50.25" customHeight="1" x14ac:dyDescent="0.2">
      <c r="B64" s="29" t="s">
        <v>239</v>
      </c>
      <c r="C64" s="187"/>
      <c r="D64" s="183"/>
      <c r="E64" s="229">
        <v>0.2</v>
      </c>
      <c r="F64" s="230">
        <v>2</v>
      </c>
      <c r="G64" s="231">
        <f t="shared" si="5"/>
        <v>0</v>
      </c>
      <c r="H64" s="51"/>
      <c r="I64" s="303"/>
      <c r="J64" s="232"/>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row>
    <row r="65" spans="2:40" s="6" customFormat="1" ht="55.5" customHeight="1" x14ac:dyDescent="0.2">
      <c r="B65" s="29" t="s">
        <v>240</v>
      </c>
      <c r="C65" s="187"/>
      <c r="D65" s="183"/>
      <c r="E65" s="229">
        <v>0.2</v>
      </c>
      <c r="F65" s="230">
        <v>2</v>
      </c>
      <c r="G65" s="231">
        <f t="shared" si="5"/>
        <v>0</v>
      </c>
      <c r="H65" s="51"/>
      <c r="I65" s="303"/>
      <c r="J65" s="232"/>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row>
    <row r="66" spans="2:40" s="6" customFormat="1" ht="18" customHeight="1" x14ac:dyDescent="0.2">
      <c r="B66" s="29" t="s">
        <v>84</v>
      </c>
      <c r="C66" s="187"/>
      <c r="D66" s="183"/>
      <c r="E66" s="229">
        <v>0.2</v>
      </c>
      <c r="F66" s="230">
        <v>2</v>
      </c>
      <c r="G66" s="231">
        <f t="shared" si="5"/>
        <v>0</v>
      </c>
      <c r="H66" s="51"/>
      <c r="I66" s="303"/>
      <c r="J66" s="232"/>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row>
    <row r="67" spans="2:40" s="6" customFormat="1" ht="18" customHeight="1" x14ac:dyDescent="0.2">
      <c r="B67" s="29" t="s">
        <v>137</v>
      </c>
      <c r="C67" s="187"/>
      <c r="D67" s="183"/>
      <c r="E67" s="229">
        <v>0.1</v>
      </c>
      <c r="F67" s="230">
        <v>1</v>
      </c>
      <c r="G67" s="231">
        <f t="shared" si="5"/>
        <v>0</v>
      </c>
      <c r="H67" s="51"/>
      <c r="I67" s="303"/>
      <c r="J67" s="232"/>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row>
    <row r="68" spans="2:40" s="6" customFormat="1" ht="18" customHeight="1" x14ac:dyDescent="0.2">
      <c r="B68" s="29" t="s">
        <v>138</v>
      </c>
      <c r="C68" s="187"/>
      <c r="D68" s="183"/>
      <c r="E68" s="229">
        <v>0.05</v>
      </c>
      <c r="F68" s="230">
        <v>0.5</v>
      </c>
      <c r="G68" s="231">
        <f t="shared" si="5"/>
        <v>0</v>
      </c>
      <c r="H68" s="51"/>
      <c r="I68" s="303"/>
      <c r="J68" s="232"/>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row>
    <row r="69" spans="2:40" s="6" customFormat="1" ht="20.100000000000001" customHeight="1" thickBot="1" x14ac:dyDescent="0.25">
      <c r="B69" s="234"/>
      <c r="C69" s="166"/>
      <c r="D69" s="216"/>
      <c r="E69" s="235"/>
      <c r="F69" s="236"/>
      <c r="G69" s="237"/>
      <c r="H69" s="51"/>
      <c r="I69" s="303"/>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row>
    <row r="70" spans="2:40" s="6" customFormat="1" ht="21" customHeight="1" x14ac:dyDescent="0.2">
      <c r="B70" s="171" t="s">
        <v>8</v>
      </c>
      <c r="C70" s="172"/>
      <c r="D70" s="173"/>
      <c r="E70" s="174">
        <v>1</v>
      </c>
      <c r="F70" s="238">
        <v>10</v>
      </c>
      <c r="G70" s="176">
        <f>G79+G71</f>
        <v>10</v>
      </c>
      <c r="H70" s="51"/>
      <c r="I70" s="303"/>
      <c r="J70" s="19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row>
    <row r="71" spans="2:40" s="6" customFormat="1" ht="21" customHeight="1" x14ac:dyDescent="0.2">
      <c r="B71" s="177" t="s">
        <v>2</v>
      </c>
      <c r="C71" s="178"/>
      <c r="D71" s="178"/>
      <c r="E71" s="239">
        <v>0.25</v>
      </c>
      <c r="F71" s="240">
        <v>2.5</v>
      </c>
      <c r="G71" s="228">
        <f>SUM(G72:G78)</f>
        <v>2.5</v>
      </c>
      <c r="H71" s="51"/>
      <c r="I71" s="303"/>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row>
    <row r="72" spans="2:40" s="6" customFormat="1" ht="36" customHeight="1" x14ac:dyDescent="0.2">
      <c r="B72" s="29" t="s">
        <v>163</v>
      </c>
      <c r="C72" s="298" t="s">
        <v>421</v>
      </c>
      <c r="D72" s="183" t="s">
        <v>188</v>
      </c>
      <c r="E72" s="184">
        <v>0.1</v>
      </c>
      <c r="F72" s="189">
        <v>0.25</v>
      </c>
      <c r="G72" s="186">
        <f>IF(D72="Yes",F72,0)</f>
        <v>0.25</v>
      </c>
      <c r="H72" s="51"/>
      <c r="I72" s="24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row>
    <row r="73" spans="2:40" s="6" customFormat="1" ht="40.5" customHeight="1" x14ac:dyDescent="0.2">
      <c r="B73" s="29" t="s">
        <v>262</v>
      </c>
      <c r="C73" s="91" t="s">
        <v>422</v>
      </c>
      <c r="D73" s="183" t="s">
        <v>188</v>
      </c>
      <c r="E73" s="184">
        <v>0.2</v>
      </c>
      <c r="F73" s="189">
        <v>0.5</v>
      </c>
      <c r="G73" s="186">
        <f t="shared" ref="G73:G78" si="6">IF(D73="Yes",F73,0)</f>
        <v>0.5</v>
      </c>
      <c r="H73" s="51"/>
      <c r="I73" s="241"/>
      <c r="J73" s="232"/>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row>
    <row r="74" spans="2:40" s="6" customFormat="1" ht="25.5" customHeight="1" x14ac:dyDescent="0.2">
      <c r="B74" s="29" t="s">
        <v>69</v>
      </c>
      <c r="C74" s="91" t="s">
        <v>423</v>
      </c>
      <c r="D74" s="183" t="s">
        <v>188</v>
      </c>
      <c r="E74" s="184">
        <v>0.1</v>
      </c>
      <c r="F74" s="189">
        <v>0.25</v>
      </c>
      <c r="G74" s="186">
        <f t="shared" si="6"/>
        <v>0.25</v>
      </c>
      <c r="H74" s="51"/>
      <c r="I74" s="24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row>
    <row r="75" spans="2:40" s="6" customFormat="1" ht="42.75" x14ac:dyDescent="0.2">
      <c r="B75" s="29" t="s">
        <v>70</v>
      </c>
      <c r="C75" s="91" t="s">
        <v>423</v>
      </c>
      <c r="D75" s="183" t="s">
        <v>188</v>
      </c>
      <c r="E75" s="184">
        <v>0.2</v>
      </c>
      <c r="F75" s="189">
        <v>0.5</v>
      </c>
      <c r="G75" s="186">
        <f t="shared" si="6"/>
        <v>0.5</v>
      </c>
      <c r="H75" s="303" t="s">
        <v>454</v>
      </c>
      <c r="I75" s="241" t="s">
        <v>490</v>
      </c>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row>
    <row r="76" spans="2:40" s="6" customFormat="1" ht="42.75" x14ac:dyDescent="0.2">
      <c r="B76" s="29" t="s">
        <v>43</v>
      </c>
      <c r="C76" s="91" t="s">
        <v>423</v>
      </c>
      <c r="D76" s="305" t="s">
        <v>188</v>
      </c>
      <c r="E76" s="184">
        <v>0.1</v>
      </c>
      <c r="F76" s="189">
        <v>0.25</v>
      </c>
      <c r="G76" s="186">
        <f t="shared" si="6"/>
        <v>0.25</v>
      </c>
      <c r="H76" s="303" t="s">
        <v>442</v>
      </c>
      <c r="I76" s="241" t="s">
        <v>491</v>
      </c>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row>
    <row r="77" spans="2:40" s="6" customFormat="1" ht="356.25" x14ac:dyDescent="0.2">
      <c r="B77" s="29" t="s">
        <v>161</v>
      </c>
      <c r="C77" s="91" t="s">
        <v>423</v>
      </c>
      <c r="D77" s="305" t="s">
        <v>188</v>
      </c>
      <c r="E77" s="184">
        <v>0.1</v>
      </c>
      <c r="F77" s="189">
        <v>0.25</v>
      </c>
      <c r="G77" s="186">
        <f t="shared" si="6"/>
        <v>0.25</v>
      </c>
      <c r="H77" s="303" t="s">
        <v>441</v>
      </c>
      <c r="I77" s="241" t="s">
        <v>492</v>
      </c>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row>
    <row r="78" spans="2:40" s="6" customFormat="1" ht="40.5" customHeight="1" x14ac:dyDescent="0.2">
      <c r="B78" s="29" t="s">
        <v>29</v>
      </c>
      <c r="C78" s="91" t="s">
        <v>423</v>
      </c>
      <c r="D78" s="92" t="s">
        <v>188</v>
      </c>
      <c r="E78" s="184">
        <v>0.2</v>
      </c>
      <c r="F78" s="189">
        <v>0.5</v>
      </c>
      <c r="G78" s="186">
        <f t="shared" si="6"/>
        <v>0.5</v>
      </c>
      <c r="H78" s="303" t="s">
        <v>443</v>
      </c>
      <c r="I78" s="24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row>
    <row r="79" spans="2:40" s="6" customFormat="1" ht="21" customHeight="1" x14ac:dyDescent="0.2">
      <c r="B79" s="177" t="s">
        <v>92</v>
      </c>
      <c r="C79" s="178"/>
      <c r="D79" s="178"/>
      <c r="E79" s="239">
        <v>0.75</v>
      </c>
      <c r="F79" s="240">
        <v>7.5</v>
      </c>
      <c r="G79" s="228">
        <f>SUM(G84+G80)</f>
        <v>7.5</v>
      </c>
      <c r="H79" s="51"/>
      <c r="I79" s="313"/>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row>
    <row r="80" spans="2:40" s="6" customFormat="1" ht="21" customHeight="1" x14ac:dyDescent="0.2">
      <c r="B80" s="192" t="s">
        <v>25</v>
      </c>
      <c r="C80" s="194"/>
      <c r="D80" s="194"/>
      <c r="E80" s="208">
        <v>0.3</v>
      </c>
      <c r="F80" s="242">
        <v>2.25</v>
      </c>
      <c r="G80" s="197">
        <f>SUM(G81:G83)</f>
        <v>2.25</v>
      </c>
      <c r="H80" s="51"/>
      <c r="I80" s="314"/>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row>
    <row r="81" spans="2:40" s="6" customFormat="1" ht="18" customHeight="1" x14ac:dyDescent="0.2">
      <c r="B81" s="188" t="s">
        <v>71</v>
      </c>
      <c r="C81" s="298" t="s">
        <v>410</v>
      </c>
      <c r="D81" s="183" t="s">
        <v>188</v>
      </c>
      <c r="E81" s="243">
        <v>0.4</v>
      </c>
      <c r="F81" s="189">
        <v>0.9</v>
      </c>
      <c r="G81" s="186">
        <f>IF(D81="Yes",F81,0)</f>
        <v>0.9</v>
      </c>
      <c r="H81" s="51"/>
      <c r="I81" s="309"/>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row>
    <row r="82" spans="2:40" ht="63.75" x14ac:dyDescent="0.2">
      <c r="B82" s="188" t="s">
        <v>249</v>
      </c>
      <c r="C82" s="298" t="s">
        <v>416</v>
      </c>
      <c r="D82" s="305" t="s">
        <v>188</v>
      </c>
      <c r="E82" s="243">
        <v>0.3</v>
      </c>
      <c r="F82" s="189">
        <v>0.67500000000000004</v>
      </c>
      <c r="G82" s="186">
        <f t="shared" ref="G82:G83" si="7">IF(D82="Yes",F82,0)</f>
        <v>0.67500000000000004</v>
      </c>
      <c r="H82" s="51" t="s">
        <v>455</v>
      </c>
      <c r="I82" s="303" t="s">
        <v>493</v>
      </c>
    </row>
    <row r="83" spans="2:40" ht="356.25" x14ac:dyDescent="0.2">
      <c r="B83" s="188" t="s">
        <v>263</v>
      </c>
      <c r="C83" s="298" t="s">
        <v>420</v>
      </c>
      <c r="D83" s="305" t="s">
        <v>188</v>
      </c>
      <c r="E83" s="243">
        <v>0.3</v>
      </c>
      <c r="F83" s="189">
        <v>0.67500000000000004</v>
      </c>
      <c r="G83" s="186">
        <f t="shared" si="7"/>
        <v>0.67500000000000004</v>
      </c>
      <c r="H83" s="51" t="s">
        <v>444</v>
      </c>
      <c r="I83" s="241" t="s">
        <v>492</v>
      </c>
    </row>
    <row r="84" spans="2:40" ht="20.25" customHeight="1" x14ac:dyDescent="0.2">
      <c r="B84" s="244" t="s">
        <v>75</v>
      </c>
      <c r="C84" s="245"/>
      <c r="D84" s="245"/>
      <c r="E84" s="208">
        <v>0.7</v>
      </c>
      <c r="F84" s="246">
        <v>5.25</v>
      </c>
      <c r="G84" s="247">
        <f>SUM(G91+G85)</f>
        <v>5.25</v>
      </c>
      <c r="I84" s="315"/>
    </row>
    <row r="85" spans="2:40" ht="20.25" customHeight="1" x14ac:dyDescent="0.2">
      <c r="B85" s="248" t="s">
        <v>72</v>
      </c>
      <c r="C85" s="249"/>
      <c r="D85" s="249"/>
      <c r="E85" s="250">
        <v>0.6</v>
      </c>
      <c r="F85" s="251">
        <v>3.15</v>
      </c>
      <c r="G85" s="252">
        <f>MAX(G86:G90)</f>
        <v>3.15</v>
      </c>
      <c r="I85" s="315"/>
    </row>
    <row r="86" spans="2:40" s="8" customFormat="1" ht="140.25" x14ac:dyDescent="0.2">
      <c r="B86" s="253" t="s">
        <v>243</v>
      </c>
      <c r="C86" s="298" t="s">
        <v>418</v>
      </c>
      <c r="D86" s="305" t="s">
        <v>188</v>
      </c>
      <c r="E86" s="184">
        <v>1</v>
      </c>
      <c r="F86" s="189">
        <v>3.15</v>
      </c>
      <c r="G86" s="186">
        <f>IF(D86="Yes",F86,0)</f>
        <v>3.15</v>
      </c>
      <c r="H86" s="303" t="s">
        <v>458</v>
      </c>
      <c r="I86" s="303" t="s">
        <v>494</v>
      </c>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row>
    <row r="87" spans="2:40" s="8" customFormat="1" ht="191.25" x14ac:dyDescent="0.2">
      <c r="B87" s="253" t="s">
        <v>250</v>
      </c>
      <c r="C87" s="298" t="s">
        <v>419</v>
      </c>
      <c r="D87" s="305" t="s">
        <v>189</v>
      </c>
      <c r="E87" s="184">
        <v>1</v>
      </c>
      <c r="F87" s="189">
        <v>3.15</v>
      </c>
      <c r="G87" s="186">
        <f>IF(D87="Yes",F87,0)</f>
        <v>0</v>
      </c>
      <c r="H87" s="303" t="s">
        <v>445</v>
      </c>
      <c r="I87" s="303" t="s">
        <v>495</v>
      </c>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row>
    <row r="88" spans="2:40" ht="17.25" customHeight="1" x14ac:dyDescent="0.2">
      <c r="B88" s="255" t="s">
        <v>183</v>
      </c>
      <c r="C88" s="254"/>
      <c r="D88" s="183"/>
      <c r="E88" s="243">
        <v>0.6</v>
      </c>
      <c r="F88" s="189">
        <v>1.89</v>
      </c>
      <c r="G88" s="186">
        <f>IF(D88="Yes",F88,0)</f>
        <v>0</v>
      </c>
      <c r="I88" s="309"/>
    </row>
    <row r="89" spans="2:40" ht="17.25" customHeight="1" x14ac:dyDescent="0.2">
      <c r="B89" s="255" t="s">
        <v>184</v>
      </c>
      <c r="C89" s="254"/>
      <c r="D89" s="183"/>
      <c r="E89" s="243">
        <v>0.5</v>
      </c>
      <c r="F89" s="189">
        <v>1.575</v>
      </c>
      <c r="G89" s="186">
        <f>IF(D89="Yes",F89,0)</f>
        <v>0</v>
      </c>
      <c r="I89" s="309"/>
    </row>
    <row r="90" spans="2:40" ht="17.25" customHeight="1" x14ac:dyDescent="0.2">
      <c r="B90" s="255" t="s">
        <v>185</v>
      </c>
      <c r="C90" s="254"/>
      <c r="D90" s="183"/>
      <c r="E90" s="243">
        <v>0.3</v>
      </c>
      <c r="F90" s="189">
        <v>0.94499999999999995</v>
      </c>
      <c r="G90" s="186">
        <f>IF(D90="Yes",F90,0)</f>
        <v>0</v>
      </c>
      <c r="I90" s="309"/>
    </row>
    <row r="91" spans="2:40" ht="18" customHeight="1" x14ac:dyDescent="0.2">
      <c r="B91" s="248" t="s">
        <v>0</v>
      </c>
      <c r="C91" s="249"/>
      <c r="D91" s="249"/>
      <c r="E91" s="250">
        <v>0.4</v>
      </c>
      <c r="F91" s="251">
        <v>2.1</v>
      </c>
      <c r="G91" s="252">
        <f>SUM(G92:G96)</f>
        <v>2.1</v>
      </c>
      <c r="I91" s="309"/>
    </row>
    <row r="92" spans="2:40" ht="33.75" customHeight="1" x14ac:dyDescent="0.2">
      <c r="B92" s="188" t="s">
        <v>248</v>
      </c>
      <c r="C92" s="298" t="s">
        <v>417</v>
      </c>
      <c r="D92" s="183" t="s">
        <v>188</v>
      </c>
      <c r="E92" s="243">
        <v>0.25</v>
      </c>
      <c r="F92" s="189">
        <v>0.52500000000000002</v>
      </c>
      <c r="G92" s="186">
        <f t="shared" ref="G92:G96" si="8">IF(D92="Yes",F92,0)</f>
        <v>0.52500000000000002</v>
      </c>
      <c r="I92" s="309"/>
    </row>
    <row r="93" spans="2:40" ht="48.75" customHeight="1" x14ac:dyDescent="0.2">
      <c r="B93" s="256" t="s">
        <v>3</v>
      </c>
      <c r="C93" s="298" t="s">
        <v>417</v>
      </c>
      <c r="D93" s="183" t="s">
        <v>188</v>
      </c>
      <c r="E93" s="243">
        <v>0.15</v>
      </c>
      <c r="F93" s="189">
        <v>0.315</v>
      </c>
      <c r="G93" s="186">
        <f t="shared" si="8"/>
        <v>0.315</v>
      </c>
      <c r="I93" s="309"/>
    </row>
    <row r="94" spans="2:40" ht="63.75" x14ac:dyDescent="0.2">
      <c r="B94" s="256" t="s">
        <v>76</v>
      </c>
      <c r="C94" s="298" t="s">
        <v>417</v>
      </c>
      <c r="D94" s="305" t="s">
        <v>188</v>
      </c>
      <c r="E94" s="243">
        <v>0.2</v>
      </c>
      <c r="F94" s="189">
        <v>0.42</v>
      </c>
      <c r="G94" s="186">
        <f t="shared" si="8"/>
        <v>0.42</v>
      </c>
      <c r="H94" s="303" t="s">
        <v>459</v>
      </c>
      <c r="I94" s="303" t="s">
        <v>493</v>
      </c>
    </row>
    <row r="95" spans="2:40" ht="63.75" x14ac:dyDescent="0.2">
      <c r="B95" s="188" t="s">
        <v>264</v>
      </c>
      <c r="C95" s="298" t="s">
        <v>417</v>
      </c>
      <c r="D95" s="305" t="s">
        <v>188</v>
      </c>
      <c r="E95" s="243">
        <v>0.2</v>
      </c>
      <c r="F95" s="189">
        <v>0.42</v>
      </c>
      <c r="G95" s="186">
        <f t="shared" si="8"/>
        <v>0.42</v>
      </c>
      <c r="H95" s="303" t="s">
        <v>446</v>
      </c>
      <c r="I95" s="303" t="s">
        <v>493</v>
      </c>
    </row>
    <row r="96" spans="2:40" ht="33" customHeight="1" thickBot="1" x14ac:dyDescent="0.25">
      <c r="B96" s="257" t="s">
        <v>251</v>
      </c>
      <c r="C96" s="298" t="s">
        <v>417</v>
      </c>
      <c r="D96" s="211" t="s">
        <v>188</v>
      </c>
      <c r="E96" s="258">
        <v>0.2</v>
      </c>
      <c r="F96" s="259">
        <v>0.42</v>
      </c>
      <c r="G96" s="214">
        <f t="shared" si="8"/>
        <v>0.42</v>
      </c>
      <c r="I96" s="303"/>
    </row>
    <row r="97" spans="2:7" ht="15" x14ac:dyDescent="0.2">
      <c r="B97" s="30"/>
      <c r="C97" s="30"/>
      <c r="D97" s="31"/>
      <c r="E97" s="32"/>
      <c r="F97" s="33"/>
      <c r="G97" s="34"/>
    </row>
    <row r="98" spans="2:7" x14ac:dyDescent="0.2">
      <c r="D98" s="23"/>
      <c r="E98" s="5"/>
      <c r="F98" s="24"/>
      <c r="G98" s="24"/>
    </row>
    <row r="99" spans="2:7" x14ac:dyDescent="0.2">
      <c r="D99" s="23"/>
      <c r="E99" s="5"/>
      <c r="F99" s="24"/>
      <c r="G99" s="24"/>
    </row>
    <row r="100" spans="2:7" x14ac:dyDescent="0.2">
      <c r="D100" s="23"/>
      <c r="E100" s="5"/>
      <c r="F100" s="24"/>
      <c r="G100" s="24"/>
    </row>
    <row r="101" spans="2:7" x14ac:dyDescent="0.2">
      <c r="D101" s="23"/>
      <c r="E101" s="5"/>
      <c r="F101" s="24"/>
      <c r="G101" s="24"/>
    </row>
    <row r="102" spans="2:7" x14ac:dyDescent="0.2">
      <c r="D102" s="23"/>
      <c r="E102" s="5"/>
      <c r="F102" s="24"/>
      <c r="G102" s="24"/>
    </row>
    <row r="103" spans="2:7" x14ac:dyDescent="0.2">
      <c r="D103" s="23"/>
      <c r="E103" s="5"/>
      <c r="F103" s="24"/>
      <c r="G103" s="24"/>
    </row>
    <row r="104" spans="2:7" x14ac:dyDescent="0.2">
      <c r="D104" s="23"/>
      <c r="E104" s="5"/>
      <c r="F104" s="24"/>
      <c r="G104" s="24"/>
    </row>
    <row r="105" spans="2:7" x14ac:dyDescent="0.2">
      <c r="D105" s="23"/>
      <c r="E105" s="5"/>
      <c r="F105" s="24"/>
      <c r="G105" s="24"/>
    </row>
    <row r="106" spans="2:7" x14ac:dyDescent="0.2">
      <c r="D106" s="23"/>
      <c r="E106" s="5"/>
      <c r="F106" s="24"/>
      <c r="G106" s="24"/>
    </row>
    <row r="107" spans="2:7" x14ac:dyDescent="0.2">
      <c r="D107" s="23"/>
      <c r="E107" s="5"/>
      <c r="F107" s="24"/>
      <c r="G107" s="24"/>
    </row>
    <row r="108" spans="2:7" x14ac:dyDescent="0.2">
      <c r="D108" s="23"/>
      <c r="E108" s="5"/>
      <c r="F108" s="24"/>
      <c r="G108" s="24"/>
    </row>
    <row r="109" spans="2:7" x14ac:dyDescent="0.2">
      <c r="D109" s="23"/>
      <c r="E109" s="5"/>
      <c r="F109" s="24"/>
      <c r="G109" s="24"/>
    </row>
    <row r="110" spans="2:7" x14ac:dyDescent="0.2">
      <c r="D110" s="23"/>
      <c r="E110" s="5"/>
      <c r="F110" s="24"/>
      <c r="G110" s="24"/>
    </row>
    <row r="111" spans="2:7" x14ac:dyDescent="0.2">
      <c r="D111" s="23"/>
      <c r="E111" s="5"/>
      <c r="F111" s="24"/>
      <c r="G111" s="24"/>
    </row>
    <row r="112" spans="2:7" x14ac:dyDescent="0.2">
      <c r="D112" s="23"/>
      <c r="E112" s="5"/>
      <c r="F112" s="24"/>
      <c r="G112" s="24"/>
    </row>
    <row r="113" spans="4:7" x14ac:dyDescent="0.2">
      <c r="D113" s="23"/>
      <c r="E113" s="5"/>
      <c r="F113" s="24"/>
      <c r="G113" s="24"/>
    </row>
    <row r="114" spans="4:7" x14ac:dyDescent="0.2">
      <c r="D114" s="23"/>
      <c r="E114" s="5"/>
      <c r="F114" s="24"/>
      <c r="G114" s="24"/>
    </row>
    <row r="115" spans="4:7" x14ac:dyDescent="0.2">
      <c r="D115" s="23"/>
      <c r="E115" s="5"/>
      <c r="F115" s="24"/>
      <c r="G115" s="24"/>
    </row>
    <row r="116" spans="4:7" x14ac:dyDescent="0.2">
      <c r="D116" s="23"/>
      <c r="E116" s="5"/>
      <c r="F116" s="24"/>
      <c r="G116" s="24"/>
    </row>
    <row r="117" spans="4:7" x14ac:dyDescent="0.2">
      <c r="D117" s="23"/>
      <c r="E117" s="5"/>
      <c r="F117" s="24"/>
      <c r="G117" s="24"/>
    </row>
    <row r="118" spans="4:7" x14ac:dyDescent="0.2">
      <c r="D118" s="23"/>
      <c r="E118" s="5"/>
      <c r="F118" s="24"/>
      <c r="G118" s="24"/>
    </row>
    <row r="119" spans="4:7" x14ac:dyDescent="0.2">
      <c r="D119" s="23"/>
      <c r="E119" s="5"/>
      <c r="F119" s="24"/>
      <c r="G119" s="24"/>
    </row>
    <row r="120" spans="4:7" x14ac:dyDescent="0.2">
      <c r="D120" s="23"/>
      <c r="E120" s="5"/>
      <c r="F120" s="24"/>
      <c r="G120" s="24"/>
    </row>
    <row r="121" spans="4:7" x14ac:dyDescent="0.2">
      <c r="D121" s="23"/>
      <c r="E121" s="5"/>
      <c r="F121" s="24"/>
      <c r="G121" s="24"/>
    </row>
    <row r="122" spans="4:7" x14ac:dyDescent="0.2">
      <c r="D122" s="23"/>
      <c r="E122" s="5"/>
      <c r="F122" s="24"/>
      <c r="G122" s="24"/>
    </row>
    <row r="123" spans="4:7" x14ac:dyDescent="0.2">
      <c r="D123" s="23"/>
      <c r="E123" s="5"/>
      <c r="F123" s="24"/>
      <c r="G123" s="24"/>
    </row>
    <row r="124" spans="4:7" x14ac:dyDescent="0.2">
      <c r="D124" s="23"/>
      <c r="E124" s="5"/>
      <c r="F124" s="24"/>
      <c r="G124" s="24"/>
    </row>
    <row r="125" spans="4:7" x14ac:dyDescent="0.2">
      <c r="D125" s="23"/>
      <c r="E125" s="5"/>
      <c r="F125" s="24"/>
      <c r="G125" s="24"/>
    </row>
    <row r="126" spans="4:7" x14ac:dyDescent="0.2">
      <c r="D126" s="23"/>
      <c r="E126" s="5"/>
      <c r="F126" s="24"/>
      <c r="G126" s="24"/>
    </row>
    <row r="127" spans="4:7" x14ac:dyDescent="0.2">
      <c r="D127" s="23"/>
      <c r="E127" s="5"/>
      <c r="F127" s="24"/>
      <c r="G127" s="24"/>
    </row>
    <row r="128" spans="4:7" x14ac:dyDescent="0.2">
      <c r="D128" s="23"/>
      <c r="E128" s="5"/>
      <c r="F128" s="24"/>
      <c r="G128" s="24"/>
    </row>
    <row r="129" spans="4:7" x14ac:dyDescent="0.2">
      <c r="D129" s="23"/>
      <c r="E129" s="5"/>
      <c r="F129" s="24"/>
      <c r="G129" s="24"/>
    </row>
    <row r="130" spans="4:7" x14ac:dyDescent="0.2">
      <c r="D130" s="23"/>
      <c r="E130" s="5"/>
      <c r="F130" s="24"/>
      <c r="G130" s="24"/>
    </row>
    <row r="131" spans="4:7" x14ac:dyDescent="0.2">
      <c r="D131" s="23"/>
      <c r="E131" s="5"/>
      <c r="F131" s="24"/>
      <c r="G131" s="24"/>
    </row>
    <row r="132" spans="4:7" x14ac:dyDescent="0.2">
      <c r="D132" s="23"/>
      <c r="E132" s="5"/>
      <c r="F132" s="24"/>
      <c r="G132" s="24"/>
    </row>
    <row r="133" spans="4:7" x14ac:dyDescent="0.2">
      <c r="D133" s="23"/>
      <c r="E133" s="5"/>
      <c r="F133" s="24"/>
      <c r="G133" s="24"/>
    </row>
    <row r="134" spans="4:7" x14ac:dyDescent="0.2">
      <c r="D134" s="23"/>
      <c r="E134" s="5"/>
      <c r="F134" s="24"/>
      <c r="G134" s="24"/>
    </row>
  </sheetData>
  <sheetProtection password="DA7B" sheet="1" objects="1" scenarios="1" formatCells="0" formatColumns="0" formatRows="0" selectLockedCells="1"/>
  <mergeCells count="13">
    <mergeCell ref="B9:B10"/>
    <mergeCell ref="D9:D10"/>
    <mergeCell ref="B2:G2"/>
    <mergeCell ref="B5:G5"/>
    <mergeCell ref="B6:G6"/>
    <mergeCell ref="B7:G7"/>
    <mergeCell ref="B3:G3"/>
    <mergeCell ref="C9:C10"/>
    <mergeCell ref="H9:J10"/>
    <mergeCell ref="H11:H12"/>
    <mergeCell ref="I11:I12"/>
    <mergeCell ref="J11:J12"/>
    <mergeCell ref="E9:G10"/>
  </mergeCells>
  <pageMargins left="0.4765625" right="1.036875" top="1.08" bottom="0.91" header="0.5" footer="0.5"/>
  <pageSetup scale="32" fitToHeight="0" orientation="landscape" r:id="rId1"/>
  <headerFooter alignWithMargins="0">
    <oddHeader xml:space="preserve">&amp;R&amp;"Arial,Bold"&amp;12Annex 2
SG DEM
</oddHeader>
  </headerFooter>
  <colBreaks count="1" manualBreakCount="1">
    <brk id="1" max="1048575" man="1"/>
  </colBreaks>
  <ignoredErrors>
    <ignoredError sqref="G20 G91 G61 G54 G40"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 desplegables'!$A$2:$A$3</xm:f>
          </x14:formula1>
          <xm:sqref>D14:D19 D21:D24 D27 D29:D33 D35:D39 D41:D45 D92:D96 D86:D90 D81:D83 D72:D78 D49:D53 D55:D60 D62:D68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2:AB20"/>
  <sheetViews>
    <sheetView topLeftCell="C10" zoomScale="85" zoomScaleNormal="85" workbookViewId="0">
      <selection activeCell="D19" sqref="D19"/>
    </sheetView>
  </sheetViews>
  <sheetFormatPr defaultRowHeight="12.75" x14ac:dyDescent="0.2"/>
  <cols>
    <col min="1" max="1" width="2.42578125" style="2" customWidth="1"/>
    <col min="2" max="2" width="82.85546875" style="5" customWidth="1"/>
    <col min="3" max="3" width="68.85546875" style="2" customWidth="1"/>
    <col min="4" max="4" width="25.28515625" style="20" customWidth="1"/>
    <col min="5" max="5" width="2.7109375" style="51" hidden="1" customWidth="1"/>
    <col min="6" max="6" width="29.140625" style="52" customWidth="1"/>
    <col min="7" max="8" width="20.7109375" style="52" customWidth="1"/>
    <col min="9" max="28" width="9.140625" style="52"/>
    <col min="29" max="16384" width="9.140625" style="2"/>
  </cols>
  <sheetData>
    <row r="2" spans="1:28" ht="18" x14ac:dyDescent="0.2">
      <c r="B2" s="388" t="s">
        <v>275</v>
      </c>
      <c r="C2" s="388"/>
      <c r="D2" s="388"/>
    </row>
    <row r="3" spans="1:28" ht="18.75" thickBot="1" x14ac:dyDescent="0.25">
      <c r="B3" s="389" t="s">
        <v>129</v>
      </c>
      <c r="C3" s="433"/>
      <c r="D3" s="433"/>
    </row>
    <row r="4" spans="1:28" ht="18" x14ac:dyDescent="0.2">
      <c r="A4" s="434" t="s">
        <v>42</v>
      </c>
      <c r="B4" s="435"/>
      <c r="C4" s="435"/>
      <c r="D4" s="435"/>
      <c r="E4" s="54"/>
    </row>
    <row r="5" spans="1:28" ht="23.25" customHeight="1" x14ac:dyDescent="0.2">
      <c r="A5" s="26"/>
      <c r="B5" s="436" t="s">
        <v>74</v>
      </c>
      <c r="C5" s="436"/>
      <c r="D5" s="436"/>
      <c r="E5" s="55"/>
    </row>
    <row r="6" spans="1:28" ht="31.5" customHeight="1" x14ac:dyDescent="0.2">
      <c r="A6" s="27">
        <v>1</v>
      </c>
      <c r="B6" s="408" t="s">
        <v>267</v>
      </c>
      <c r="C6" s="408"/>
      <c r="D6" s="408"/>
      <c r="E6" s="55"/>
    </row>
    <row r="7" spans="1:28" ht="30.75" customHeight="1" thickBot="1" x14ac:dyDescent="0.25">
      <c r="A7" s="28">
        <v>2</v>
      </c>
      <c r="B7" s="427" t="s">
        <v>268</v>
      </c>
      <c r="C7" s="427"/>
      <c r="D7" s="427"/>
      <c r="E7" s="56"/>
    </row>
    <row r="8" spans="1:28" s="6" customFormat="1" ht="27" customHeight="1" x14ac:dyDescent="0.2">
      <c r="A8" s="2"/>
      <c r="B8" s="5"/>
      <c r="C8" s="5"/>
      <c r="D8" s="19"/>
      <c r="E8" s="51"/>
      <c r="F8" s="52"/>
      <c r="G8" s="51"/>
      <c r="H8" s="51"/>
      <c r="I8" s="51"/>
      <c r="J8" s="51"/>
      <c r="K8" s="51"/>
      <c r="L8" s="51"/>
      <c r="M8" s="51"/>
      <c r="N8" s="51"/>
      <c r="O8" s="51"/>
      <c r="P8" s="51"/>
      <c r="Q8" s="51"/>
      <c r="R8" s="51"/>
      <c r="S8" s="51"/>
      <c r="T8" s="51"/>
      <c r="U8" s="51"/>
      <c r="V8" s="51"/>
      <c r="W8" s="51"/>
      <c r="X8" s="51"/>
      <c r="Y8" s="51"/>
      <c r="Z8" s="51"/>
      <c r="AA8" s="51"/>
      <c r="AB8" s="51"/>
    </row>
    <row r="9" spans="1:28" s="6" customFormat="1" ht="18" customHeight="1" thickBot="1" x14ac:dyDescent="0.25">
      <c r="A9" s="2"/>
      <c r="B9" s="432" t="s">
        <v>128</v>
      </c>
      <c r="C9" s="432"/>
      <c r="D9" s="432"/>
      <c r="E9" s="51"/>
      <c r="F9" s="52"/>
      <c r="G9" s="51"/>
      <c r="H9" s="51"/>
      <c r="I9" s="51"/>
      <c r="J9" s="51"/>
      <c r="K9" s="51"/>
      <c r="L9" s="51"/>
      <c r="M9" s="51"/>
      <c r="N9" s="51"/>
      <c r="O9" s="51"/>
      <c r="P9" s="51"/>
      <c r="Q9" s="51"/>
      <c r="R9" s="51"/>
      <c r="S9" s="51"/>
      <c r="T9" s="51"/>
      <c r="U9" s="51"/>
      <c r="V9" s="51"/>
      <c r="W9" s="51"/>
      <c r="X9" s="51"/>
      <c r="Y9" s="51"/>
      <c r="Z9" s="51"/>
      <c r="AA9" s="51"/>
      <c r="AB9" s="51"/>
    </row>
    <row r="10" spans="1:28" ht="25.5" customHeight="1" x14ac:dyDescent="0.2">
      <c r="B10" s="140" t="s">
        <v>32</v>
      </c>
      <c r="C10" s="141" t="s">
        <v>34</v>
      </c>
      <c r="D10" s="142" t="s">
        <v>244</v>
      </c>
      <c r="F10" s="430" t="s">
        <v>209</v>
      </c>
      <c r="G10" s="431"/>
      <c r="H10" s="431"/>
    </row>
    <row r="11" spans="1:28" ht="23.25" customHeight="1" x14ac:dyDescent="0.2">
      <c r="B11" s="143" t="s">
        <v>28</v>
      </c>
      <c r="C11" s="143"/>
      <c r="D11" s="143"/>
      <c r="F11" s="144" t="s">
        <v>205</v>
      </c>
      <c r="G11" s="77" t="s">
        <v>246</v>
      </c>
      <c r="H11" s="77" t="s">
        <v>207</v>
      </c>
    </row>
    <row r="12" spans="1:28" ht="33" customHeight="1" x14ac:dyDescent="0.2">
      <c r="B12" s="145" t="s">
        <v>14</v>
      </c>
      <c r="C12" s="146" t="s">
        <v>119</v>
      </c>
      <c r="D12" s="311" t="s">
        <v>191</v>
      </c>
    </row>
    <row r="13" spans="1:28" s="6" customFormat="1" ht="33" customHeight="1" x14ac:dyDescent="0.2">
      <c r="A13" s="2"/>
      <c r="B13" s="145" t="s">
        <v>53</v>
      </c>
      <c r="C13" s="146" t="s">
        <v>118</v>
      </c>
      <c r="D13" s="147" t="s">
        <v>195</v>
      </c>
      <c r="E13" s="51"/>
      <c r="F13" s="52"/>
      <c r="G13" s="52"/>
      <c r="H13" s="51"/>
      <c r="I13" s="51"/>
      <c r="J13" s="51"/>
      <c r="K13" s="51"/>
      <c r="L13" s="51"/>
      <c r="M13" s="51"/>
      <c r="N13" s="51"/>
      <c r="O13" s="51"/>
      <c r="P13" s="51"/>
      <c r="Q13" s="51"/>
      <c r="R13" s="51"/>
      <c r="S13" s="51"/>
      <c r="T13" s="51"/>
      <c r="U13" s="51"/>
      <c r="V13" s="51"/>
      <c r="W13" s="51"/>
      <c r="X13" s="51"/>
      <c r="Y13" s="51"/>
      <c r="Z13" s="51"/>
      <c r="AA13" s="51"/>
      <c r="AB13" s="51"/>
    </row>
    <row r="14" spans="1:28" s="6" customFormat="1" ht="15" x14ac:dyDescent="0.2">
      <c r="A14" s="2"/>
      <c r="B14" s="148" t="s">
        <v>15</v>
      </c>
      <c r="C14" s="148"/>
      <c r="D14" s="148"/>
      <c r="E14" s="51"/>
      <c r="F14" s="52"/>
      <c r="G14" s="52"/>
      <c r="H14" s="51"/>
      <c r="I14" s="51"/>
      <c r="J14" s="51"/>
      <c r="K14" s="51"/>
      <c r="L14" s="51"/>
      <c r="M14" s="51"/>
      <c r="N14" s="51"/>
      <c r="O14" s="51"/>
      <c r="P14" s="51"/>
      <c r="Q14" s="51"/>
      <c r="R14" s="51"/>
      <c r="S14" s="51"/>
      <c r="T14" s="51"/>
      <c r="U14" s="51"/>
      <c r="V14" s="51"/>
      <c r="W14" s="51"/>
      <c r="X14" s="51"/>
      <c r="Y14" s="51"/>
      <c r="Z14" s="51"/>
      <c r="AA14" s="51"/>
      <c r="AB14" s="51"/>
    </row>
    <row r="15" spans="1:28" ht="33" customHeight="1" x14ac:dyDescent="0.2">
      <c r="B15" s="149" t="s">
        <v>44</v>
      </c>
      <c r="C15" s="150"/>
      <c r="D15" s="50" t="s">
        <v>188</v>
      </c>
    </row>
    <row r="16" spans="1:28" ht="127.5" x14ac:dyDescent="0.2">
      <c r="B16" s="149" t="s">
        <v>45</v>
      </c>
      <c r="C16" s="150" t="s">
        <v>468</v>
      </c>
      <c r="D16" s="302" t="s">
        <v>188</v>
      </c>
      <c r="F16" s="309" t="s">
        <v>439</v>
      </c>
      <c r="G16" s="309" t="s">
        <v>471</v>
      </c>
    </row>
    <row r="17" spans="2:7" ht="15" x14ac:dyDescent="0.2">
      <c r="B17" s="148" t="s">
        <v>26</v>
      </c>
      <c r="C17" s="148"/>
      <c r="D17" s="148"/>
      <c r="G17" s="309"/>
    </row>
    <row r="18" spans="2:7" ht="127.5" x14ac:dyDescent="0.2">
      <c r="B18" s="151" t="s">
        <v>46</v>
      </c>
      <c r="C18" s="150" t="s">
        <v>469</v>
      </c>
      <c r="D18" s="302" t="s">
        <v>188</v>
      </c>
      <c r="F18" s="309" t="s">
        <v>440</v>
      </c>
      <c r="G18" s="309" t="s">
        <v>471</v>
      </c>
    </row>
    <row r="19" spans="2:7" ht="127.5" x14ac:dyDescent="0.2">
      <c r="B19" s="149" t="s">
        <v>322</v>
      </c>
      <c r="C19" s="150" t="s">
        <v>470</v>
      </c>
      <c r="D19" s="302" t="s">
        <v>188</v>
      </c>
      <c r="F19" s="309" t="s">
        <v>440</v>
      </c>
      <c r="G19" s="309" t="s">
        <v>471</v>
      </c>
    </row>
    <row r="20" spans="2:7" ht="14.25" x14ac:dyDescent="0.2">
      <c r="B20" s="30"/>
      <c r="C20" s="4"/>
      <c r="D20" s="152"/>
    </row>
  </sheetData>
  <sheetProtection password="DA7B" sheet="1" objects="1" scenarios="1" formatCells="0" formatColumns="0" formatRows="0" selectLockedCells="1"/>
  <mergeCells count="8">
    <mergeCell ref="F10:H10"/>
    <mergeCell ref="B9:D9"/>
    <mergeCell ref="B7:D7"/>
    <mergeCell ref="B3:D3"/>
    <mergeCell ref="B2:D2"/>
    <mergeCell ref="A4:D4"/>
    <mergeCell ref="B5:D5"/>
    <mergeCell ref="B6:D6"/>
  </mergeCells>
  <pageMargins left="0.4765625" right="1.036875" top="1.08" bottom="0.91" header="0.5" footer="0.5"/>
  <pageSetup scale="67" orientation="landscape" r:id="rId1"/>
  <headerFooter alignWithMargins="0">
    <oddHeader xml:space="preserve">&amp;R&amp;"Arial,Bold"&amp;12Annex 2
SG DEM
</oddHeader>
  </headerFooter>
  <rowBreaks count="1" manualBreakCount="1">
    <brk id="9" max="16383" man="1"/>
  </rowBreaks>
  <colBreaks count="1" manualBreakCount="1">
    <brk id="1"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'Listas desplegables'!$B$2:$B$4</xm:f>
          </x14:formula1>
          <xm:sqref>D12</xm:sqref>
        </x14:dataValidation>
        <x14:dataValidation type="list" allowBlank="1" showInputMessage="1" showErrorMessage="1">
          <x14:formula1>
            <xm:f>'Listas desplegables'!$C$2:$C$5</xm:f>
          </x14:formula1>
          <xm:sqref>D13</xm:sqref>
        </x14:dataValidation>
        <x14:dataValidation type="list" allowBlank="1" showInputMessage="1" showErrorMessage="1">
          <x14:formula1>
            <xm:f>'Listas desplegables'!$A$2:$A$3</xm:f>
          </x14:formula1>
          <xm:sqref>D15:D16 D18:D19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Z46"/>
  <sheetViews>
    <sheetView zoomScale="70" zoomScaleNormal="70" workbookViewId="0">
      <selection activeCell="D39" sqref="D39"/>
    </sheetView>
  </sheetViews>
  <sheetFormatPr defaultRowHeight="12.75" x14ac:dyDescent="0.2"/>
  <cols>
    <col min="1" max="1" width="2.42578125" style="2" customWidth="1"/>
    <col min="2" max="2" width="82.85546875" style="5" customWidth="1"/>
    <col min="3" max="3" width="68.85546875" style="2" customWidth="1"/>
    <col min="4" max="4" width="11" style="20" customWidth="1"/>
    <col min="5" max="5" width="16.140625" style="135" hidden="1" customWidth="1"/>
    <col min="6" max="12" width="9.140625" style="136" hidden="1" customWidth="1"/>
    <col min="13" max="13" width="4.140625" style="2" hidden="1" customWidth="1"/>
    <col min="14" max="14" width="31.5703125" style="52" customWidth="1"/>
    <col min="15" max="15" width="18.28515625" style="52" customWidth="1"/>
    <col min="16" max="16" width="13.5703125" style="52" customWidth="1"/>
    <col min="17" max="26" width="9.140625" style="52"/>
    <col min="27" max="16384" width="9.140625" style="2"/>
  </cols>
  <sheetData>
    <row r="1" spans="1:26" x14ac:dyDescent="0.2">
      <c r="N1" s="2"/>
      <c r="O1" s="2"/>
      <c r="P1" s="2"/>
    </row>
    <row r="2" spans="1:26" ht="18" x14ac:dyDescent="0.2">
      <c r="B2" s="388" t="s">
        <v>275</v>
      </c>
      <c r="C2" s="388"/>
      <c r="D2" s="388"/>
      <c r="N2" s="2"/>
      <c r="O2" s="2"/>
      <c r="P2" s="2"/>
    </row>
    <row r="3" spans="1:26" ht="18.75" thickBot="1" x14ac:dyDescent="0.25">
      <c r="B3" s="389" t="s">
        <v>129</v>
      </c>
      <c r="C3" s="433"/>
      <c r="D3" s="433"/>
      <c r="N3" s="2"/>
      <c r="O3" s="2"/>
      <c r="P3" s="2"/>
    </row>
    <row r="4" spans="1:26" ht="18" x14ac:dyDescent="0.2">
      <c r="A4" s="434" t="s">
        <v>42</v>
      </c>
      <c r="B4" s="435"/>
      <c r="C4" s="435"/>
      <c r="D4" s="439"/>
      <c r="E4" s="153"/>
      <c r="N4" s="2"/>
      <c r="O4" s="2"/>
      <c r="P4" s="2"/>
    </row>
    <row r="5" spans="1:26" ht="23.25" customHeight="1" x14ac:dyDescent="0.2">
      <c r="A5" s="26"/>
      <c r="B5" s="436" t="s">
        <v>74</v>
      </c>
      <c r="C5" s="436"/>
      <c r="D5" s="440"/>
      <c r="E5" s="154"/>
      <c r="N5" s="2"/>
      <c r="O5" s="2"/>
      <c r="P5" s="2"/>
    </row>
    <row r="6" spans="1:26" ht="31.5" customHeight="1" x14ac:dyDescent="0.2">
      <c r="A6" s="27">
        <v>1</v>
      </c>
      <c r="B6" s="408" t="s">
        <v>267</v>
      </c>
      <c r="C6" s="408"/>
      <c r="D6" s="409"/>
      <c r="E6" s="154"/>
      <c r="N6" s="2"/>
      <c r="O6" s="2"/>
      <c r="P6" s="2"/>
    </row>
    <row r="7" spans="1:26" ht="30.75" customHeight="1" thickBot="1" x14ac:dyDescent="0.25">
      <c r="A7" s="28">
        <v>2</v>
      </c>
      <c r="B7" s="427" t="s">
        <v>268</v>
      </c>
      <c r="C7" s="427"/>
      <c r="D7" s="428"/>
      <c r="E7" s="155"/>
      <c r="N7" s="2"/>
      <c r="O7" s="2"/>
      <c r="P7" s="2"/>
    </row>
    <row r="8" spans="1:26" s="6" customFormat="1" ht="27" customHeight="1" x14ac:dyDescent="0.2">
      <c r="A8" s="2"/>
      <c r="B8" s="5"/>
      <c r="C8" s="5"/>
      <c r="D8" s="19"/>
      <c r="E8" s="135"/>
      <c r="F8" s="136"/>
      <c r="G8" s="135"/>
      <c r="H8" s="135"/>
      <c r="I8" s="135"/>
      <c r="J8" s="135"/>
      <c r="K8" s="135"/>
      <c r="L8" s="135"/>
      <c r="Q8" s="51"/>
      <c r="R8" s="51"/>
      <c r="S8" s="51"/>
      <c r="T8" s="51"/>
      <c r="U8" s="51"/>
      <c r="V8" s="51"/>
      <c r="W8" s="51"/>
      <c r="X8" s="51"/>
      <c r="Y8" s="51"/>
      <c r="Z8" s="51"/>
    </row>
    <row r="9" spans="1:26" s="6" customFormat="1" ht="18.75" thickBot="1" x14ac:dyDescent="0.25">
      <c r="A9" s="2"/>
      <c r="B9" s="438" t="s">
        <v>130</v>
      </c>
      <c r="C9" s="438"/>
      <c r="D9" s="438"/>
      <c r="E9" s="135"/>
      <c r="F9" s="136"/>
      <c r="G9" s="136"/>
      <c r="H9" s="135"/>
      <c r="I9" s="135"/>
      <c r="J9" s="135"/>
      <c r="K9" s="135"/>
      <c r="L9" s="135"/>
      <c r="Q9" s="51"/>
      <c r="R9" s="51"/>
      <c r="S9" s="51"/>
      <c r="T9" s="51"/>
      <c r="U9" s="51"/>
      <c r="V9" s="51"/>
      <c r="W9" s="51"/>
      <c r="X9" s="51"/>
      <c r="Y9" s="51"/>
      <c r="Z9" s="51"/>
    </row>
    <row r="10" spans="1:26" s="36" customFormat="1" ht="15.75" customHeight="1" x14ac:dyDescent="0.2">
      <c r="A10" s="35"/>
      <c r="B10" s="41" t="s">
        <v>32</v>
      </c>
      <c r="C10" s="42" t="s">
        <v>34</v>
      </c>
      <c r="D10" s="43" t="s">
        <v>244</v>
      </c>
      <c r="E10" s="156"/>
      <c r="F10" s="157"/>
      <c r="G10" s="157"/>
      <c r="H10" s="156"/>
      <c r="I10" s="156"/>
      <c r="J10" s="156"/>
      <c r="K10" s="156"/>
      <c r="L10" s="156"/>
      <c r="N10" s="437" t="s">
        <v>209</v>
      </c>
      <c r="O10" s="437"/>
      <c r="P10" s="437"/>
      <c r="Q10" s="57"/>
      <c r="R10" s="57"/>
      <c r="S10" s="57"/>
      <c r="T10" s="57"/>
      <c r="U10" s="57"/>
      <c r="V10" s="57"/>
      <c r="W10" s="57"/>
      <c r="X10" s="57"/>
      <c r="Y10" s="57"/>
      <c r="Z10" s="57"/>
    </row>
    <row r="11" spans="1:26" s="36" customFormat="1" ht="17.25" customHeight="1" thickBot="1" x14ac:dyDescent="0.25">
      <c r="A11" s="35"/>
      <c r="B11" s="66" t="s">
        <v>27</v>
      </c>
      <c r="C11" s="67"/>
      <c r="D11" s="158"/>
      <c r="E11" s="156"/>
      <c r="F11" s="157"/>
      <c r="G11" s="157"/>
      <c r="H11" s="156"/>
      <c r="I11" s="156"/>
      <c r="J11" s="156"/>
      <c r="K11" s="156"/>
      <c r="L11" s="156"/>
      <c r="N11" s="414" t="s">
        <v>205</v>
      </c>
      <c r="O11" s="414" t="s">
        <v>246</v>
      </c>
      <c r="P11" s="414" t="s">
        <v>207</v>
      </c>
      <c r="Q11" s="57"/>
      <c r="R11" s="57"/>
      <c r="S11" s="57"/>
      <c r="T11" s="57"/>
      <c r="U11" s="57"/>
      <c r="V11" s="57"/>
      <c r="W11" s="57"/>
      <c r="X11" s="57"/>
      <c r="Y11" s="57"/>
      <c r="Z11" s="57"/>
    </row>
    <row r="12" spans="1:26" s="36" customFormat="1" ht="14.25" x14ac:dyDescent="0.2">
      <c r="A12" s="35"/>
      <c r="B12" s="17" t="s">
        <v>153</v>
      </c>
      <c r="C12" s="85"/>
      <c r="D12" s="159" t="str">
        <f>IF(OR(D13="Yes",D27="Yes"),"Yes","")</f>
        <v>Yes</v>
      </c>
      <c r="E12" s="156"/>
      <c r="F12" s="157"/>
      <c r="G12" s="157"/>
      <c r="H12" s="156"/>
      <c r="I12" s="156"/>
      <c r="J12" s="156"/>
      <c r="K12" s="156"/>
      <c r="L12" s="156"/>
      <c r="N12" s="414"/>
      <c r="O12" s="414"/>
      <c r="P12" s="414"/>
      <c r="Q12" s="57"/>
      <c r="R12" s="57"/>
      <c r="S12" s="57"/>
      <c r="T12" s="57"/>
      <c r="U12" s="57"/>
      <c r="V12" s="57"/>
      <c r="W12" s="57"/>
      <c r="X12" s="57"/>
      <c r="Y12" s="57"/>
      <c r="Z12" s="57"/>
    </row>
    <row r="13" spans="1:26" s="36" customFormat="1" ht="14.25" x14ac:dyDescent="0.2">
      <c r="A13" s="35"/>
      <c r="B13" s="70" t="s">
        <v>265</v>
      </c>
      <c r="C13" s="62"/>
      <c r="D13" s="160" t="str">
        <f>IF(OR(D14="Yes",D20="Yes"),"Yes","")</f>
        <v>Yes</v>
      </c>
      <c r="E13" s="156"/>
      <c r="F13" s="157"/>
      <c r="G13" s="157"/>
      <c r="H13" s="156"/>
      <c r="I13" s="156"/>
      <c r="J13" s="156"/>
      <c r="K13" s="156"/>
      <c r="L13" s="156"/>
      <c r="N13" s="57"/>
      <c r="O13" s="57"/>
      <c r="P13" s="57"/>
      <c r="Q13" s="57"/>
      <c r="R13" s="57"/>
      <c r="S13" s="57"/>
      <c r="T13" s="57"/>
      <c r="U13" s="57"/>
      <c r="V13" s="57"/>
      <c r="W13" s="57"/>
      <c r="X13" s="57"/>
      <c r="Y13" s="57"/>
      <c r="Z13" s="57"/>
    </row>
    <row r="14" spans="1:26" s="36" customFormat="1" ht="14.25" x14ac:dyDescent="0.2">
      <c r="A14" s="35"/>
      <c r="B14" s="12" t="s">
        <v>269</v>
      </c>
      <c r="C14" s="10"/>
      <c r="D14" s="161" t="str">
        <f>IF(OR(D15="Yes",D16="Yes",D17="Yes",D18="Yes",D19="Yes"),"Yes","")</f>
        <v>Yes</v>
      </c>
      <c r="E14" s="156" t="str">
        <f>IF(D14="Yes",B14,"")</f>
        <v xml:space="preserve">     Financial Management</v>
      </c>
      <c r="F14" s="157">
        <f>LEN(E14)</f>
        <v>25</v>
      </c>
      <c r="G14" s="157" t="str">
        <f>RIGHT(E14,(F14-5))</f>
        <v>Financial Management</v>
      </c>
      <c r="H14" s="156" t="str">
        <f>IF(D14="Yes",CONCATENATE(G14,": "),"")</f>
        <v xml:space="preserve">Financial Management: </v>
      </c>
      <c r="I14" s="156" t="str">
        <f>CONCATENATE(H14,H15,H16,H17,H18,H19)</f>
        <v xml:space="preserve">Financial Management: Budget, Treasury, Accounting and Reporting, </v>
      </c>
      <c r="J14" s="156">
        <f>LEN(I14)</f>
        <v>66</v>
      </c>
      <c r="K14" s="156" t="str">
        <f>LEFT(I14,(J14-2))</f>
        <v>Financial Management: Budget, Treasury, Accounting and Reporting</v>
      </c>
      <c r="L14" s="156" t="str">
        <f>IF(J14=0,"",CONCATENATE(K14,"."))</f>
        <v>Financial Management: Budget, Treasury, Accounting and Reporting.</v>
      </c>
      <c r="M14" s="36" t="str">
        <f>CONCATENATE(L14,CHAR(10),CHAR(10),L20)</f>
        <v>Financial Management: Budget, Treasury, Accounting and Reporting.
Procurement: Information System.</v>
      </c>
      <c r="N14" s="57"/>
      <c r="O14" s="57"/>
      <c r="P14" s="57"/>
      <c r="Q14" s="57"/>
      <c r="R14" s="57"/>
      <c r="S14" s="57"/>
      <c r="T14" s="57"/>
      <c r="U14" s="57"/>
      <c r="V14" s="57"/>
      <c r="W14" s="57"/>
      <c r="X14" s="57"/>
      <c r="Y14" s="57"/>
      <c r="Z14" s="57"/>
    </row>
    <row r="15" spans="1:26" s="36" customFormat="1" ht="25.5" x14ac:dyDescent="0.2">
      <c r="A15" s="35"/>
      <c r="B15" s="29" t="s">
        <v>18</v>
      </c>
      <c r="C15" s="316" t="s">
        <v>474</v>
      </c>
      <c r="D15" s="162" t="s">
        <v>188</v>
      </c>
      <c r="E15" s="156" t="str">
        <f t="shared" ref="E15:E19" si="0">IF(D15="Yes",B15,"")</f>
        <v xml:space="preserve">         Budget</v>
      </c>
      <c r="F15" s="157">
        <f t="shared" ref="F15:F33" si="1">LEN(E15)</f>
        <v>15</v>
      </c>
      <c r="G15" s="157" t="str">
        <f>RIGHT(E15,(F15-9))</f>
        <v>Budget</v>
      </c>
      <c r="H15" s="156" t="str">
        <f>IF(D15="Yes",CONCATENATE(G15,", "),"")</f>
        <v xml:space="preserve">Budget, </v>
      </c>
      <c r="I15" s="156"/>
      <c r="J15" s="156"/>
      <c r="K15" s="156"/>
      <c r="L15" s="156"/>
      <c r="N15" s="57"/>
      <c r="O15" s="57"/>
      <c r="P15" s="57"/>
      <c r="Q15" s="57"/>
      <c r="R15" s="57"/>
      <c r="S15" s="57"/>
      <c r="T15" s="57"/>
      <c r="U15" s="57"/>
      <c r="V15" s="57"/>
      <c r="W15" s="57"/>
      <c r="X15" s="57"/>
      <c r="Y15" s="57"/>
      <c r="Z15" s="57"/>
    </row>
    <row r="16" spans="1:26" s="36" customFormat="1" ht="38.25" x14ac:dyDescent="0.2">
      <c r="A16" s="35"/>
      <c r="B16" s="29" t="s">
        <v>16</v>
      </c>
      <c r="C16" s="316" t="s">
        <v>475</v>
      </c>
      <c r="D16" s="162" t="s">
        <v>188</v>
      </c>
      <c r="E16" s="156" t="str">
        <f t="shared" si="0"/>
        <v xml:space="preserve">         Treasury</v>
      </c>
      <c r="F16" s="157">
        <f t="shared" si="1"/>
        <v>17</v>
      </c>
      <c r="G16" s="157" t="str">
        <f t="shared" ref="G16:G19" si="2">RIGHT(E16,(F16-9))</f>
        <v>Treasury</v>
      </c>
      <c r="H16" s="156" t="str">
        <f t="shared" ref="H16:H23" si="3">IF(D16="Yes",CONCATENATE(G16,", "),"")</f>
        <v xml:space="preserve">Treasury, </v>
      </c>
      <c r="I16" s="156"/>
      <c r="J16" s="156"/>
      <c r="K16" s="156"/>
      <c r="L16" s="156"/>
      <c r="N16" s="57"/>
      <c r="O16" s="57"/>
      <c r="P16" s="57"/>
      <c r="Q16" s="57"/>
      <c r="R16" s="57"/>
      <c r="S16" s="57"/>
      <c r="T16" s="57"/>
      <c r="U16" s="57"/>
      <c r="V16" s="57"/>
      <c r="W16" s="57"/>
      <c r="X16" s="57"/>
      <c r="Y16" s="57"/>
      <c r="Z16" s="57"/>
    </row>
    <row r="17" spans="1:26" s="36" customFormat="1" ht="76.5" x14ac:dyDescent="0.2">
      <c r="A17" s="35"/>
      <c r="B17" s="29" t="s">
        <v>1</v>
      </c>
      <c r="C17" s="316" t="s">
        <v>476</v>
      </c>
      <c r="D17" s="162" t="s">
        <v>188</v>
      </c>
      <c r="E17" s="156" t="str">
        <f t="shared" si="0"/>
        <v xml:space="preserve">         Accounting and Reporting</v>
      </c>
      <c r="F17" s="157">
        <f t="shared" si="1"/>
        <v>33</v>
      </c>
      <c r="G17" s="157" t="str">
        <f t="shared" si="2"/>
        <v>Accounting and Reporting</v>
      </c>
      <c r="H17" s="156" t="str">
        <f t="shared" si="3"/>
        <v xml:space="preserve">Accounting and Reporting, </v>
      </c>
      <c r="I17" s="156"/>
      <c r="J17" s="156"/>
      <c r="K17" s="156"/>
      <c r="L17" s="156"/>
      <c r="N17" s="57"/>
      <c r="O17" s="57"/>
      <c r="P17" s="57"/>
      <c r="Q17" s="57"/>
      <c r="R17" s="57"/>
      <c r="S17" s="57"/>
      <c r="T17" s="57"/>
      <c r="U17" s="57"/>
      <c r="V17" s="57"/>
      <c r="W17" s="57"/>
      <c r="X17" s="57"/>
      <c r="Y17" s="57"/>
      <c r="Z17" s="57"/>
    </row>
    <row r="18" spans="1:26" s="36" customFormat="1" ht="15" x14ac:dyDescent="0.2">
      <c r="A18" s="35"/>
      <c r="B18" s="29" t="s">
        <v>17</v>
      </c>
      <c r="C18" s="316" t="s">
        <v>477</v>
      </c>
      <c r="D18" s="162" t="s">
        <v>189</v>
      </c>
      <c r="E18" s="156" t="str">
        <f t="shared" si="0"/>
        <v/>
      </c>
      <c r="F18" s="157">
        <f t="shared" si="1"/>
        <v>0</v>
      </c>
      <c r="G18" s="157" t="e">
        <f t="shared" si="2"/>
        <v>#VALUE!</v>
      </c>
      <c r="H18" s="156" t="str">
        <f t="shared" si="3"/>
        <v/>
      </c>
      <c r="I18" s="156"/>
      <c r="J18" s="156"/>
      <c r="K18" s="156"/>
      <c r="L18" s="156"/>
      <c r="N18" s="57"/>
      <c r="O18" s="57"/>
      <c r="P18" s="57"/>
      <c r="Q18" s="57"/>
      <c r="R18" s="57"/>
      <c r="S18" s="57"/>
      <c r="T18" s="57"/>
      <c r="U18" s="57"/>
      <c r="V18" s="57"/>
      <c r="W18" s="57"/>
      <c r="X18" s="57"/>
      <c r="Y18" s="57"/>
      <c r="Z18" s="57"/>
    </row>
    <row r="19" spans="1:26" s="36" customFormat="1" ht="25.5" x14ac:dyDescent="0.2">
      <c r="A19" s="35"/>
      <c r="B19" s="29" t="s">
        <v>51</v>
      </c>
      <c r="C19" s="316" t="s">
        <v>478</v>
      </c>
      <c r="D19" s="162" t="s">
        <v>189</v>
      </c>
      <c r="E19" s="156" t="str">
        <f t="shared" si="0"/>
        <v/>
      </c>
      <c r="F19" s="157">
        <f t="shared" si="1"/>
        <v>0</v>
      </c>
      <c r="G19" s="157" t="e">
        <f t="shared" si="2"/>
        <v>#VALUE!</v>
      </c>
      <c r="H19" s="156" t="str">
        <f t="shared" si="3"/>
        <v/>
      </c>
      <c r="I19" s="156"/>
      <c r="J19" s="156"/>
      <c r="K19" s="156"/>
      <c r="L19" s="156"/>
      <c r="N19" s="57"/>
      <c r="O19" s="57"/>
      <c r="P19" s="57"/>
      <c r="Q19" s="57"/>
      <c r="R19" s="57"/>
      <c r="S19" s="57"/>
      <c r="T19" s="57"/>
      <c r="U19" s="57"/>
      <c r="V19" s="57"/>
      <c r="W19" s="57"/>
      <c r="X19" s="57"/>
      <c r="Y19" s="57"/>
      <c r="Z19" s="57"/>
    </row>
    <row r="20" spans="1:26" s="36" customFormat="1" ht="14.25" x14ac:dyDescent="0.2">
      <c r="A20" s="35"/>
      <c r="B20" s="12" t="s">
        <v>270</v>
      </c>
      <c r="C20" s="10"/>
      <c r="D20" s="163" t="str">
        <f>IF(OR(D21="Yes",D22="Yes",D23="Yes",D24="Yes"),"Yes","")</f>
        <v>Yes</v>
      </c>
      <c r="E20" s="156" t="str">
        <f>IF(D20="Yes",B20,"")</f>
        <v xml:space="preserve">     Procurement</v>
      </c>
      <c r="F20" s="157">
        <f>LEN(E20)</f>
        <v>16</v>
      </c>
      <c r="G20" s="157" t="str">
        <f>RIGHT(E20,(F20-5))</f>
        <v>Procurement</v>
      </c>
      <c r="H20" s="156" t="str">
        <f>IF(D20="Yes",CONCATENATE(G20,": "),"")</f>
        <v xml:space="preserve">Procurement: </v>
      </c>
      <c r="I20" s="156" t="str">
        <f>CONCATENATE(H20,H21,H22,H23,H24)</f>
        <v xml:space="preserve">Procurement: Information System, </v>
      </c>
      <c r="J20" s="156">
        <f>LEN(I20)</f>
        <v>33</v>
      </c>
      <c r="K20" s="156" t="str">
        <f t="shared" ref="K20" si="4">LEFT(I20,(J20-2))</f>
        <v>Procurement: Information System</v>
      </c>
      <c r="L20" s="156" t="str">
        <f t="shared" ref="L20:L28" si="5">IF(J20=0,"",CONCATENATE(K20,"."))</f>
        <v>Procurement: Information System.</v>
      </c>
      <c r="N20" s="57"/>
      <c r="O20" s="57"/>
      <c r="P20" s="57"/>
      <c r="Q20" s="57"/>
      <c r="R20" s="57"/>
      <c r="S20" s="57"/>
      <c r="T20" s="57"/>
      <c r="U20" s="57"/>
      <c r="V20" s="57"/>
      <c r="W20" s="57"/>
      <c r="X20" s="57"/>
      <c r="Y20" s="57"/>
      <c r="Z20" s="57"/>
    </row>
    <row r="21" spans="1:26" s="36" customFormat="1" ht="25.5" x14ac:dyDescent="0.2">
      <c r="A21" s="35"/>
      <c r="B21" s="29" t="s">
        <v>5</v>
      </c>
      <c r="C21" s="316" t="s">
        <v>479</v>
      </c>
      <c r="D21" s="162" t="s">
        <v>188</v>
      </c>
      <c r="E21" s="156" t="str">
        <f t="shared" ref="E21:E23" si="6">IF(D21="Yes",B21,"")</f>
        <v xml:space="preserve">         Information System</v>
      </c>
      <c r="F21" s="157">
        <f t="shared" si="1"/>
        <v>27</v>
      </c>
      <c r="G21" s="157" t="str">
        <f>RIGHT(E21,(F21-9))</f>
        <v>Information System</v>
      </c>
      <c r="H21" s="156" t="str">
        <f t="shared" si="3"/>
        <v xml:space="preserve">Information System, </v>
      </c>
      <c r="I21" s="156"/>
      <c r="J21" s="156"/>
      <c r="K21" s="156"/>
      <c r="L21" s="156"/>
      <c r="N21" s="57"/>
      <c r="O21" s="57"/>
      <c r="P21" s="57"/>
      <c r="Q21" s="57"/>
      <c r="R21" s="57"/>
      <c r="S21" s="57"/>
      <c r="T21" s="57"/>
      <c r="U21" s="57"/>
      <c r="V21" s="57"/>
      <c r="W21" s="57"/>
      <c r="X21" s="57"/>
      <c r="Y21" s="57"/>
      <c r="Z21" s="57"/>
    </row>
    <row r="22" spans="1:26" s="36" customFormat="1" ht="15" x14ac:dyDescent="0.2">
      <c r="A22" s="35"/>
      <c r="B22" s="29" t="s">
        <v>4</v>
      </c>
      <c r="C22" s="47"/>
      <c r="D22" s="162" t="s">
        <v>189</v>
      </c>
      <c r="E22" s="156" t="str">
        <f t="shared" si="6"/>
        <v/>
      </c>
      <c r="F22" s="157">
        <f t="shared" si="1"/>
        <v>0</v>
      </c>
      <c r="G22" s="157" t="e">
        <f t="shared" ref="G22:G23" si="7">RIGHT(E22,(F22-9))</f>
        <v>#VALUE!</v>
      </c>
      <c r="H22" s="156" t="str">
        <f t="shared" si="3"/>
        <v/>
      </c>
      <c r="I22" s="156"/>
      <c r="J22" s="156"/>
      <c r="K22" s="156"/>
      <c r="L22" s="156"/>
      <c r="N22" s="57"/>
      <c r="O22" s="57"/>
      <c r="P22" s="57"/>
      <c r="Q22" s="57"/>
      <c r="R22" s="57"/>
      <c r="S22" s="57"/>
      <c r="T22" s="57"/>
      <c r="U22" s="57"/>
      <c r="V22" s="57"/>
      <c r="W22" s="57"/>
      <c r="X22" s="57"/>
      <c r="Y22" s="57"/>
      <c r="Z22" s="57"/>
    </row>
    <row r="23" spans="1:26" s="36" customFormat="1" ht="15" x14ac:dyDescent="0.2">
      <c r="A23" s="35"/>
      <c r="B23" s="29" t="s">
        <v>6</v>
      </c>
      <c r="C23" s="47"/>
      <c r="D23" s="162" t="s">
        <v>189</v>
      </c>
      <c r="E23" s="156" t="str">
        <f t="shared" si="6"/>
        <v/>
      </c>
      <c r="F23" s="157">
        <f t="shared" si="1"/>
        <v>0</v>
      </c>
      <c r="G23" s="157" t="e">
        <f t="shared" si="7"/>
        <v>#VALUE!</v>
      </c>
      <c r="H23" s="156" t="str">
        <f t="shared" si="3"/>
        <v/>
      </c>
      <c r="I23" s="156"/>
      <c r="J23" s="156"/>
      <c r="K23" s="156"/>
      <c r="L23" s="156"/>
      <c r="N23" s="57"/>
      <c r="O23" s="57"/>
      <c r="P23" s="57"/>
      <c r="Q23" s="57"/>
      <c r="R23" s="57"/>
      <c r="S23" s="57"/>
      <c r="T23" s="57"/>
      <c r="U23" s="57"/>
      <c r="V23" s="57"/>
      <c r="W23" s="57"/>
      <c r="X23" s="57"/>
      <c r="Y23" s="57"/>
      <c r="Z23" s="57"/>
    </row>
    <row r="24" spans="1:26" s="36" customFormat="1" ht="15" x14ac:dyDescent="0.2">
      <c r="A24" s="35"/>
      <c r="B24" s="29" t="s">
        <v>7</v>
      </c>
      <c r="C24" s="38"/>
      <c r="D24" s="139" t="str">
        <f>IF(OR(D25="Yes",D26="Yes"),"Yes","")</f>
        <v/>
      </c>
      <c r="E24" s="156" t="str">
        <f t="shared" ref="E24" si="8">IF(D24="Yes",B24,"")</f>
        <v/>
      </c>
      <c r="F24" s="157">
        <f t="shared" si="1"/>
        <v>0</v>
      </c>
      <c r="G24" s="157" t="e">
        <f t="shared" ref="G24" si="9">RIGHT(E24,(F24-9))</f>
        <v>#VALUE!</v>
      </c>
      <c r="H24" s="156" t="str">
        <f t="shared" ref="H24:H33" si="10">IF(D24="Yes",CONCATENATE(G24,", "),"")</f>
        <v/>
      </c>
      <c r="I24" s="156"/>
      <c r="J24" s="156"/>
      <c r="K24" s="156"/>
      <c r="L24" s="156"/>
      <c r="N24" s="57"/>
      <c r="O24" s="57"/>
      <c r="P24" s="57"/>
      <c r="Q24" s="57"/>
      <c r="R24" s="57"/>
      <c r="S24" s="57"/>
      <c r="T24" s="57"/>
      <c r="U24" s="57"/>
      <c r="V24" s="57"/>
      <c r="W24" s="57"/>
      <c r="X24" s="57"/>
      <c r="Y24" s="57"/>
      <c r="Z24" s="57"/>
    </row>
    <row r="25" spans="1:26" s="36" customFormat="1" ht="15" x14ac:dyDescent="0.2">
      <c r="A25" s="35"/>
      <c r="B25" s="29" t="s">
        <v>41</v>
      </c>
      <c r="C25" s="47"/>
      <c r="D25" s="162" t="s">
        <v>189</v>
      </c>
      <c r="E25" s="156"/>
      <c r="F25" s="157"/>
      <c r="G25" s="157"/>
      <c r="H25" s="156"/>
      <c r="I25" s="156"/>
      <c r="J25" s="156"/>
      <c r="K25" s="156"/>
      <c r="L25" s="156"/>
      <c r="N25" s="57"/>
      <c r="O25" s="57"/>
      <c r="P25" s="57"/>
      <c r="Q25" s="57"/>
      <c r="R25" s="57"/>
      <c r="S25" s="57"/>
      <c r="T25" s="57"/>
      <c r="U25" s="57"/>
      <c r="V25" s="57"/>
      <c r="W25" s="57"/>
      <c r="X25" s="57"/>
      <c r="Y25" s="57"/>
      <c r="Z25" s="57"/>
    </row>
    <row r="26" spans="1:26" s="36" customFormat="1" ht="15" x14ac:dyDescent="0.2">
      <c r="A26" s="35"/>
      <c r="B26" s="29" t="s">
        <v>40</v>
      </c>
      <c r="C26" s="47"/>
      <c r="D26" s="162" t="s">
        <v>189</v>
      </c>
      <c r="E26" s="156"/>
      <c r="F26" s="157"/>
      <c r="G26" s="157"/>
      <c r="H26" s="156"/>
      <c r="I26" s="156"/>
      <c r="J26" s="156"/>
      <c r="K26" s="156"/>
      <c r="L26" s="156"/>
      <c r="N26" s="57"/>
      <c r="O26" s="57"/>
      <c r="P26" s="57"/>
      <c r="Q26" s="57"/>
      <c r="R26" s="57"/>
      <c r="S26" s="57"/>
      <c r="T26" s="57"/>
      <c r="U26" s="57"/>
      <c r="V26" s="57"/>
      <c r="W26" s="57"/>
      <c r="X26" s="57"/>
      <c r="Y26" s="57"/>
      <c r="Z26" s="57"/>
    </row>
    <row r="27" spans="1:26" s="36" customFormat="1" ht="14.25" x14ac:dyDescent="0.2">
      <c r="A27" s="35"/>
      <c r="B27" s="70" t="s">
        <v>155</v>
      </c>
      <c r="C27" s="62"/>
      <c r="D27" s="164" t="str">
        <f>IF(OR(D28="Yes",D30="Yes",D32="Yes",D33="Yes"),"Yes","")</f>
        <v/>
      </c>
      <c r="E27" s="156"/>
      <c r="F27" s="157"/>
      <c r="G27" s="157"/>
      <c r="H27" s="156"/>
      <c r="I27" s="156"/>
      <c r="J27" s="156"/>
      <c r="K27" s="156"/>
      <c r="L27" s="156"/>
      <c r="N27" s="57"/>
      <c r="O27" s="57"/>
      <c r="P27" s="57"/>
      <c r="Q27" s="57"/>
      <c r="R27" s="57"/>
      <c r="S27" s="57"/>
      <c r="T27" s="57"/>
      <c r="U27" s="57"/>
      <c r="V27" s="57"/>
      <c r="W27" s="57"/>
      <c r="X27" s="57"/>
      <c r="Y27" s="57"/>
      <c r="Z27" s="57"/>
    </row>
    <row r="28" spans="1:26" s="36" customFormat="1" ht="14.25" x14ac:dyDescent="0.2">
      <c r="A28" s="35"/>
      <c r="B28" s="12" t="s">
        <v>151</v>
      </c>
      <c r="C28" s="10"/>
      <c r="D28" s="163" t="str">
        <f>IF(D29="Yes","Yes","")</f>
        <v/>
      </c>
      <c r="E28" s="156" t="str">
        <f>IF(D28="Yes",B28,"")</f>
        <v/>
      </c>
      <c r="F28" s="157">
        <f t="shared" si="1"/>
        <v>0</v>
      </c>
      <c r="G28" s="157" t="e">
        <f>RIGHT(E28,(F28-5))</f>
        <v>#VALUE!</v>
      </c>
      <c r="H28" s="156" t="str">
        <f t="shared" si="10"/>
        <v/>
      </c>
      <c r="I28" s="156" t="str">
        <f>CONCATENATE(H28,H30,H32,H33)</f>
        <v/>
      </c>
      <c r="J28" s="156">
        <f>LEN(I28)</f>
        <v>0</v>
      </c>
      <c r="K28" s="156" t="e">
        <f>LEFT(I28,(J28-2))</f>
        <v>#VALUE!</v>
      </c>
      <c r="L28" s="156" t="str">
        <f t="shared" si="5"/>
        <v/>
      </c>
      <c r="N28" s="57"/>
      <c r="O28" s="57"/>
      <c r="P28" s="57"/>
      <c r="Q28" s="57"/>
      <c r="R28" s="57"/>
      <c r="S28" s="57"/>
      <c r="T28" s="57"/>
      <c r="U28" s="57"/>
      <c r="V28" s="57"/>
      <c r="W28" s="57"/>
      <c r="X28" s="57"/>
      <c r="Y28" s="57"/>
      <c r="Z28" s="57"/>
    </row>
    <row r="29" spans="1:26" s="36" customFormat="1" ht="15" x14ac:dyDescent="0.2">
      <c r="A29" s="35"/>
      <c r="B29" s="29" t="s">
        <v>149</v>
      </c>
      <c r="C29" s="46"/>
      <c r="D29" s="162" t="s">
        <v>189</v>
      </c>
      <c r="E29" s="156"/>
      <c r="F29" s="157"/>
      <c r="G29" s="157"/>
      <c r="H29" s="156"/>
      <c r="I29" s="156"/>
      <c r="J29" s="156"/>
      <c r="K29" s="156"/>
      <c r="L29" s="156"/>
      <c r="N29" s="57"/>
      <c r="O29" s="57"/>
      <c r="P29" s="57"/>
      <c r="Q29" s="57"/>
      <c r="R29" s="57"/>
      <c r="S29" s="57"/>
      <c r="T29" s="57"/>
      <c r="U29" s="57"/>
      <c r="V29" s="57"/>
      <c r="W29" s="57"/>
      <c r="X29" s="57"/>
      <c r="Y29" s="57"/>
      <c r="Z29" s="57"/>
    </row>
    <row r="30" spans="1:26" s="36" customFormat="1" ht="14.25" x14ac:dyDescent="0.2">
      <c r="A30" s="35"/>
      <c r="B30" s="12" t="s">
        <v>148</v>
      </c>
      <c r="C30" s="10"/>
      <c r="D30" s="163" t="str">
        <f>IF(D31="Yes","Yes","")</f>
        <v/>
      </c>
      <c r="E30" s="156" t="str">
        <f t="shared" ref="E30:E33" si="11">IF(D30="Yes",B30,"")</f>
        <v/>
      </c>
      <c r="F30" s="157">
        <f t="shared" si="1"/>
        <v>0</v>
      </c>
      <c r="G30" s="157" t="e">
        <f>RIGHT(E30,(F30-5))</f>
        <v>#VALUE!</v>
      </c>
      <c r="H30" s="156" t="str">
        <f t="shared" si="10"/>
        <v/>
      </c>
      <c r="I30" s="156"/>
      <c r="J30" s="156"/>
      <c r="K30" s="156"/>
      <c r="L30" s="156"/>
      <c r="N30" s="57"/>
      <c r="O30" s="57"/>
      <c r="P30" s="57"/>
      <c r="Q30" s="57"/>
      <c r="R30" s="57"/>
      <c r="S30" s="57"/>
      <c r="T30" s="57"/>
      <c r="U30" s="57"/>
      <c r="V30" s="57"/>
      <c r="W30" s="57"/>
      <c r="X30" s="57"/>
      <c r="Y30" s="57"/>
      <c r="Z30" s="57"/>
    </row>
    <row r="31" spans="1:26" s="36" customFormat="1" ht="15" x14ac:dyDescent="0.2">
      <c r="A31" s="35"/>
      <c r="B31" s="29" t="s">
        <v>149</v>
      </c>
      <c r="C31" s="46"/>
      <c r="D31" s="162" t="s">
        <v>189</v>
      </c>
      <c r="E31" s="156"/>
      <c r="F31" s="157"/>
      <c r="G31" s="157"/>
      <c r="H31" s="156"/>
      <c r="I31" s="156"/>
      <c r="J31" s="156"/>
      <c r="K31" s="156"/>
      <c r="L31" s="156"/>
      <c r="N31" s="57"/>
      <c r="O31" s="57"/>
      <c r="P31" s="57"/>
      <c r="Q31" s="57"/>
      <c r="R31" s="57"/>
      <c r="S31" s="57"/>
      <c r="T31" s="57"/>
      <c r="U31" s="57"/>
      <c r="V31" s="57"/>
      <c r="W31" s="57"/>
      <c r="X31" s="57"/>
      <c r="Y31" s="57"/>
      <c r="Z31" s="57"/>
    </row>
    <row r="32" spans="1:26" s="36" customFormat="1" ht="14.25" x14ac:dyDescent="0.2">
      <c r="A32" s="35"/>
      <c r="B32" s="12" t="s">
        <v>150</v>
      </c>
      <c r="C32" s="10"/>
      <c r="D32" s="260"/>
      <c r="E32" s="156" t="str">
        <f t="shared" si="11"/>
        <v/>
      </c>
      <c r="F32" s="157">
        <f t="shared" si="1"/>
        <v>0</v>
      </c>
      <c r="G32" s="157" t="e">
        <f>RIGHT(E32,(F32-5))</f>
        <v>#VALUE!</v>
      </c>
      <c r="H32" s="156" t="str">
        <f t="shared" si="10"/>
        <v/>
      </c>
      <c r="I32" s="156"/>
      <c r="J32" s="156"/>
      <c r="K32" s="156"/>
      <c r="L32" s="156"/>
      <c r="N32" s="57"/>
      <c r="O32" s="57"/>
      <c r="P32" s="57"/>
      <c r="Q32" s="57"/>
      <c r="R32" s="57"/>
      <c r="S32" s="57"/>
      <c r="T32" s="57"/>
      <c r="U32" s="57"/>
      <c r="V32" s="57"/>
      <c r="W32" s="57"/>
      <c r="X32" s="57"/>
      <c r="Y32" s="57"/>
      <c r="Z32" s="57"/>
    </row>
    <row r="33" spans="1:26" s="36" customFormat="1" ht="14.25" x14ac:dyDescent="0.2">
      <c r="A33" s="35"/>
      <c r="B33" s="12" t="s">
        <v>152</v>
      </c>
      <c r="C33" s="10"/>
      <c r="D33" s="260"/>
      <c r="E33" s="156" t="str">
        <f t="shared" si="11"/>
        <v/>
      </c>
      <c r="F33" s="157">
        <f t="shared" si="1"/>
        <v>0</v>
      </c>
      <c r="G33" s="157" t="e">
        <f>RIGHT(E33,(F33-5))</f>
        <v>#VALUE!</v>
      </c>
      <c r="H33" s="156" t="str">
        <f t="shared" si="10"/>
        <v/>
      </c>
      <c r="I33" s="156"/>
      <c r="J33" s="156"/>
      <c r="K33" s="156"/>
      <c r="L33" s="156"/>
      <c r="N33" s="57"/>
      <c r="O33" s="57"/>
      <c r="P33" s="57"/>
      <c r="Q33" s="57"/>
      <c r="R33" s="57"/>
      <c r="S33" s="57"/>
      <c r="T33" s="57"/>
      <c r="U33" s="57"/>
      <c r="V33" s="57"/>
      <c r="W33" s="57"/>
      <c r="X33" s="57"/>
      <c r="Y33" s="57"/>
      <c r="Z33" s="57"/>
    </row>
    <row r="34" spans="1:26" s="36" customFormat="1" ht="30" x14ac:dyDescent="0.2">
      <c r="A34" s="35"/>
      <c r="B34" s="37" t="s">
        <v>252</v>
      </c>
      <c r="C34" s="46"/>
      <c r="D34" s="162"/>
      <c r="E34" s="156"/>
      <c r="F34" s="157"/>
      <c r="G34" s="157"/>
      <c r="H34" s="156"/>
      <c r="I34" s="156"/>
      <c r="J34" s="156"/>
      <c r="K34" s="156"/>
      <c r="L34" s="156"/>
      <c r="N34" s="57"/>
      <c r="O34" s="57"/>
      <c r="P34" s="57"/>
      <c r="Q34" s="57"/>
      <c r="R34" s="57"/>
      <c r="S34" s="57"/>
      <c r="T34" s="57"/>
      <c r="U34" s="57"/>
      <c r="V34" s="57"/>
      <c r="W34" s="57"/>
      <c r="X34" s="57"/>
      <c r="Y34" s="57"/>
      <c r="Z34" s="57"/>
    </row>
    <row r="35" spans="1:26" s="36" customFormat="1" ht="86.25" customHeight="1" x14ac:dyDescent="0.2">
      <c r="A35" s="35"/>
      <c r="B35" s="59" t="s">
        <v>95</v>
      </c>
      <c r="C35" s="46"/>
      <c r="D35" s="300" t="s">
        <v>189</v>
      </c>
      <c r="E35" s="156"/>
      <c r="F35" s="157"/>
      <c r="G35" s="157"/>
      <c r="H35" s="156"/>
      <c r="I35" s="156"/>
      <c r="J35" s="156"/>
      <c r="K35" s="156"/>
      <c r="L35" s="156"/>
      <c r="N35" s="301" t="s">
        <v>424</v>
      </c>
      <c r="O35" s="301" t="s">
        <v>473</v>
      </c>
      <c r="P35" s="57"/>
      <c r="Q35" s="57"/>
      <c r="R35" s="57"/>
      <c r="S35" s="57"/>
      <c r="T35" s="57"/>
      <c r="U35" s="57"/>
      <c r="V35" s="57"/>
      <c r="W35" s="57"/>
      <c r="X35" s="57"/>
      <c r="Y35" s="57"/>
      <c r="Z35" s="57"/>
    </row>
    <row r="36" spans="1:26" s="36" customFormat="1" ht="94.5" customHeight="1" x14ac:dyDescent="0.2">
      <c r="A36" s="35"/>
      <c r="B36" s="59" t="s">
        <v>77</v>
      </c>
      <c r="C36" s="46"/>
      <c r="D36" s="300" t="s">
        <v>189</v>
      </c>
      <c r="E36" s="156"/>
      <c r="F36" s="157"/>
      <c r="G36" s="157"/>
      <c r="H36" s="156"/>
      <c r="I36" s="156"/>
      <c r="J36" s="156"/>
      <c r="K36" s="156"/>
      <c r="L36" s="156"/>
      <c r="N36" s="301" t="s">
        <v>425</v>
      </c>
      <c r="O36" s="301" t="s">
        <v>473</v>
      </c>
      <c r="P36" s="57"/>
      <c r="Q36" s="57"/>
      <c r="R36" s="57"/>
      <c r="S36" s="57"/>
      <c r="T36" s="57"/>
      <c r="U36" s="57"/>
      <c r="V36" s="57"/>
      <c r="W36" s="57"/>
      <c r="X36" s="57"/>
      <c r="Y36" s="57"/>
      <c r="Z36" s="57"/>
    </row>
    <row r="37" spans="1:26" s="36" customFormat="1" ht="48" customHeight="1" x14ac:dyDescent="0.2">
      <c r="A37" s="35"/>
      <c r="B37" s="59" t="s">
        <v>78</v>
      </c>
      <c r="C37" s="46" t="s">
        <v>245</v>
      </c>
      <c r="D37" s="162"/>
      <c r="E37" s="156"/>
      <c r="F37" s="157"/>
      <c r="G37" s="157"/>
      <c r="H37" s="156"/>
      <c r="I37" s="156"/>
      <c r="J37" s="156"/>
      <c r="K37" s="156"/>
      <c r="L37" s="156"/>
      <c r="N37" s="57"/>
      <c r="O37" s="57"/>
      <c r="P37" s="57"/>
      <c r="Q37" s="57"/>
      <c r="R37" s="57"/>
      <c r="S37" s="57"/>
      <c r="T37" s="57"/>
      <c r="U37" s="57"/>
      <c r="V37" s="57"/>
      <c r="W37" s="57"/>
      <c r="X37" s="57"/>
      <c r="Y37" s="57"/>
      <c r="Z37" s="57"/>
    </row>
    <row r="38" spans="1:26" s="36" customFormat="1" ht="45" x14ac:dyDescent="0.2">
      <c r="A38" s="35"/>
      <c r="B38" s="37" t="s">
        <v>156</v>
      </c>
      <c r="C38" s="46" t="s">
        <v>472</v>
      </c>
      <c r="D38" s="162" t="s">
        <v>188</v>
      </c>
      <c r="E38" s="156"/>
      <c r="F38" s="157"/>
      <c r="G38" s="157"/>
      <c r="H38" s="156"/>
      <c r="I38" s="156"/>
      <c r="J38" s="156"/>
      <c r="K38" s="156"/>
      <c r="L38" s="156"/>
      <c r="N38" s="57"/>
      <c r="O38" s="57"/>
      <c r="P38" s="57"/>
      <c r="Q38" s="57"/>
      <c r="R38" s="57"/>
      <c r="S38" s="57"/>
      <c r="T38" s="57"/>
      <c r="U38" s="57"/>
      <c r="V38" s="57"/>
      <c r="W38" s="57"/>
      <c r="X38" s="57"/>
      <c r="Y38" s="57"/>
      <c r="Z38" s="57"/>
    </row>
    <row r="39" spans="1:26" s="36" customFormat="1" ht="109.5" customHeight="1" thickBot="1" x14ac:dyDescent="0.25">
      <c r="A39" s="35"/>
      <c r="B39" s="60" t="s">
        <v>157</v>
      </c>
      <c r="C39" s="61" t="s">
        <v>498</v>
      </c>
      <c r="D39" s="165" t="s">
        <v>188</v>
      </c>
      <c r="E39" s="156"/>
      <c r="F39" s="157"/>
      <c r="G39" s="157"/>
      <c r="H39" s="156"/>
      <c r="I39" s="156"/>
      <c r="J39" s="156"/>
      <c r="K39" s="156">
        <f>3*0.2</f>
        <v>0.60000000000000009</v>
      </c>
      <c r="L39" s="156"/>
      <c r="N39" s="57"/>
      <c r="O39" s="57"/>
      <c r="P39" s="57"/>
      <c r="Q39" s="57"/>
      <c r="R39" s="57"/>
      <c r="S39" s="57"/>
      <c r="T39" s="57"/>
      <c r="U39" s="57"/>
      <c r="V39" s="57"/>
      <c r="W39" s="57"/>
      <c r="X39" s="57"/>
      <c r="Y39" s="57"/>
      <c r="Z39" s="57"/>
    </row>
    <row r="40" spans="1:26" s="35" customFormat="1" ht="15" x14ac:dyDescent="0.2">
      <c r="B40" s="39"/>
      <c r="D40" s="40"/>
      <c r="E40" s="156"/>
      <c r="F40" s="157"/>
      <c r="G40" s="157"/>
      <c r="H40" s="157"/>
      <c r="I40" s="157"/>
      <c r="J40" s="157"/>
      <c r="K40" s="157">
        <f>3*0.25</f>
        <v>0.75</v>
      </c>
      <c r="L40" s="157"/>
      <c r="N40" s="58"/>
      <c r="O40" s="58"/>
      <c r="P40" s="58"/>
      <c r="Q40" s="58"/>
      <c r="R40" s="58"/>
      <c r="S40" s="58"/>
      <c r="T40" s="58"/>
      <c r="U40" s="58"/>
      <c r="V40" s="58"/>
      <c r="W40" s="58"/>
      <c r="X40" s="58"/>
      <c r="Y40" s="58"/>
      <c r="Z40" s="58"/>
    </row>
    <row r="41" spans="1:26" x14ac:dyDescent="0.2">
      <c r="K41" s="136">
        <f>3*0.15</f>
        <v>0.44999999999999996</v>
      </c>
    </row>
    <row r="43" spans="1:26" x14ac:dyDescent="0.2">
      <c r="K43" s="136">
        <f>SUM(K39:K42)</f>
        <v>1.8</v>
      </c>
    </row>
    <row r="45" spans="1:26" x14ac:dyDescent="0.2">
      <c r="K45" s="136">
        <f>1*0.25</f>
        <v>0.25</v>
      </c>
    </row>
    <row r="46" spans="1:26" x14ac:dyDescent="0.2">
      <c r="K46" s="136">
        <f>1*0.15</f>
        <v>0.15</v>
      </c>
    </row>
  </sheetData>
  <sheetProtection password="DA7B" sheet="1" objects="1" scenarios="1" formatCells="0" formatColumns="0" formatRows="0" selectLockedCells="1"/>
  <mergeCells count="11">
    <mergeCell ref="B7:D7"/>
    <mergeCell ref="B2:D2"/>
    <mergeCell ref="B3:D3"/>
    <mergeCell ref="A4:D4"/>
    <mergeCell ref="B5:D5"/>
    <mergeCell ref="B6:D6"/>
    <mergeCell ref="N10:P10"/>
    <mergeCell ref="N11:N12"/>
    <mergeCell ref="O11:O12"/>
    <mergeCell ref="P11:P12"/>
    <mergeCell ref="B9:D9"/>
  </mergeCells>
  <pageMargins left="0.4765625" right="1.036875" top="1.08" bottom="0.91" header="0.5" footer="0.5"/>
  <pageSetup scale="67" orientation="landscape" r:id="rId1"/>
  <headerFooter alignWithMargins="0">
    <oddHeader xml:space="preserve">&amp;R&amp;"Arial,Bold"&amp;12Annex 2
SG DEM
</oddHeader>
  </headerFooter>
  <colBreaks count="1" manualBreakCount="1">
    <brk id="1"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 desplegables'!$A$2:$A$3</xm:f>
          </x14:formula1>
          <xm:sqref>D21:D23 D31:D39 D25:D26 D29 D15:D19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2:M46"/>
  <sheetViews>
    <sheetView topLeftCell="A4" zoomScale="85" zoomScaleNormal="85" workbookViewId="0">
      <selection activeCell="C21" sqref="C21"/>
    </sheetView>
  </sheetViews>
  <sheetFormatPr defaultRowHeight="12.75" x14ac:dyDescent="0.2"/>
  <cols>
    <col min="1" max="1" width="2.42578125" style="2" customWidth="1"/>
    <col min="2" max="2" width="82.85546875" style="5" customWidth="1"/>
    <col min="3" max="3" width="68.85546875" style="2" customWidth="1"/>
    <col min="4" max="4" width="25.28515625" style="20" customWidth="1"/>
    <col min="5" max="5" width="16.140625" style="51" hidden="1" customWidth="1"/>
    <col min="6" max="11" width="9.140625" style="52" hidden="1" customWidth="1"/>
    <col min="12" max="12" width="9.140625" style="52" customWidth="1"/>
    <col min="13" max="13" width="9.140625" style="2" customWidth="1"/>
    <col min="14" max="16384" width="9.140625" style="2"/>
  </cols>
  <sheetData>
    <row r="2" spans="1:13" ht="18" x14ac:dyDescent="0.2">
      <c r="B2" s="388" t="s">
        <v>208</v>
      </c>
      <c r="C2" s="388"/>
      <c r="D2" s="388"/>
    </row>
    <row r="3" spans="1:13" ht="18.75" thickBot="1" x14ac:dyDescent="0.25">
      <c r="B3" s="389" t="s">
        <v>129</v>
      </c>
      <c r="C3" s="441"/>
      <c r="D3" s="441"/>
    </row>
    <row r="4" spans="1:13" ht="18" x14ac:dyDescent="0.2">
      <c r="A4" s="434" t="s">
        <v>42</v>
      </c>
      <c r="B4" s="435"/>
      <c r="C4" s="435"/>
      <c r="D4" s="435"/>
      <c r="E4" s="54"/>
    </row>
    <row r="5" spans="1:13" ht="23.25" customHeight="1" x14ac:dyDescent="0.2">
      <c r="A5" s="26"/>
      <c r="B5" s="436" t="s">
        <v>74</v>
      </c>
      <c r="C5" s="436"/>
      <c r="D5" s="436"/>
      <c r="E5" s="55"/>
    </row>
    <row r="6" spans="1:13" ht="31.5" customHeight="1" x14ac:dyDescent="0.2">
      <c r="A6" s="27">
        <v>1</v>
      </c>
      <c r="B6" s="408" t="s">
        <v>54</v>
      </c>
      <c r="C6" s="408"/>
      <c r="D6" s="408"/>
      <c r="E6" s="55"/>
    </row>
    <row r="7" spans="1:13" ht="30.75" customHeight="1" thickBot="1" x14ac:dyDescent="0.25">
      <c r="A7" s="28">
        <v>2</v>
      </c>
      <c r="B7" s="427" t="s">
        <v>55</v>
      </c>
      <c r="C7" s="427"/>
      <c r="D7" s="427"/>
      <c r="E7" s="56"/>
    </row>
    <row r="8" spans="1:13" s="6" customFormat="1" ht="27" customHeight="1" x14ac:dyDescent="0.2">
      <c r="A8" s="2"/>
      <c r="B8" s="5"/>
      <c r="C8" s="5"/>
      <c r="D8" s="19"/>
      <c r="E8" s="51"/>
      <c r="F8" s="52"/>
      <c r="G8" s="51"/>
      <c r="H8" s="51"/>
      <c r="I8" s="51"/>
      <c r="J8" s="51"/>
      <c r="K8" s="51"/>
      <c r="L8" s="51"/>
    </row>
    <row r="9" spans="1:13" s="6" customFormat="1" ht="18.75" thickBot="1" x14ac:dyDescent="0.25">
      <c r="A9" s="2"/>
      <c r="B9" s="438" t="s">
        <v>130</v>
      </c>
      <c r="C9" s="438"/>
      <c r="D9" s="438"/>
      <c r="E9" s="51"/>
      <c r="F9" s="52"/>
      <c r="G9" s="52"/>
      <c r="H9" s="51"/>
      <c r="I9" s="51"/>
      <c r="J9" s="51"/>
      <c r="K9" s="51"/>
      <c r="L9" s="51"/>
    </row>
    <row r="10" spans="1:13" s="36" customFormat="1" ht="15.75" customHeight="1" x14ac:dyDescent="0.2">
      <c r="A10" s="35"/>
      <c r="B10" s="41" t="s">
        <v>32</v>
      </c>
      <c r="C10" s="42" t="s">
        <v>34</v>
      </c>
      <c r="D10" s="43" t="s">
        <v>22</v>
      </c>
      <c r="E10" s="57"/>
      <c r="F10" s="58"/>
      <c r="G10" s="58"/>
      <c r="H10" s="57"/>
      <c r="I10" s="57"/>
      <c r="J10" s="57"/>
      <c r="K10" s="57"/>
      <c r="L10" s="57"/>
    </row>
    <row r="11" spans="1:13" s="36" customFormat="1" ht="15.75" thickBot="1" x14ac:dyDescent="0.25">
      <c r="A11" s="35"/>
      <c r="B11" s="66" t="s">
        <v>27</v>
      </c>
      <c r="C11" s="67"/>
      <c r="D11" s="68"/>
      <c r="E11" s="57"/>
      <c r="F11" s="58"/>
      <c r="G11" s="58"/>
      <c r="H11" s="57"/>
      <c r="I11" s="57"/>
      <c r="J11" s="57"/>
      <c r="K11" s="57"/>
      <c r="L11" s="57"/>
    </row>
    <row r="12" spans="1:13" s="36" customFormat="1" ht="14.25" x14ac:dyDescent="0.2">
      <c r="A12" s="35"/>
      <c r="B12" s="69" t="s">
        <v>153</v>
      </c>
      <c r="C12" s="11"/>
      <c r="D12" s="71" t="str">
        <f>'DEM (Additionality)'!D12</f>
        <v>Yes</v>
      </c>
      <c r="E12" s="57"/>
      <c r="F12" s="58"/>
      <c r="G12" s="58"/>
      <c r="H12" s="57"/>
      <c r="I12" s="57"/>
      <c r="J12" s="57"/>
      <c r="K12" s="57"/>
      <c r="L12" s="57"/>
    </row>
    <row r="13" spans="1:13" s="36" customFormat="1" ht="14.25" x14ac:dyDescent="0.2">
      <c r="A13" s="35"/>
      <c r="B13" s="70" t="s">
        <v>154</v>
      </c>
      <c r="C13" s="62"/>
      <c r="D13" s="90" t="str">
        <f>'DEM (Additionality)'!D13</f>
        <v>Yes</v>
      </c>
      <c r="E13" s="57"/>
      <c r="F13" s="58"/>
      <c r="G13" s="58"/>
      <c r="H13" s="57"/>
      <c r="I13" s="57"/>
      <c r="J13" s="57"/>
      <c r="K13" s="57"/>
      <c r="L13" s="57"/>
    </row>
    <row r="14" spans="1:13" s="36" customFormat="1" ht="14.25" x14ac:dyDescent="0.2">
      <c r="A14" s="35"/>
      <c r="B14" s="10" t="s">
        <v>218</v>
      </c>
      <c r="C14" s="10"/>
      <c r="D14" s="72" t="str">
        <f>'DEM (Additionality)'!D14</f>
        <v>Yes</v>
      </c>
      <c r="E14" s="57" t="str">
        <f>IF(D14="Yes",B14,"")</f>
        <v xml:space="preserve">     Administración financiera</v>
      </c>
      <c r="F14" s="58">
        <f>LEN(E14)</f>
        <v>30</v>
      </c>
      <c r="G14" s="58" t="str">
        <f>RIGHT(E14,(F14-5))</f>
        <v>Administración financiera</v>
      </c>
      <c r="H14" s="57" t="str">
        <f>IF(D14="Yes",CONCATENATE(G14,": "),"")</f>
        <v xml:space="preserve">Administración financiera: </v>
      </c>
      <c r="I14" s="57" t="str">
        <f>CONCATENATE(H14,H15,H16,H17,H18,H19)</f>
        <v xml:space="preserve">Administración financiera: Presupuesto, Tesorería, Contabilidad y emisión de informes, </v>
      </c>
      <c r="J14" s="57">
        <f>LEN(I14)</f>
        <v>87</v>
      </c>
      <c r="K14" s="57" t="str">
        <f>LEFT(I14,(J14-2))</f>
        <v>Administración financiera: Presupuesto, Tesorería, Contabilidad y emisión de informes</v>
      </c>
      <c r="L14" s="57" t="str">
        <f>IF(J14=0,"",CONCATENATE(K14,"."))</f>
        <v>Administración financiera: Presupuesto, Tesorería, Contabilidad y emisión de informes.</v>
      </c>
      <c r="M14" s="36" t="str">
        <f>CONCATENATE(L14,CHAR(10),CHAR(10),L20)</f>
        <v>Administración financiera: Presupuesto, Tesorería, Contabilidad y emisión de informes.
Adquisiciones y contrataciones: Sistema de información.</v>
      </c>
    </row>
    <row r="15" spans="1:13" s="36" customFormat="1" ht="14.25" x14ac:dyDescent="0.2">
      <c r="A15" s="35"/>
      <c r="B15" s="88" t="s">
        <v>219</v>
      </c>
      <c r="C15" s="47"/>
      <c r="D15" s="91" t="str">
        <f>'DEM (Additionality)'!D15</f>
        <v>Yes</v>
      </c>
      <c r="E15" s="57" t="str">
        <f t="shared" ref="E15:E19" si="0">IF(D15="Yes",B15,"")</f>
        <v xml:space="preserve">         Presupuesto</v>
      </c>
      <c r="F15" s="58">
        <f t="shared" ref="F15:F33" si="1">LEN(E15)</f>
        <v>20</v>
      </c>
      <c r="G15" s="58" t="str">
        <f>RIGHT(E15,(F15-9))</f>
        <v>Presupuesto</v>
      </c>
      <c r="H15" s="57" t="str">
        <f>IF(D15="Yes",CONCATENATE(G15,", "),"")</f>
        <v xml:space="preserve">Presupuesto, </v>
      </c>
      <c r="I15" s="57"/>
      <c r="J15" s="57"/>
      <c r="K15" s="57"/>
      <c r="L15" s="57"/>
    </row>
    <row r="16" spans="1:13" s="36" customFormat="1" ht="14.25" x14ac:dyDescent="0.2">
      <c r="A16" s="35"/>
      <c r="B16" s="88" t="s">
        <v>220</v>
      </c>
      <c r="C16" s="47"/>
      <c r="D16" s="91" t="str">
        <f>'DEM (Additionality)'!D16</f>
        <v>Yes</v>
      </c>
      <c r="E16" s="57" t="str">
        <f t="shared" si="0"/>
        <v xml:space="preserve">         Tesorería</v>
      </c>
      <c r="F16" s="58">
        <f t="shared" si="1"/>
        <v>18</v>
      </c>
      <c r="G16" s="58" t="str">
        <f t="shared" ref="G16:G19" si="2">RIGHT(E16,(F16-9))</f>
        <v>Tesorería</v>
      </c>
      <c r="H16" s="57" t="str">
        <f t="shared" ref="H16:H33" si="3">IF(D16="Yes",CONCATENATE(G16,", "),"")</f>
        <v xml:space="preserve">Tesorería, </v>
      </c>
      <c r="I16" s="57"/>
      <c r="J16" s="57"/>
      <c r="K16" s="57"/>
      <c r="L16" s="57"/>
    </row>
    <row r="17" spans="1:12" s="36" customFormat="1" ht="14.25" x14ac:dyDescent="0.2">
      <c r="A17" s="35"/>
      <c r="B17" s="88" t="s">
        <v>221</v>
      </c>
      <c r="C17" s="47"/>
      <c r="D17" s="91" t="str">
        <f>'DEM (Additionality)'!D17</f>
        <v>Yes</v>
      </c>
      <c r="E17" s="57" t="str">
        <f t="shared" si="0"/>
        <v xml:space="preserve">         Contabilidad y emisión de informes</v>
      </c>
      <c r="F17" s="58">
        <f t="shared" si="1"/>
        <v>43</v>
      </c>
      <c r="G17" s="58" t="str">
        <f t="shared" si="2"/>
        <v>Contabilidad y emisión de informes</v>
      </c>
      <c r="H17" s="57" t="str">
        <f t="shared" si="3"/>
        <v xml:space="preserve">Contabilidad y emisión de informes, </v>
      </c>
      <c r="I17" s="57"/>
      <c r="J17" s="57"/>
      <c r="K17" s="57"/>
      <c r="L17" s="57"/>
    </row>
    <row r="18" spans="1:12" s="36" customFormat="1" ht="14.25" x14ac:dyDescent="0.2">
      <c r="A18" s="35"/>
      <c r="B18" s="88" t="s">
        <v>222</v>
      </c>
      <c r="C18" s="47"/>
      <c r="D18" s="91" t="str">
        <f>'DEM (Additionality)'!D18</f>
        <v>No</v>
      </c>
      <c r="E18" s="57" t="str">
        <f t="shared" si="0"/>
        <v/>
      </c>
      <c r="F18" s="58">
        <f t="shared" si="1"/>
        <v>0</v>
      </c>
      <c r="G18" s="58" t="e">
        <f t="shared" si="2"/>
        <v>#VALUE!</v>
      </c>
      <c r="H18" s="57" t="str">
        <f t="shared" si="3"/>
        <v/>
      </c>
      <c r="I18" s="57"/>
      <c r="J18" s="57"/>
      <c r="K18" s="57"/>
      <c r="L18" s="57"/>
    </row>
    <row r="19" spans="1:12" s="36" customFormat="1" ht="14.25" x14ac:dyDescent="0.2">
      <c r="A19" s="35"/>
      <c r="B19" s="88" t="s">
        <v>223</v>
      </c>
      <c r="C19" s="47"/>
      <c r="D19" s="91" t="str">
        <f>'DEM (Additionality)'!D19</f>
        <v>No</v>
      </c>
      <c r="E19" s="57" t="str">
        <f t="shared" si="0"/>
        <v/>
      </c>
      <c r="F19" s="58">
        <f t="shared" si="1"/>
        <v>0</v>
      </c>
      <c r="G19" s="58" t="e">
        <f t="shared" si="2"/>
        <v>#VALUE!</v>
      </c>
      <c r="H19" s="57" t="str">
        <f t="shared" si="3"/>
        <v/>
      </c>
      <c r="I19" s="57"/>
      <c r="J19" s="57"/>
      <c r="K19" s="57"/>
      <c r="L19" s="57"/>
    </row>
    <row r="20" spans="1:12" s="36" customFormat="1" ht="14.25" x14ac:dyDescent="0.2">
      <c r="A20" s="35"/>
      <c r="B20" s="10" t="s">
        <v>224</v>
      </c>
      <c r="C20" s="10"/>
      <c r="D20" s="72" t="str">
        <f>'DEM (Additionality)'!D20</f>
        <v>Yes</v>
      </c>
      <c r="E20" s="57" t="str">
        <f>IF(D20="Yes",B20,"")</f>
        <v xml:space="preserve">     Adquisiciones y contrataciones</v>
      </c>
      <c r="F20" s="58">
        <f>LEN(E20)</f>
        <v>35</v>
      </c>
      <c r="G20" s="58" t="str">
        <f>RIGHT(E20,(F20-5))</f>
        <v>Adquisiciones y contrataciones</v>
      </c>
      <c r="H20" s="57" t="str">
        <f>IF(D20="Yes",CONCATENATE(G20,": "),"")</f>
        <v xml:space="preserve">Adquisiciones y contrataciones: </v>
      </c>
      <c r="I20" s="57" t="str">
        <f>CONCATENATE(H20,H21,H22,H23,H24)</f>
        <v xml:space="preserve">Adquisiciones y contrataciones: Sistema de información, </v>
      </c>
      <c r="J20" s="57">
        <f>LEN(I20)</f>
        <v>56</v>
      </c>
      <c r="K20" s="57" t="str">
        <f t="shared" ref="K20" si="4">LEFT(I20,(J20-2))</f>
        <v>Adquisiciones y contrataciones: Sistema de información</v>
      </c>
      <c r="L20" s="57" t="str">
        <f t="shared" ref="L20:L28" si="5">IF(J20=0,"",CONCATENATE(K20,"."))</f>
        <v>Adquisiciones y contrataciones: Sistema de información.</v>
      </c>
    </row>
    <row r="21" spans="1:12" s="36" customFormat="1" ht="14.25" x14ac:dyDescent="0.2">
      <c r="A21" s="35"/>
      <c r="B21" s="89" t="s">
        <v>225</v>
      </c>
      <c r="C21" s="47"/>
      <c r="D21" s="91" t="str">
        <f>'DEM (Additionality)'!D21</f>
        <v>Yes</v>
      </c>
      <c r="E21" s="57" t="str">
        <f t="shared" ref="E21:E24" si="6">IF(D21="Yes",B21,"")</f>
        <v xml:space="preserve">         Sistema de información</v>
      </c>
      <c r="F21" s="58">
        <f t="shared" si="1"/>
        <v>31</v>
      </c>
      <c r="G21" s="58" t="str">
        <f>RIGHT(E21,(F21-9))</f>
        <v>Sistema de información</v>
      </c>
      <c r="H21" s="57" t="str">
        <f t="shared" si="3"/>
        <v xml:space="preserve">Sistema de información, </v>
      </c>
      <c r="I21" s="57"/>
      <c r="J21" s="57"/>
      <c r="K21" s="57"/>
      <c r="L21" s="57"/>
    </row>
    <row r="22" spans="1:12" s="36" customFormat="1" ht="14.25" x14ac:dyDescent="0.2">
      <c r="A22" s="35"/>
      <c r="B22" s="89" t="s">
        <v>226</v>
      </c>
      <c r="C22" s="47"/>
      <c r="D22" s="91" t="str">
        <f>'DEM (Additionality)'!D22</f>
        <v>No</v>
      </c>
      <c r="E22" s="57" t="str">
        <f t="shared" si="6"/>
        <v/>
      </c>
      <c r="F22" s="58">
        <f t="shared" si="1"/>
        <v>0</v>
      </c>
      <c r="G22" s="58" t="e">
        <f t="shared" ref="G22:G24" si="7">RIGHT(E22,(F22-9))</f>
        <v>#VALUE!</v>
      </c>
      <c r="H22" s="57" t="str">
        <f t="shared" si="3"/>
        <v/>
      </c>
      <c r="I22" s="57"/>
      <c r="J22" s="57"/>
      <c r="K22" s="57"/>
      <c r="L22" s="57"/>
    </row>
    <row r="23" spans="1:12" s="36" customFormat="1" ht="14.25" x14ac:dyDescent="0.2">
      <c r="A23" s="35"/>
      <c r="B23" s="89" t="s">
        <v>227</v>
      </c>
      <c r="C23" s="47"/>
      <c r="D23" s="91" t="str">
        <f>'DEM (Additionality)'!D23</f>
        <v>No</v>
      </c>
      <c r="E23" s="57" t="str">
        <f t="shared" si="6"/>
        <v/>
      </c>
      <c r="F23" s="58">
        <f t="shared" si="1"/>
        <v>0</v>
      </c>
      <c r="G23" s="58" t="e">
        <f t="shared" si="7"/>
        <v>#VALUE!</v>
      </c>
      <c r="H23" s="57" t="str">
        <f t="shared" si="3"/>
        <v/>
      </c>
      <c r="I23" s="57"/>
      <c r="J23" s="57"/>
      <c r="K23" s="57"/>
      <c r="L23" s="57"/>
    </row>
    <row r="24" spans="1:12" s="36" customFormat="1" ht="15" x14ac:dyDescent="0.2">
      <c r="A24" s="35"/>
      <c r="B24" s="89" t="s">
        <v>228</v>
      </c>
      <c r="C24" s="38"/>
      <c r="D24" s="38" t="str">
        <f>'DEM (Additionality)'!D24</f>
        <v/>
      </c>
      <c r="E24" s="57" t="str">
        <f t="shared" si="6"/>
        <v/>
      </c>
      <c r="F24" s="58">
        <f t="shared" si="1"/>
        <v>0</v>
      </c>
      <c r="G24" s="58" t="e">
        <f t="shared" si="7"/>
        <v>#VALUE!</v>
      </c>
      <c r="H24" s="57" t="str">
        <f t="shared" si="3"/>
        <v/>
      </c>
      <c r="I24" s="57"/>
      <c r="J24" s="57"/>
      <c r="K24" s="57"/>
      <c r="L24" s="57"/>
    </row>
    <row r="25" spans="1:12" s="36" customFormat="1" ht="14.25" x14ac:dyDescent="0.2">
      <c r="A25" s="35"/>
      <c r="B25" s="89" t="s">
        <v>229</v>
      </c>
      <c r="C25" s="47"/>
      <c r="D25" s="91" t="str">
        <f>'DEM (Additionality)'!D25</f>
        <v>No</v>
      </c>
      <c r="E25" s="57"/>
      <c r="F25" s="58"/>
      <c r="G25" s="58"/>
      <c r="H25" s="57"/>
      <c r="I25" s="57"/>
      <c r="J25" s="57"/>
      <c r="K25" s="57"/>
      <c r="L25" s="57"/>
    </row>
    <row r="26" spans="1:12" s="36" customFormat="1" ht="14.25" x14ac:dyDescent="0.2">
      <c r="A26" s="35"/>
      <c r="B26" s="89" t="s">
        <v>230</v>
      </c>
      <c r="C26" s="47"/>
      <c r="D26" s="91" t="str">
        <f>'DEM (Additionality)'!D26</f>
        <v>No</v>
      </c>
      <c r="E26" s="57"/>
      <c r="F26" s="58"/>
      <c r="G26" s="58"/>
      <c r="H26" s="57"/>
      <c r="I26" s="57"/>
      <c r="J26" s="57"/>
      <c r="K26" s="57"/>
      <c r="L26" s="57"/>
    </row>
    <row r="27" spans="1:12" s="36" customFormat="1" ht="14.25" x14ac:dyDescent="0.2">
      <c r="A27" s="35"/>
      <c r="B27" s="70" t="s">
        <v>155</v>
      </c>
      <c r="C27" s="62"/>
      <c r="D27" s="90" t="str">
        <f>'DEM (Additionality)'!D27</f>
        <v/>
      </c>
      <c r="E27" s="57"/>
      <c r="F27" s="58"/>
      <c r="G27" s="58"/>
      <c r="H27" s="57"/>
      <c r="I27" s="57"/>
      <c r="J27" s="57"/>
      <c r="K27" s="57"/>
      <c r="L27" s="57"/>
    </row>
    <row r="28" spans="1:12" s="36" customFormat="1" ht="14.25" x14ac:dyDescent="0.2">
      <c r="A28" s="35"/>
      <c r="B28" s="12" t="s">
        <v>231</v>
      </c>
      <c r="C28" s="10"/>
      <c r="D28" s="72" t="str">
        <f>'DEM (Additionality)'!D28</f>
        <v/>
      </c>
      <c r="E28" s="57" t="str">
        <f>IF(D28="Yes",B28,"")</f>
        <v/>
      </c>
      <c r="F28" s="58">
        <f t="shared" si="1"/>
        <v>0</v>
      </c>
      <c r="G28" s="58" t="e">
        <f>RIGHT(E28,(F28-5))</f>
        <v>#VALUE!</v>
      </c>
      <c r="H28" s="57" t="str">
        <f t="shared" si="3"/>
        <v/>
      </c>
      <c r="I28" s="57" t="str">
        <f>CONCATENATE(H28,H30,H32,H33)</f>
        <v/>
      </c>
      <c r="J28" s="57">
        <f>LEN(I28)</f>
        <v>0</v>
      </c>
      <c r="K28" s="57" t="e">
        <f>LEFT(I28,(J28-2))</f>
        <v>#VALUE!</v>
      </c>
      <c r="L28" s="57" t="str">
        <f t="shared" si="5"/>
        <v/>
      </c>
    </row>
    <row r="29" spans="1:12" s="36" customFormat="1" ht="15" x14ac:dyDescent="0.2">
      <c r="A29" s="35"/>
      <c r="B29" s="29" t="s">
        <v>149</v>
      </c>
      <c r="C29" s="46"/>
      <c r="D29" s="92" t="str">
        <f>'DEM (Additionality)'!D29</f>
        <v>No</v>
      </c>
      <c r="E29" s="57"/>
      <c r="F29" s="58"/>
      <c r="G29" s="58"/>
      <c r="H29" s="57"/>
      <c r="I29" s="57"/>
      <c r="J29" s="57"/>
      <c r="K29" s="57"/>
      <c r="L29" s="57"/>
    </row>
    <row r="30" spans="1:12" s="36" customFormat="1" ht="14.25" x14ac:dyDescent="0.2">
      <c r="A30" s="35"/>
      <c r="B30" s="12" t="s">
        <v>232</v>
      </c>
      <c r="C30" s="10"/>
      <c r="D30" s="72" t="str">
        <f>'DEM (Additionality)'!D30</f>
        <v/>
      </c>
      <c r="E30" s="57" t="str">
        <f t="shared" ref="E30:E33" si="8">IF(D30="Yes",B30,"")</f>
        <v/>
      </c>
      <c r="F30" s="58">
        <f t="shared" si="1"/>
        <v>0</v>
      </c>
      <c r="G30" s="58" t="e">
        <f>RIGHT(E30,(F30-5))</f>
        <v>#VALUE!</v>
      </c>
      <c r="H30" s="57" t="str">
        <f t="shared" si="3"/>
        <v/>
      </c>
      <c r="I30" s="57"/>
      <c r="J30" s="57"/>
      <c r="K30" s="57"/>
      <c r="L30" s="57"/>
    </row>
    <row r="31" spans="1:12" s="36" customFormat="1" ht="15" x14ac:dyDescent="0.2">
      <c r="A31" s="35"/>
      <c r="B31" s="29" t="s">
        <v>149</v>
      </c>
      <c r="C31" s="46"/>
      <c r="D31" s="92" t="str">
        <f>'DEM (Additionality)'!D31</f>
        <v>No</v>
      </c>
      <c r="E31" s="57"/>
      <c r="F31" s="58"/>
      <c r="G31" s="58"/>
      <c r="H31" s="57"/>
      <c r="I31" s="57"/>
      <c r="J31" s="57"/>
      <c r="K31" s="57"/>
      <c r="L31" s="57"/>
    </row>
    <row r="32" spans="1:12" s="36" customFormat="1" ht="14.25" x14ac:dyDescent="0.2">
      <c r="A32" s="35"/>
      <c r="B32" s="12" t="s">
        <v>233</v>
      </c>
      <c r="C32" s="10"/>
      <c r="D32" s="72">
        <f>'DEM (Additionality)'!D32</f>
        <v>0</v>
      </c>
      <c r="E32" s="57" t="str">
        <f t="shared" si="8"/>
        <v/>
      </c>
      <c r="F32" s="58">
        <f t="shared" si="1"/>
        <v>0</v>
      </c>
      <c r="G32" s="58" t="e">
        <f>RIGHT(E32,(F32-5))</f>
        <v>#VALUE!</v>
      </c>
      <c r="H32" s="57" t="str">
        <f t="shared" si="3"/>
        <v/>
      </c>
      <c r="I32" s="57"/>
      <c r="J32" s="57"/>
      <c r="K32" s="57"/>
      <c r="L32" s="57"/>
    </row>
    <row r="33" spans="1:12" s="36" customFormat="1" ht="14.25" x14ac:dyDescent="0.2">
      <c r="A33" s="35"/>
      <c r="B33" s="12" t="s">
        <v>234</v>
      </c>
      <c r="C33" s="10"/>
      <c r="D33" s="72">
        <f>'DEM (Additionality)'!D33</f>
        <v>0</v>
      </c>
      <c r="E33" s="57" t="str">
        <f t="shared" si="8"/>
        <v/>
      </c>
      <c r="F33" s="58">
        <f t="shared" si="1"/>
        <v>0</v>
      </c>
      <c r="G33" s="58" t="e">
        <f>RIGHT(E33,(F33-5))</f>
        <v>#VALUE!</v>
      </c>
      <c r="H33" s="57" t="str">
        <f t="shared" si="3"/>
        <v/>
      </c>
      <c r="I33" s="57"/>
      <c r="J33" s="57"/>
      <c r="K33" s="57"/>
      <c r="L33" s="57"/>
    </row>
    <row r="34" spans="1:12" s="36" customFormat="1" ht="30" x14ac:dyDescent="0.2">
      <c r="A34" s="35"/>
      <c r="B34" s="37" t="s">
        <v>94</v>
      </c>
      <c r="C34" s="46"/>
      <c r="D34" s="92">
        <f>'DEM (Additionality)'!D34</f>
        <v>0</v>
      </c>
      <c r="E34" s="57"/>
      <c r="F34" s="58"/>
      <c r="G34" s="58"/>
      <c r="H34" s="57"/>
      <c r="I34" s="57"/>
      <c r="J34" s="57"/>
      <c r="K34" s="57"/>
      <c r="L34" s="57"/>
    </row>
    <row r="35" spans="1:12" s="36" customFormat="1" ht="15" x14ac:dyDescent="0.2">
      <c r="A35" s="35"/>
      <c r="B35" s="59" t="s">
        <v>95</v>
      </c>
      <c r="C35" s="46" t="s">
        <v>204</v>
      </c>
      <c r="D35" s="92" t="str">
        <f>'DEM (Additionality)'!D35</f>
        <v>No</v>
      </c>
      <c r="E35" s="57"/>
      <c r="F35" s="58"/>
      <c r="G35" s="58"/>
      <c r="H35" s="57"/>
      <c r="I35" s="57"/>
      <c r="J35" s="57"/>
      <c r="K35" s="57"/>
      <c r="L35" s="57"/>
    </row>
    <row r="36" spans="1:12" s="36" customFormat="1" ht="15" x14ac:dyDescent="0.2">
      <c r="A36" s="35"/>
      <c r="B36" s="59" t="s">
        <v>77</v>
      </c>
      <c r="C36" s="46" t="s">
        <v>204</v>
      </c>
      <c r="D36" s="92" t="str">
        <f>'DEM (Additionality)'!D36</f>
        <v>No</v>
      </c>
      <c r="E36" s="57"/>
      <c r="F36" s="58"/>
      <c r="G36" s="58"/>
      <c r="H36" s="57"/>
      <c r="I36" s="57"/>
      <c r="J36" s="57"/>
      <c r="K36" s="57"/>
      <c r="L36" s="57"/>
    </row>
    <row r="37" spans="1:12" s="36" customFormat="1" ht="15" x14ac:dyDescent="0.2">
      <c r="A37" s="35"/>
      <c r="B37" s="59" t="s">
        <v>78</v>
      </c>
      <c r="C37" s="46" t="s">
        <v>204</v>
      </c>
      <c r="D37" s="92">
        <f>'DEM (Additionality)'!D37</f>
        <v>0</v>
      </c>
      <c r="E37" s="57"/>
      <c r="F37" s="58"/>
      <c r="G37" s="58"/>
      <c r="H37" s="57"/>
      <c r="I37" s="57"/>
      <c r="J37" s="57"/>
      <c r="K37" s="57"/>
      <c r="L37" s="57"/>
    </row>
    <row r="38" spans="1:12" s="36" customFormat="1" ht="45" x14ac:dyDescent="0.2">
      <c r="A38" s="35"/>
      <c r="B38" s="37" t="s">
        <v>156</v>
      </c>
      <c r="C38" s="46" t="s">
        <v>73</v>
      </c>
      <c r="D38" s="92" t="str">
        <f>'DEM (Additionality)'!D38</f>
        <v>Yes</v>
      </c>
      <c r="E38" s="57"/>
      <c r="F38" s="58"/>
      <c r="G38" s="58"/>
      <c r="H38" s="57"/>
      <c r="I38" s="57"/>
      <c r="J38" s="57"/>
      <c r="K38" s="57"/>
      <c r="L38" s="57"/>
    </row>
    <row r="39" spans="1:12" s="36" customFormat="1" ht="109.5" customHeight="1" thickBot="1" x14ac:dyDescent="0.25">
      <c r="A39" s="35"/>
      <c r="B39" s="60" t="s">
        <v>157</v>
      </c>
      <c r="C39" s="61" t="s">
        <v>171</v>
      </c>
      <c r="D39" s="93" t="str">
        <f>'DEM (Additionality)'!D39</f>
        <v>Yes</v>
      </c>
      <c r="E39" s="57"/>
      <c r="F39" s="58"/>
      <c r="G39" s="58"/>
      <c r="H39" s="57"/>
      <c r="I39" s="57"/>
      <c r="J39" s="57"/>
      <c r="K39" s="57">
        <f>3*0.2</f>
        <v>0.60000000000000009</v>
      </c>
      <c r="L39" s="57"/>
    </row>
    <row r="40" spans="1:12" s="35" customFormat="1" ht="15" x14ac:dyDescent="0.2">
      <c r="B40" s="39"/>
      <c r="D40" s="40"/>
      <c r="E40" s="57"/>
      <c r="F40" s="58"/>
      <c r="G40" s="58"/>
      <c r="H40" s="58"/>
      <c r="I40" s="58"/>
      <c r="J40" s="58"/>
      <c r="K40" s="58">
        <f>3*0.25</f>
        <v>0.75</v>
      </c>
      <c r="L40" s="58"/>
    </row>
    <row r="41" spans="1:12" x14ac:dyDescent="0.2">
      <c r="K41" s="52">
        <f>3*0.15</f>
        <v>0.44999999999999996</v>
      </c>
    </row>
    <row r="43" spans="1:12" x14ac:dyDescent="0.2">
      <c r="K43" s="52">
        <f>SUM(K39:K42)</f>
        <v>1.8</v>
      </c>
    </row>
    <row r="45" spans="1:12" x14ac:dyDescent="0.2">
      <c r="K45" s="52">
        <f>1*0.25</f>
        <v>0.25</v>
      </c>
    </row>
    <row r="46" spans="1:12" x14ac:dyDescent="0.2">
      <c r="K46" s="52">
        <f>1*0.15</f>
        <v>0.15</v>
      </c>
    </row>
  </sheetData>
  <sheetProtection password="DA7B" sheet="1" objects="1" scenarios="1" formatCells="0" formatColumns="0" formatRows="0" selectLockedCells="1"/>
  <mergeCells count="7">
    <mergeCell ref="B9:D9"/>
    <mergeCell ref="B2:D2"/>
    <mergeCell ref="B3:D3"/>
    <mergeCell ref="A4:D4"/>
    <mergeCell ref="B5:D5"/>
    <mergeCell ref="B6:D6"/>
    <mergeCell ref="B7:D7"/>
  </mergeCells>
  <pageMargins left="0.4765625" right="1.036875" top="1.08" bottom="0.91" header="0.5" footer="0.5"/>
  <pageSetup scale="67" orientation="landscape" r:id="rId1"/>
  <headerFooter alignWithMargins="0">
    <oddHeader xml:space="preserve">&amp;R&amp;"Arial,Bold"&amp;12Annex 2
SG DEM
</oddHeader>
  </headerFooter>
  <colBreaks count="1" manualBreakCount="1">
    <brk id="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
  <sheetViews>
    <sheetView workbookViewId="0">
      <selection activeCell="B17" sqref="B17"/>
    </sheetView>
  </sheetViews>
  <sheetFormatPr defaultRowHeight="12.75" x14ac:dyDescent="0.2"/>
  <sheetData>
    <row r="2" spans="1:3" x14ac:dyDescent="0.2">
      <c r="A2" s="64" t="s">
        <v>188</v>
      </c>
      <c r="B2" s="64" t="s">
        <v>190</v>
      </c>
      <c r="C2" s="64" t="s">
        <v>193</v>
      </c>
    </row>
    <row r="3" spans="1:3" x14ac:dyDescent="0.2">
      <c r="A3" s="64" t="s">
        <v>189</v>
      </c>
      <c r="B3" s="64" t="s">
        <v>191</v>
      </c>
      <c r="C3" s="64" t="s">
        <v>194</v>
      </c>
    </row>
    <row r="4" spans="1:3" x14ac:dyDescent="0.2">
      <c r="B4" s="64" t="s">
        <v>192</v>
      </c>
      <c r="C4" s="64" t="s">
        <v>195</v>
      </c>
    </row>
    <row r="5" spans="1:3" x14ac:dyDescent="0.2">
      <c r="B5" s="64"/>
      <c r="C5" s="64" t="s">
        <v>196</v>
      </c>
    </row>
    <row r="6" spans="1:3" x14ac:dyDescent="0.2">
      <c r="B6" s="64"/>
    </row>
    <row r="7" spans="1:3" x14ac:dyDescent="0.2">
      <c r="B7" s="64"/>
    </row>
  </sheetData>
  <sheetProtection password="DA7B"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mso-contentType ?>
<SharedContentType xmlns="Microsoft.SharePoint.Taxonomy.ContentTypeSync" SourceId="cf0be0ad-272c-4e7f-a157-3f0abda6cde5" ContentTypeId="0x01010046CF21643EE8D14686A648AA6DAD0892" PreviousValue="false"/>
</file>

<file path=customXml/item4.xml><?xml version="1.0" encoding="utf-8"?>
<ct:contentTypeSchema xmlns:ct="http://schemas.microsoft.com/office/2006/metadata/contentType" xmlns:ma="http://schemas.microsoft.com/office/2006/metadata/properties/metaAttributes" ct:_="" ma:_="" ma:contentTypeName="ez-Disclosure Operations" ma:contentTypeID="0x01010046CF21643EE8D14686A648AA6DAD0892001B868DD694CFEF4797BDF2F70D98684A" ma:contentTypeVersion="0" ma:contentTypeDescription="A content type to manage public (operations) IDB documents" ma:contentTypeScope="" ma:versionID="5001551c3a4f37475d6289de5f8c3293">
  <xsd:schema xmlns:xsd="http://www.w3.org/2001/XMLSchema" xmlns:xs="http://www.w3.org/2001/XMLSchema" xmlns:p="http://schemas.microsoft.com/office/2006/metadata/properties" xmlns:ns2="9c571b2f-e523-4ab2-ba2e-09e151a03ef4" targetNamespace="http://schemas.microsoft.com/office/2006/metadata/properties" ma:root="true" ma:fieldsID="b8b222a5f0b75ad5f19cc3b3d1928483" ns2:_="">
    <xsd:import namespace="9c571b2f-e523-4ab2-ba2e-09e151a03ef4"/>
    <xsd:element name="properties">
      <xsd:complexType>
        <xsd:sequence>
          <xsd:element name="documentManagement">
            <xsd:complexType>
              <xsd:all>
                <xsd:element ref="ns2:_dlc_DocId" minOccurs="0"/>
                <xsd:element ref="ns2:_dlc_DocIdUrl" minOccurs="0"/>
                <xsd:element ref="ns2:_dlc_DocIdPersistId" minOccurs="0"/>
                <xsd:element ref="ns2:fd0e48b6a66848a9885f717e5bbf40c4" minOccurs="0"/>
                <xsd:element ref="ns2:TaxCatchAll" minOccurs="0"/>
                <xsd:element ref="ns2:TaxCatchAllLabel" minOccurs="0"/>
                <xsd:element ref="ns2:Access_x0020_to_x0020_Information_x00a0_Policy"/>
                <xsd:element ref="ns2:o5138a91267540169645e33d09c9ddc6" minOccurs="0"/>
                <xsd:element ref="ns2:Project_x0020_Number"/>
                <xsd:element ref="ns2:Webtopic" minOccurs="0"/>
                <xsd:element ref="ns2:Approval_x0020_Number" minOccurs="0"/>
                <xsd:element ref="ns2:Disclosure_x0020_Activity"/>
                <xsd:element ref="ns2:Document_x0020_Author" minOccurs="0"/>
                <xsd:element ref="ns2:Other_x0020_Author" minOccurs="0"/>
                <xsd:element ref="ns2:m555d3814edf4817b4410a4e57f94ce9" minOccurs="0"/>
                <xsd:element ref="ns2:e559ffcc31d34167856647188be35015" minOccurs="0"/>
                <xsd:element ref="ns2:c456731dbc904a5fb605ec556c33e883" minOccurs="0"/>
                <xsd:element ref="ns2:Document_x0020_Language_x0020_IDB"/>
                <xsd:element ref="ns2:Division_x0020_or_x0020_Unit"/>
                <xsd:element ref="ns2:Identifier" minOccurs="0"/>
                <xsd:element ref="ns2:j8b96605ee2f4c4e988849e658583fee" minOccurs="0"/>
                <xsd:element ref="ns2:Operation_x0020_Type" minOccurs="0"/>
                <xsd:element ref="ns2:Package_x0020_Code" minOccurs="0"/>
                <xsd:element ref="ns2:Phase" minOccurs="0"/>
                <xsd:element ref="ns2:Business_x0020_Area" minOccurs="0"/>
                <xsd:element ref="ns2:Key_x0020_Document" minOccurs="0"/>
                <xsd:element ref="ns2:Project_x0020_Document_x0020_Type" minOccurs="0"/>
                <xsd:element ref="ns2:Abstract" minOccurs="0"/>
                <xsd:element ref="ns2:Migration_x0020_Info" minOccurs="0"/>
                <xsd:element ref="ns2:SISCOR_x0020_Number" minOccurs="0"/>
                <xsd:element ref="ns2:IDBDocs_x0020_Number"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Fiscal_x0020_Year_x0020_ID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571b2f-e523-4ab2-ba2e-09e151a03ef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fd0e48b6a66848a9885f717e5bbf40c4" ma:index="11" nillable="true" ma:taxonomy="true" ma:internalName="fd0e48b6a66848a9885f717e5bbf40c4" ma:taxonomyFieldName="Function_x0020_Operations_x0020_IDB" ma:displayName="Function Operations IDB" ma:default="" ma:fieldId="{fd0e48b6-a668-48a9-885f-717e5bbf40c4}" ma:sspId="cf0be0ad-272c-4e7f-a157-3f0abda6cde5" ma:termSetId="5afbb5f0-73fa-45d3-a56a-b084af06f56a"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9c4ff23e-f1e5-4a3c-b68a-ce854a860959}" ma:internalName="TaxCatchAll" ma:showField="CatchAllData" ma:web="8406cd95-6dfb-42d9-a406-1a1910b5fe2c">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9c4ff23e-f1e5-4a3c-b68a-ce854a860959}" ma:internalName="TaxCatchAllLabel" ma:readOnly="true" ma:showField="CatchAllDataLabel" ma:web="8406cd95-6dfb-42d9-a406-1a1910b5fe2c">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20 years"/>
          <xsd:enumeration value="Disclosed Over Time – 10 years"/>
          <xsd:enumeration value="Public"/>
          <xsd:enumeration value="Public - Simultaneous Disclosure"/>
        </xsd:restriction>
      </xsd:simpleType>
    </xsd:element>
    <xsd:element name="o5138a91267540169645e33d09c9ddc6" ma:index="16" ma:taxonomy="true" ma:internalName="o5138a91267540169645e33d09c9ddc6" ma:taxonomyFieldName="Series_x0020_Operations_x0020_IDB" ma:displayName="Series Operations IDB" ma:readOnly="false" ma:default="" ma:fieldId="{85138a91-2675-4016-9645-e33d09c9ddc6}" ma:sspId="cf0be0ad-272c-4e7f-a157-3f0abda6cde5" ma:termSetId="3bc5da7b-2b03-4315-921b-8aab7897c505" ma:anchorId="00000000-0000-0000-0000-000000000000" ma:open="false" ma:isKeyword="false">
      <xsd:complexType>
        <xsd:sequence>
          <xsd:element ref="pc:Terms" minOccurs="0" maxOccurs="1"/>
        </xsd:sequence>
      </xsd:complexType>
    </xsd:element>
    <xsd:element name="Project_x0020_Number" ma:index="18" ma:displayName="Project Number" ma:internalName="Project_x0020_Number" ma:readOnly="false">
      <xsd:simpleType>
        <xsd:restriction base="dms:Text">
          <xsd:maxLength value="255"/>
        </xsd:restriction>
      </xsd:simpleType>
    </xsd:element>
    <xsd:element name="Webtopic" ma:index="19" nillable="true" ma:displayName="Webtopic" ma:internalName="Webtopic">
      <xsd:simpleType>
        <xsd:restriction base="dms:Text">
          <xsd:maxLength value="255"/>
        </xsd:restriction>
      </xsd:simpleType>
    </xsd:element>
    <xsd:element name="Approval_x0020_Number" ma:index="20" nillable="true" ma:displayName="Approval Number" ma:description="Entered by the user or default value pulled from project number" ma:internalName="Approval_x0020_Number">
      <xsd:simpleType>
        <xsd:restriction base="dms:Text">
          <xsd:maxLength value="255"/>
        </xsd:restriction>
      </xsd:simpleType>
    </xsd:element>
    <xsd:element name="Disclosure_x0020_Activity" ma:index="21" ma:displayName="Disclosure Activity" ma:internalName="Disclosure_x0020_Activity" ma:readOnly="false">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m555d3814edf4817b4410a4e57f94ce9" ma:index="24" nillable="true" ma:taxonomy="true" ma:internalName="m555d3814edf4817b4410a4e57f94ce9" ma:taxonomyFieldName="Fund_x0020_IDB" ma:displayName="Fund IDB" ma:default="" ma:fieldId="{6555d381-4edf-4817-b441-0a4e57f94ce9}" ma:taxonomyMulti="true" ma:sspId="cf0be0ad-272c-4e7f-a157-3f0abda6cde5" ma:termSetId="932037b2-42e9-4373-86b7-1f7fc55d6c47" ma:anchorId="00000000-0000-0000-0000-000000000000" ma:open="false" ma:isKeyword="false">
      <xsd:complexType>
        <xsd:sequence>
          <xsd:element ref="pc:Terms" minOccurs="0" maxOccurs="1"/>
        </xsd:sequence>
      </xsd:complexType>
    </xsd:element>
    <xsd:element name="e559ffcc31d34167856647188be35015" ma:index="26" nillable="true" ma:taxonomy="true" ma:internalName="e559ffcc31d34167856647188be35015" ma:taxonomyFieldName="Sector_x0020_IDB" ma:displayName="Sector IDB" ma:default="" ma:fieldId="{e559ffcc-31d3-4167-8566-47188be35015}" ma:taxonomyMulti="true" ma:sspId="cf0be0ad-272c-4e7f-a157-3f0abda6cde5" ma:termSetId="2d74a730-652b-4815-b74c-000791e0ddfc" ma:anchorId="00000000-0000-0000-0000-000000000000" ma:open="true" ma:isKeyword="false">
      <xsd:complexType>
        <xsd:sequence>
          <xsd:element ref="pc:Terms" minOccurs="0" maxOccurs="1"/>
        </xsd:sequence>
      </xsd:complexType>
    </xsd:element>
    <xsd:element name="c456731dbc904a5fb605ec556c33e883" ma:index="28" nillable="true" ma:taxonomy="true" ma:internalName="c456731dbc904a5fb605ec556c33e883" ma:taxonomyFieldName="Sub_x002d_Sector" ma:displayName="Sub-Sector" ma:default="" ma:fieldId="{c456731d-bc90-4a5f-b605-ec556c33e883}" ma:sspId="cf0be0ad-272c-4e7f-a157-3f0abda6cde5" ma:termSetId="b6d60bd7-2da3-4fd7-a377-d114adc2f2db" ma:anchorId="00000000-0000-0000-0000-000000000000" ma:open="false" ma:isKeyword="false">
      <xsd:complexType>
        <xsd:sequence>
          <xsd:element ref="pc:Terms" minOccurs="0" maxOccurs="1"/>
        </xsd:sequence>
      </xsd:complexType>
    </xsd:element>
    <xsd:element name="Document_x0020_Language_x0020_IDB" ma:index="3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31" ma:displayName="Division or Unit" ma:internalName="Division_x0020_or_x0020_Unit" ma:readOnly="false">
      <xsd:simpleType>
        <xsd:restriction base="dms:Text">
          <xsd:maxLength value="255"/>
        </xsd:restriction>
      </xsd:simpleType>
    </xsd:element>
    <xsd:element name="Identifier" ma:index="32" nillable="true" ma:displayName="Identifier" ma:internalName="Identifier">
      <xsd:simpleType>
        <xsd:restriction base="dms:Text">
          <xsd:maxLength value="255"/>
        </xsd:restriction>
      </xsd:simpleType>
    </xsd:element>
    <xsd:element name="j8b96605ee2f4c4e988849e658583fee" ma:index="33" nillable="true" ma:taxonomy="true" ma:internalName="j8b96605ee2f4c4e988849e658583fee" ma:taxonomyFieldName="Country" ma:displayName="Country" ma:default="" ma:fieldId="{38b96605-ee2f-4c4e-9888-49e658583fee}" ma:taxonomyMulti="true" ma:sspId="cf0be0ad-272c-4e7f-a157-3f0abda6cde5" ma:termSetId="2a7cd356-0181-422a-926d-b928cc73465d" ma:anchorId="00000000-0000-0000-0000-000000000000" ma:open="false" ma:isKeyword="false">
      <xsd:complexType>
        <xsd:sequence>
          <xsd:element ref="pc:Terms" minOccurs="0" maxOccurs="1"/>
        </xsd:sequence>
      </xsd:complexType>
    </xsd:element>
    <xsd:element name="Operation_x0020_Type" ma:index="35" nillable="true" ma:displayName="Operation Type" ma:internalName="Operation_x0020_Type">
      <xsd:simpleType>
        <xsd:restriction base="dms:Text">
          <xsd:maxLength value="255"/>
        </xsd:restriction>
      </xsd:simpleType>
    </xsd:element>
    <xsd:element name="Package_x0020_Code" ma:index="36" nillable="true" ma:displayName="Package Code" ma:internalName="Package_x0020_Code">
      <xsd:simpleType>
        <xsd:restriction base="dms:Text">
          <xsd:maxLength value="255"/>
        </xsd:restriction>
      </xsd:simpleType>
    </xsd:element>
    <xsd:element name="Phase" ma:index="37" nillable="true" ma:displayName="Phase" ma:internalName="Phase">
      <xsd:simpleType>
        <xsd:restriction base="dms:Text">
          <xsd:maxLength value="255"/>
        </xsd:restriction>
      </xsd:simpleType>
    </xsd:element>
    <xsd:element name="Business_x0020_Area" ma:index="38" nillable="true" ma:displayName="Business Area" ma:internalName="Business_x0020_Area">
      <xsd:simpleType>
        <xsd:restriction base="dms:Text">
          <xsd:maxLength value="255"/>
        </xsd:restriction>
      </xsd:simpleType>
    </xsd:element>
    <xsd:element name="Key_x0020_Document" ma:index="39" nillable="true" ma:displayName="Key Document" ma:default="0" ma:internalName="Key_x0020_Document">
      <xsd:simpleType>
        <xsd:restriction base="dms:Boolean"/>
      </xsd:simpleType>
    </xsd:element>
    <xsd:element name="Project_x0020_Document_x0020_Type" ma:index="40" nillable="true" ma:displayName="Project Document Type" ma:internalName="Project_x0020_Document_x0020_Type">
      <xsd:simpleType>
        <xsd:restriction base="dms:Text">
          <xsd:maxLength value="255"/>
        </xsd:restriction>
      </xsd:simpleType>
    </xsd:element>
    <xsd:element name="Abstract" ma:index="41" nillable="true" ma:displayName="Abstract" ma:internalName="Abstract">
      <xsd:simpleType>
        <xsd:restriction base="dms:Note">
          <xsd:maxLength value="255"/>
        </xsd:restriction>
      </xsd:simpleType>
    </xsd:element>
    <xsd:element name="Migration_x0020_Info" ma:index="42" nillable="true" ma:displayName="Migration Info" ma:internalName="Migration_x0020_Info">
      <xsd:simpleType>
        <xsd:restriction base="dms:Note"/>
      </xsd:simpleType>
    </xsd:element>
    <xsd:element name="SISCOR_x0020_Number" ma:index="43" nillable="true" ma:displayName="SISCOR Number" ma:internalName="SISCOR_x0020_Number">
      <xsd:simpleType>
        <xsd:restriction base="dms:Text">
          <xsd:maxLength value="255"/>
        </xsd:restriction>
      </xsd:simpleType>
    </xsd:element>
    <xsd:element name="IDBDocs_x0020_Number" ma:index="44" nillable="true" ma:displayName="IDBDocs Number" ma:description="Brought over as part of Migration" ma:internalName="IDBDocs_x0020_Number">
      <xsd:simpleType>
        <xsd:restriction base="dms:Text">
          <xsd:maxLength value="255"/>
        </xsd:restriction>
      </xsd:simpleType>
    </xsd:element>
    <xsd:element name="Editor1" ma:index="45" nillable="true" ma:displayName="Editor" ma:internalName="Editor1">
      <xsd:simpleType>
        <xsd:restriction base="dms:Text">
          <xsd:maxLength value="255"/>
        </xsd:restriction>
      </xsd:simpleType>
    </xsd:element>
    <xsd:element name="Issue_x0020_Date" ma:index="46" nillable="true" ma:displayName="Issue Date" ma:format="DateOnly" ma:internalName="Issue_x0020_Date">
      <xsd:simpleType>
        <xsd:restriction base="dms:DateTime"/>
      </xsd:simpleType>
    </xsd:element>
    <xsd:element name="Publishing_x0020_House" ma:index="47" nillable="true" ma:displayName="Publishing House" ma:internalName="Publishing_x0020_House">
      <xsd:simpleType>
        <xsd:restriction base="dms:Text">
          <xsd:maxLength value="255"/>
        </xsd:restriction>
      </xsd:simpleType>
    </xsd:element>
    <xsd:element name="KP_x0020_Topics" ma:index="48" nillable="true" ma:displayName="KP Topics" ma:internalName="KP_x0020_Topics">
      <xsd:simpleType>
        <xsd:restriction base="dms:Text">
          <xsd:maxLength value="255"/>
        </xsd:restriction>
      </xsd:simpleType>
    </xsd:element>
    <xsd:element name="Region" ma:index="49" nillable="true" ma:displayName="Region" ma:internalName="Region">
      <xsd:simpleType>
        <xsd:restriction base="dms:Text">
          <xsd:maxLength value="255"/>
        </xsd:restriction>
      </xsd:simpleType>
    </xsd:element>
    <xsd:element name="Publication_x0020_Type" ma:index="50" nillable="true" ma:displayName="Publication Type" ma:internalName="Publication_x0020_Type">
      <xsd:simpleType>
        <xsd:restriction base="dms:Text">
          <xsd:maxLength value="255"/>
        </xsd:restriction>
      </xsd:simpleType>
    </xsd:element>
    <xsd:element name="Fiscal_x0020_Year_x0020_IDB" ma:index="51" nillable="true" ma:displayName="Fiscal Year IDB" ma:default="=TEXT(TODAY(),&quot;yyyy&quot;)" ma:internalName="Fiscal_x0020_Year_x0020_IDB">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oject_x0020_Document_x0020_Type xmlns="9c571b2f-e523-4ab2-ba2e-09e151a03ef4" xsi:nil="true"/>
    <Abstract xmlns="9c571b2f-e523-4ab2-ba2e-09e151a03ef4" xsi:nil="true"/>
    <Disclosure_x0020_Activity xmlns="9c571b2f-e523-4ab2-ba2e-09e151a03ef4">Loan Proposal</Disclosure_x0020_Activity>
    <Key_x0020_Document xmlns="9c571b2f-e523-4ab2-ba2e-09e151a03ef4">false</Key_x0020_Document>
    <Division_x0020_or_x0020_Unit xmlns="9c571b2f-e523-4ab2-ba2e-09e151a03ef4">SCL/LMK</Division_x0020_or_x0020_Unit>
    <Other_x0020_Author xmlns="9c571b2f-e523-4ab2-ba2e-09e151a03ef4" xsi:nil="true"/>
    <Region xmlns="9c571b2f-e523-4ab2-ba2e-09e151a03ef4" xsi:nil="true"/>
    <IDBDocs_x0020_Number xmlns="9c571b2f-e523-4ab2-ba2e-09e151a03ef4">40415560</IDBDocs_x0020_Number>
    <Document_x0020_Author xmlns="9c571b2f-e523-4ab2-ba2e-09e151a03ef4">Urquidi Zijderveld, Manuel Enrique</Document_x0020_Author>
    <Publication_x0020_Type xmlns="9c571b2f-e523-4ab2-ba2e-09e151a03ef4" xsi:nil="true"/>
    <Operation_x0020_Type xmlns="9c571b2f-e523-4ab2-ba2e-09e151a03ef4" xsi:nil="true"/>
    <TaxCatchAll xmlns="9c571b2f-e523-4ab2-ba2e-09e151a03ef4">
      <Value>4</Value>
      <Value>3</Value>
    </TaxCatchAll>
    <Fiscal_x0020_Year_x0020_IDB xmlns="9c571b2f-e523-4ab2-ba2e-09e151a03ef4">2016</Fiscal_x0020_Year_x0020_IDB>
    <Issue_x0020_Date xmlns="9c571b2f-e523-4ab2-ba2e-09e151a03ef4" xsi:nil="true"/>
    <m555d3814edf4817b4410a4e57f94ce9 xmlns="9c571b2f-e523-4ab2-ba2e-09e151a03ef4">
      <Terms xmlns="http://schemas.microsoft.com/office/infopath/2007/PartnerControls"/>
    </m555d3814edf4817b4410a4e57f94ce9>
    <Project_x0020_Number xmlns="9c571b2f-e523-4ab2-ba2e-09e151a03ef4">BO-L1121</Project_x0020_Number>
    <o5138a91267540169645e33d09c9ddc6 xmlns="9c571b2f-e523-4ab2-ba2e-09e151a03ef4">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a6dff32e-d477-44cd-a56b-85efe9e0a56c</TermId>
        </TermInfo>
      </Terms>
    </o5138a91267540169645e33d09c9ddc6>
    <Package_x0020_Code xmlns="9c571b2f-e523-4ab2-ba2e-09e151a03ef4" xsi:nil="true"/>
    <Migration_x0020_Info xmlns="9c571b2f-e523-4ab2-ba2e-09e151a03ef4">&lt;Data&gt;&lt;APPLICATION&gt;MS EXCEL&lt;/APPLICATION&gt;&lt;USER_STAGE&gt;Loan Proposal&lt;/USER_STAGE&gt;&lt;APPROVAL_CODE&gt;CG&lt;/APPROVAL_CODE&gt;&lt;APPROVAL_DESC&gt;Committee of the Whole&lt;/APPROVAL_DESC&gt;&lt;PD_OBJ_TYPE&gt;0&lt;/PD_OBJ_TYPE&gt;&lt;DTAPPROVAL&gt;Nov 30 2016 12:00AM&lt;/DTAPPROVAL&gt;&lt;MAKERECORD&gt;Y&lt;/MAKERECORD&gt;&lt;/Data&gt;</Migration_x0020_Info>
    <Approval_x0020_Number xmlns="9c571b2f-e523-4ab2-ba2e-09e151a03ef4" xsi:nil="true"/>
    <Access_x0020_to_x0020_Information_x00a0_Policy xmlns="9c571b2f-e523-4ab2-ba2e-09e151a03ef4">Public</Access_x0020_to_x0020_Information_x00a0_Policy>
    <Business_x0020_Area xmlns="9c571b2f-e523-4ab2-ba2e-09e151a03ef4" xsi:nil="true"/>
    <SISCOR_x0020_Number xmlns="9c571b2f-e523-4ab2-ba2e-09e151a03ef4" xsi:nil="true"/>
    <Webtopic xmlns="9c571b2f-e523-4ab2-ba2e-09e151a03ef4">TC-AML</Webtopic>
    <Identifier xmlns="9c571b2f-e523-4ab2-ba2e-09e151a03ef4"> TECFILE</Identifier>
    <Publishing_x0020_House xmlns="9c571b2f-e523-4ab2-ba2e-09e151a03ef4" xsi:nil="true"/>
    <Document_x0020_Language_x0020_IDB xmlns="9c571b2f-e523-4ab2-ba2e-09e151a03ef4">Spanish</Document_x0020_Language_x0020_IDB>
    <KP_x0020_Topics xmlns="9c571b2f-e523-4ab2-ba2e-09e151a03ef4" xsi:nil="true"/>
    <Phase xmlns="9c571b2f-e523-4ab2-ba2e-09e151a03ef4" xsi:nil="true"/>
    <fd0e48b6a66848a9885f717e5bbf40c4 xmlns="9c571b2f-e523-4ab2-ba2e-09e151a03ef4">
      <Terms xmlns="http://schemas.microsoft.com/office/infopath/2007/PartnerControls">
        <TermInfo xmlns="http://schemas.microsoft.com/office/infopath/2007/PartnerControls">
          <TermName xmlns="http://schemas.microsoft.com/office/infopath/2007/PartnerControls">IDBDocs</TermName>
          <TermId xmlns="http://schemas.microsoft.com/office/infopath/2007/PartnerControls">cca77002-e150-4b2d-ab1f-1d7a7cdcae16</TermId>
        </TermInfo>
      </Terms>
    </fd0e48b6a66848a9885f717e5bbf40c4>
    <e559ffcc31d34167856647188be35015 xmlns="9c571b2f-e523-4ab2-ba2e-09e151a03ef4">
      <Terms xmlns="http://schemas.microsoft.com/office/infopath/2007/PartnerControls"/>
    </e559ffcc31d34167856647188be35015>
    <c456731dbc904a5fb605ec556c33e883 xmlns="9c571b2f-e523-4ab2-ba2e-09e151a03ef4">
      <Terms xmlns="http://schemas.microsoft.com/office/infopath/2007/PartnerControls"/>
    </c456731dbc904a5fb605ec556c33e883>
    <Editor1 xmlns="9c571b2f-e523-4ab2-ba2e-09e151a03ef4" xsi:nil="true"/>
    <j8b96605ee2f4c4e988849e658583fee xmlns="9c571b2f-e523-4ab2-ba2e-09e151a03ef4">
      <Terms xmlns="http://schemas.microsoft.com/office/infopath/2007/PartnerControls"/>
    </j8b96605ee2f4c4e988849e658583fee>
  </documentManagement>
</p:properties>
</file>

<file path=customXml/itemProps1.xml><?xml version="1.0" encoding="utf-8"?>
<ds:datastoreItem xmlns:ds="http://schemas.openxmlformats.org/officeDocument/2006/customXml" ds:itemID="{CD09964C-6595-4BFC-BC68-46C2EC67B2C5}"/>
</file>

<file path=customXml/itemProps2.xml><?xml version="1.0" encoding="utf-8"?>
<ds:datastoreItem xmlns:ds="http://schemas.openxmlformats.org/officeDocument/2006/customXml" ds:itemID="{E7EDDFB8-652C-4BF2-BFB2-A2A76626AF32}"/>
</file>

<file path=customXml/itemProps3.xml><?xml version="1.0" encoding="utf-8"?>
<ds:datastoreItem xmlns:ds="http://schemas.openxmlformats.org/officeDocument/2006/customXml" ds:itemID="{2158EB1B-FB5B-4C0D-9BE9-D2098CABC108}"/>
</file>

<file path=customXml/itemProps4.xml><?xml version="1.0" encoding="utf-8"?>
<ds:datastoreItem xmlns:ds="http://schemas.openxmlformats.org/officeDocument/2006/customXml" ds:itemID="{F09CBECF-FEC2-4BAD-B5AC-34BFAC081A94}"/>
</file>

<file path=customXml/itemProps5.xml><?xml version="1.0" encoding="utf-8"?>
<ds:datastoreItem xmlns:ds="http://schemas.openxmlformats.org/officeDocument/2006/customXml" ds:itemID="{24CA25F1-922F-4E8F-81C3-48395A1CF9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Summary (I, II, III) </vt:lpstr>
      <vt:lpstr>Resumen (I, II, III)</vt:lpstr>
      <vt:lpstr>DEM (Strategic Alignment)</vt:lpstr>
      <vt:lpstr>Alineación</vt:lpstr>
      <vt:lpstr>DEM (Evaluability)</vt:lpstr>
      <vt:lpstr>DEM ( Risk)</vt:lpstr>
      <vt:lpstr>DEM (Additionality)</vt:lpstr>
      <vt:lpstr>Adicionalidad</vt:lpstr>
      <vt:lpstr>Listas desplegables</vt:lpstr>
      <vt:lpstr>Jerarquia</vt:lpstr>
      <vt:lpstr>'DEM (Evaluability)'!Print_Area</vt:lpstr>
    </vt:vector>
  </TitlesOfParts>
  <Company>Inter-American Development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Req Elink I  DEM Questionnaire BOL1121 POD QRR</dc:title>
  <dc:creator>Carola Alvarez</dc:creator>
  <cp:lastModifiedBy>IADB</cp:lastModifiedBy>
  <cp:lastPrinted>2016-09-26T16:28:54Z</cp:lastPrinted>
  <dcterms:created xsi:type="dcterms:W3CDTF">2009-01-21T14:19:32Z</dcterms:created>
  <dcterms:modified xsi:type="dcterms:W3CDTF">2016-09-26T16:41:19Z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TaxKeyword">
    <vt:lpwstr/>
  </property>
  <property fmtid="{D5CDD505-2E9C-101B-9397-08002B2CF9AE}" pid="4" name="Sub_x002d_Sector">
    <vt:lpwstr/>
  </property>
  <property fmtid="{D5CDD505-2E9C-101B-9397-08002B2CF9AE}" pid="5" name="ContentTypeId">
    <vt:lpwstr>0x01010046CF21643EE8D14686A648AA6DAD0892001B868DD694CFEF4797BDF2F70D98684A</vt:lpwstr>
  </property>
  <property fmtid="{D5CDD505-2E9C-101B-9397-08002B2CF9AE}" pid="6" name="TaxKeywordTaxHTField">
    <vt:lpwstr/>
  </property>
  <property fmtid="{D5CDD505-2E9C-101B-9397-08002B2CF9AE}" pid="7" name="Series Operations IDB">
    <vt:lpwstr>3;#Unclassified|a6dff32e-d477-44cd-a56b-85efe9e0a56c</vt:lpwstr>
  </property>
  <property fmtid="{D5CDD505-2E9C-101B-9397-08002B2CF9AE}" pid="8" name="Sub-Sector">
    <vt:lpwstr/>
  </property>
  <property fmtid="{D5CDD505-2E9C-101B-9397-08002B2CF9AE}" pid="9" name="Country">
    <vt:lpwstr/>
  </property>
  <property fmtid="{D5CDD505-2E9C-101B-9397-08002B2CF9AE}" pid="10" name="Fund IDB">
    <vt:lpwstr/>
  </property>
  <property fmtid="{D5CDD505-2E9C-101B-9397-08002B2CF9AE}" pid="11" name="Series_x0020_Operations_x0020_IDB">
    <vt:lpwstr>3;#Unclassified|a6dff32e-d477-44cd-a56b-85efe9e0a56c</vt:lpwstr>
  </property>
  <property fmtid="{D5CDD505-2E9C-101B-9397-08002B2CF9AE}" pid="12" name="To:">
    <vt:lpwstr/>
  </property>
  <property fmtid="{D5CDD505-2E9C-101B-9397-08002B2CF9AE}" pid="13" name="From:">
    <vt:lpwstr/>
  </property>
  <property fmtid="{D5CDD505-2E9C-101B-9397-08002B2CF9AE}" pid="14" name="Sector IDB">
    <vt:lpwstr/>
  </property>
  <property fmtid="{D5CDD505-2E9C-101B-9397-08002B2CF9AE}" pid="15" name="Function Operations IDB">
    <vt:lpwstr>4;#IDBDocs|cca77002-e150-4b2d-ab1f-1d7a7cdcae16</vt:lpwstr>
  </property>
</Properties>
</file>