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4040" windowHeight="10590"/>
  </bookViews>
  <sheets>
    <sheet name="Plan de Passation de Marchés" sheetId="1" r:id="rId1"/>
  </sheets>
  <definedNames>
    <definedName name="_xlnm.Print_Area" localSheetId="0">'Plan de Passation de Marchés'!$A$154:$L$168</definedName>
  </definedNames>
  <calcPr calcId="145621" concurrentCalc="0"/>
</workbook>
</file>

<file path=xl/calcChain.xml><?xml version="1.0" encoding="utf-8"?>
<calcChain xmlns="http://schemas.openxmlformats.org/spreadsheetml/2006/main">
  <c r="F152" i="1" l="1"/>
  <c r="F166" i="1"/>
  <c r="F72" i="1"/>
  <c r="F38" i="1"/>
  <c r="R21" i="1"/>
  <c r="R19" i="1"/>
  <c r="R18" i="1"/>
  <c r="R20" i="1"/>
  <c r="F95" i="1"/>
  <c r="F94" i="1"/>
  <c r="F74" i="1"/>
  <c r="F51" i="1"/>
  <c r="F73" i="1"/>
  <c r="F82" i="1"/>
  <c r="F93" i="1"/>
  <c r="F89" i="1"/>
  <c r="F97" i="1"/>
  <c r="F88" i="1"/>
  <c r="F68" i="1"/>
  <c r="F66" i="1"/>
  <c r="F61" i="1"/>
  <c r="F77" i="1"/>
  <c r="F18" i="1"/>
  <c r="F31" i="1"/>
  <c r="F78" i="1"/>
  <c r="F150" i="1"/>
  <c r="F148" i="1"/>
  <c r="F146" i="1"/>
  <c r="F145" i="1"/>
  <c r="F144" i="1"/>
  <c r="F143" i="1"/>
  <c r="F141" i="1"/>
  <c r="F140" i="1"/>
  <c r="F139" i="1"/>
  <c r="F138" i="1"/>
  <c r="F136" i="1"/>
  <c r="F135" i="1"/>
  <c r="F134" i="1"/>
  <c r="F133" i="1"/>
  <c r="F132" i="1"/>
  <c r="F131" i="1"/>
  <c r="F125" i="1"/>
  <c r="F122" i="1"/>
  <c r="F121" i="1"/>
  <c r="F118" i="1"/>
  <c r="F113" i="1"/>
  <c r="F112" i="1"/>
  <c r="F92" i="1"/>
  <c r="F91" i="1"/>
  <c r="F75" i="1"/>
  <c r="F111" i="1"/>
  <c r="F110" i="1"/>
  <c r="F109" i="1"/>
  <c r="F106" i="1"/>
  <c r="F105" i="1"/>
  <c r="F86" i="1"/>
  <c r="F48" i="1"/>
  <c r="F30" i="1"/>
  <c r="F29" i="1"/>
  <c r="F26" i="1"/>
  <c r="F168" i="1"/>
</calcChain>
</file>

<file path=xl/comments1.xml><?xml version="1.0" encoding="utf-8"?>
<comments xmlns="http://schemas.openxmlformats.org/spreadsheetml/2006/main">
  <authors>
    <author>Formation-TRIMBLE</author>
    <author>Marie Marcelle</author>
  </authors>
  <commentList>
    <comment ref="C47" authorId="0">
      <text>
        <r>
          <rPr>
            <b/>
            <sz val="9"/>
            <color indexed="81"/>
            <rFont val="Tahoma"/>
            <family val="2"/>
          </rPr>
          <t>Formation-TRIMBLE:</t>
        </r>
        <r>
          <rPr>
            <sz val="9"/>
            <color indexed="81"/>
            <rFont val="Tahoma"/>
            <family val="2"/>
          </rPr>
          <t xml:space="preserve">
Avoir avec Cecile.  A svoir si on va scinder ke marché en Impression et mise en forme 
</t>
        </r>
      </text>
    </comment>
    <comment ref="C50" authorId="0">
      <text>
        <r>
          <rPr>
            <b/>
            <sz val="9"/>
            <color indexed="81"/>
            <rFont val="Tahoma"/>
            <family val="2"/>
          </rPr>
          <t>Formation-TRIMBLE:</t>
        </r>
        <r>
          <rPr>
            <sz val="9"/>
            <color indexed="81"/>
            <rFont val="Tahoma"/>
            <family val="2"/>
          </rPr>
          <t xml:space="preserve">
Restituteurs basé au CNGS
</t>
        </r>
      </text>
    </comment>
    <comment ref="C67" authorId="0">
      <text>
        <r>
          <rPr>
            <b/>
            <sz val="9"/>
            <color indexed="81"/>
            <rFont val="Tahoma"/>
            <family val="2"/>
          </rPr>
          <t>Formation-TRIMBLE:</t>
        </r>
        <r>
          <rPr>
            <sz val="9"/>
            <color indexed="81"/>
            <rFont val="Tahoma"/>
            <family val="2"/>
          </rPr>
          <t xml:space="preserve">
ligne a effacer</t>
        </r>
      </text>
    </comment>
    <comment ref="K67" authorId="1">
      <text>
        <r>
          <rPr>
            <b/>
            <sz val="9"/>
            <color indexed="81"/>
            <rFont val="Tahoma"/>
            <family val="2"/>
          </rPr>
          <t>Marie Marcelle:</t>
        </r>
        <r>
          <rPr>
            <sz val="9"/>
            <color indexed="81"/>
            <rFont val="Tahoma"/>
            <family val="2"/>
          </rPr>
          <t xml:space="preserve">
puisque les TDRS de ces sont consultants sont differents, je suggere de grouper les marchés par taches similaires.</t>
        </r>
      </text>
    </comment>
  </commentList>
</comments>
</file>

<file path=xl/sharedStrings.xml><?xml version="1.0" encoding="utf-8"?>
<sst xmlns="http://schemas.openxmlformats.org/spreadsheetml/2006/main" count="1089" uniqueCount="464">
  <si>
    <t>3CV</t>
  </si>
  <si>
    <t>Goods</t>
  </si>
  <si>
    <t>Process Number:</t>
  </si>
  <si>
    <t>Cancelled</t>
  </si>
  <si>
    <t>Contract Concluded</t>
  </si>
  <si>
    <t>Planned</t>
  </si>
  <si>
    <t>Rejection of all Bids</t>
  </si>
  <si>
    <t>Re-Tendering</t>
  </si>
  <si>
    <t>Direct Contracting</t>
  </si>
  <si>
    <t>Prequalification</t>
  </si>
  <si>
    <t>Shopping</t>
  </si>
  <si>
    <t>Quality and Cost Based Selection</t>
  </si>
  <si>
    <t>Quality Based Selection</t>
  </si>
  <si>
    <t>Selection Based on the Consultants' Qualifications</t>
  </si>
  <si>
    <t>Selection under a Fixed Budget</t>
  </si>
  <si>
    <t>Single Source Selection</t>
  </si>
  <si>
    <t>Comparison of Qualifications - National Individual Consultant</t>
  </si>
  <si>
    <t>Comparison of Qualifications - International Individual Consultant</t>
  </si>
  <si>
    <t>Turnkey</t>
  </si>
  <si>
    <t>Unit Prices</t>
  </si>
  <si>
    <t>Lump-Sum</t>
  </si>
  <si>
    <t>Works</t>
  </si>
  <si>
    <t>Non-Consulting Services</t>
  </si>
  <si>
    <t>Consulting Firms</t>
  </si>
  <si>
    <t>Lump-Sum + Reimbursable Expenses</t>
  </si>
  <si>
    <t>Time-Based</t>
  </si>
  <si>
    <t>Individual Consultants</t>
  </si>
  <si>
    <t>Procurement of Goods</t>
  </si>
  <si>
    <t>Procurement of Health Sector Goods</t>
  </si>
  <si>
    <t>Price Comparison for Goods</t>
  </si>
  <si>
    <t>Technical Specifications</t>
  </si>
  <si>
    <t>Procurement of plant Design , Supply and Installation</t>
  </si>
  <si>
    <t>Procurement of IT Products and/or Services</t>
  </si>
  <si>
    <t>Price Comparison for Works</t>
  </si>
  <si>
    <t>Procurement for Works</t>
  </si>
  <si>
    <t>Procurement for Smaller Works</t>
  </si>
  <si>
    <t>Prequalification for Procurement of Works</t>
  </si>
  <si>
    <t>Price Comparison</t>
  </si>
  <si>
    <t>Terms of Reference</t>
  </si>
  <si>
    <t>Procurement of Non-Consulting Services</t>
  </si>
  <si>
    <t>Request for Proposals and Terms of Reference</t>
  </si>
  <si>
    <t>Ex-Post</t>
  </si>
  <si>
    <t>Ex-Ante</t>
  </si>
  <si>
    <t>National System</t>
  </si>
  <si>
    <t>Limited Competitive Bidding</t>
  </si>
  <si>
    <t>Two-envelope International Competitive Bidding</t>
  </si>
  <si>
    <t>International Competitive Bidding by Lots</t>
  </si>
  <si>
    <t>Least cost Selection</t>
  </si>
  <si>
    <t>Agence d'Exécution</t>
  </si>
  <si>
    <t>Unité d'Exécution</t>
  </si>
  <si>
    <t>Numéro et nom du programme</t>
  </si>
  <si>
    <t xml:space="preserve">Date de préparation </t>
  </si>
  <si>
    <t>Période couverte par le PPM</t>
  </si>
  <si>
    <t>Composante et Activité</t>
  </si>
  <si>
    <t>Description du marché</t>
  </si>
  <si>
    <t>Coût estimatif (USD):</t>
  </si>
  <si>
    <t xml:space="preserve"> % BID:</t>
  </si>
  <si>
    <t>% Contrepartie:</t>
  </si>
  <si>
    <t>Révision                              Ex Ante ou Ex Post</t>
  </si>
  <si>
    <t>Montant estimatif</t>
  </si>
  <si>
    <t>Date de signature du contrat</t>
  </si>
  <si>
    <t>Statut : En attente, en cours, adjugé, annulé, clôturé (4)</t>
  </si>
  <si>
    <t>Commentaires                       ((Pour ED/SED (3)  préciser nom de la firme et clause de justification tirée des politiques de passation de marchés de la BID))</t>
  </si>
  <si>
    <t>Méthode de de passation de marché (2)</t>
  </si>
  <si>
    <t>Numéro de référence du marché (1)</t>
  </si>
  <si>
    <t>TOTAL</t>
  </si>
  <si>
    <t>Date d'aprobation des TDR et de la grille d'évaluation</t>
  </si>
  <si>
    <t xml:space="preserve">Publication de l'avis spécifique (Biens - Travaux- SNC) ou de l'Appel à Manifestation d'intérêt   (Firmes) </t>
  </si>
  <si>
    <t>Publication de l'avis spécifique (Biens - Travaux- SNC) ou de l'Appel à Manifestation d'intérêt (Firmes )</t>
  </si>
  <si>
    <t xml:space="preserve">Publication de l'avis spécifique (Biens - Travaux- SNC) ou de l'Appel à Manifestation d'intérêt  (Firmes) </t>
  </si>
  <si>
    <t>BIENS ET SERVICES CONNEXES (B)</t>
  </si>
  <si>
    <t>TRAVAUX (T)</t>
  </si>
  <si>
    <t>SERVICES NON CONSULTATIFS (S)</t>
  </si>
  <si>
    <t xml:space="preserve">BUREAUX DE SERVICES-CONSEILS    (CF)                                                                                                                                            </t>
  </si>
  <si>
    <t xml:space="preserve">CONSULTANTS INDIVIDUELS         (CI)                                                                                                                                                              </t>
  </si>
  <si>
    <t>DÉPENSES OPÉRATIONNELLES  (DO)</t>
  </si>
  <si>
    <t>Date de lancememt du marché</t>
  </si>
  <si>
    <t>Dates estimatives</t>
  </si>
  <si>
    <t>Date de siganture du contrat</t>
  </si>
  <si>
    <r>
      <rPr>
        <b/>
        <sz val="11"/>
        <rFont val="Times New Roman"/>
        <family val="1"/>
      </rPr>
      <t xml:space="preserve">(1) LE NUMERO DE REFERENCE </t>
    </r>
    <r>
      <rPr>
        <sz val="11"/>
        <rFont val="Times New Roman"/>
        <family val="1"/>
      </rPr>
      <t xml:space="preserve"> doit inclure les informations suivantes : Le numéro de l'opération; l'unité d'exécution; le type de marché (B, T, S, CF, CI,DO); la méthode de sélection; la séquence; l'année. </t>
    </r>
  </si>
  <si>
    <r>
      <rPr>
        <b/>
        <sz val="11"/>
        <rFont val="Times New Roman"/>
        <family val="1"/>
      </rPr>
      <t>(2) METHODE DE PDM</t>
    </r>
    <r>
      <rPr>
        <sz val="11"/>
        <rFont val="Times New Roman"/>
        <family val="1"/>
      </rPr>
      <t>- Biens et Travaux: AOI - Appel d'Offres International; AOIR - Appel d'Offres International Restreint; AON - Appel d'Offres National; CP - Comparaison de Prix; ED - Entente Directe; FA - Force Account (En régie); Bureaux de Services Conseils :  SFQC - Sélection fondée sur la qualité et le coût; SFQ - Sélection fondée sur la qualité; SCBD - Sélection dans le cadre d'un budget déterminé; SMC - Sélection au « moindre coût »; QC - Sélection fondée sur les qualifications des consultants; SED - Sélection par entente directe; Services de Consultants Individuels: QCNI - Sélection fondée sur les qualifications des consultants individuels nationaux; QCII - Sélection fondée sur les qualifications des consultants individuels internationaux.</t>
    </r>
  </si>
  <si>
    <r>
      <rPr>
        <b/>
        <sz val="11"/>
        <rFont val="Times New Roman"/>
        <family val="1"/>
      </rPr>
      <t>(3) ENTENTE DIRECTE</t>
    </r>
    <r>
      <rPr>
        <sz val="11"/>
        <rFont val="Times New Roman"/>
        <family val="1"/>
      </rPr>
      <t xml:space="preserve"> - Chaque contrat dans le quel la methode d'entente direct est proposée inclue le numero de la clause et l'alinea correspondant aux Politiques de Passation des Marches de la BID. Réferences: 3.6 (a) ou (b) ou (c) ou (d) des GN-2349-9 pour Biens, Services et Travaux; 3.10 (a) ou (b) ou (c) ou (d) des GN-2350-9 pour Firmes de Consultation; et 5.4 (a) ou (b) ou (c) ou (d) des GN-2350-9 pour Consultants Individuels.</t>
    </r>
  </si>
  <si>
    <r>
      <rPr>
        <b/>
        <sz val="11"/>
        <rFont val="Times New Roman"/>
        <family val="1"/>
      </rPr>
      <t>(4) STATUT</t>
    </r>
    <r>
      <rPr>
        <sz val="11"/>
        <rFont val="Times New Roman"/>
        <family val="1"/>
      </rPr>
      <t>: En attente - Processus pas encore commencé ; En cours - Processus de passation des marchés en cours ; Adjugé non-objection de la Banque obtenue pour l'adjudication ; Annulé - Processus annulé ; Clôturé - Contrat dûment exécuté - dernier paiement exécuté</t>
    </r>
  </si>
  <si>
    <t>Secrétariat Technique du Comité Interministériel d'Aménagement du Territoire (CIAT)</t>
  </si>
  <si>
    <t>2720/GR-HA 
PROGRAMME DE SECURITE FONCIERE EN MILIEU RURAL (PSFMR)</t>
  </si>
  <si>
    <t>Janvier 2016</t>
  </si>
  <si>
    <t>Janvier à Décembre 2016</t>
  </si>
  <si>
    <t>CIAT/PSFMR/2720/B/ED-01/14</t>
  </si>
  <si>
    <t>CIAT/PSFMR/2720/B/ED-02/15</t>
  </si>
  <si>
    <t>CIAT/PSFMR/2720/B/CP-10/15</t>
  </si>
  <si>
    <t>CIAT/PSFMR/2720/B/CP-01/16</t>
  </si>
  <si>
    <t>CIAT/PSFMR/2720/B/CP-01/15</t>
  </si>
  <si>
    <t>CIAT/PSFMR/2720/B/CP-04/15</t>
  </si>
  <si>
    <t>CIAT/PSFMR/2720/B/ED-01/15</t>
  </si>
  <si>
    <t>CIAT/PSFMR/2720/B/ED-04/15</t>
  </si>
  <si>
    <t>CIAT/PSFMR/2720/B/CP-05/15</t>
  </si>
  <si>
    <t>CIAT/PSFMR/2720/B/CP-06/15</t>
  </si>
  <si>
    <t>CIAT/PSFMR/2720/B/CP-01/14</t>
  </si>
  <si>
    <t>CIAT/PSFMR/2720/B/ED-05/15</t>
  </si>
  <si>
    <t>CIAT/PSFMR/2720/B/CP-09/15</t>
  </si>
  <si>
    <t>CIAT/PSFMR/2720/B/CP-08/15</t>
  </si>
  <si>
    <t>Acquisition et installation d'un système géodésique et formation du personnel du CNIGS, et ONACA  à l'utilisation et la maintenance</t>
  </si>
  <si>
    <t>Achat de matériels et équipements pour numérisation [Matériels spécialisés de grande capacité (scanners et ordinateurs)  et disques durs externes pour la sécurité des données]</t>
  </si>
  <si>
    <t>Achat de Kits de formation : Notaires, topographes, arpenteurs, juges, greffiers et cadres des institutions partenaires (DGI, INARA, ONACA, …..)</t>
  </si>
  <si>
    <t xml:space="preserve">Achat de quads </t>
  </si>
  <si>
    <t>Achat et installation de matériels et équipements énergétiques pour le nouveau bureau de l'ONACA</t>
  </si>
  <si>
    <t>Achat de tablettes et accessoires</t>
  </si>
  <si>
    <t xml:space="preserve">Achat 4 ordinateurs portables  et disques durs pour expérimentation SM </t>
  </si>
  <si>
    <t>ED</t>
  </si>
  <si>
    <t>CP</t>
  </si>
  <si>
    <t>Ex-ante</t>
  </si>
  <si>
    <t>n/a</t>
  </si>
  <si>
    <t>Adjugé</t>
  </si>
  <si>
    <t>En attente</t>
  </si>
  <si>
    <t>En cours</t>
  </si>
  <si>
    <t xml:space="preserve">En attente </t>
  </si>
  <si>
    <t>Marché Cloturé</t>
  </si>
  <si>
    <t>Clôturé</t>
  </si>
  <si>
    <t>N/A</t>
  </si>
  <si>
    <t xml:space="preserve"> 3.6 (a) GN-2349-9 / TRIMBLE NAVIGATION Ltd</t>
  </si>
  <si>
    <t xml:space="preserve"> 3.6 (c) GN-2349-9 / TRIMBLE NAVIGATION Ltd</t>
  </si>
  <si>
    <t>Achat de treize (13) parcelles de terrains devant servir de site pour l'installation GNSS-CORS/Trimble dans le cadre de la mise en place du réseau géodésique national</t>
  </si>
  <si>
    <t xml:space="preserve">Composante 2 / Produit 2.  Activités 2.1 </t>
  </si>
  <si>
    <t>Composante 2 / Produit 2/ Activités 2.4.1/2.10.1</t>
  </si>
  <si>
    <t>Composante 2 / Produit 2 / Activité 2.10.2</t>
  </si>
  <si>
    <t>Composante 1 / Produit 1 / Activité 1.2.8</t>
  </si>
  <si>
    <t>Composante 1 / Produit 1 / Activité 1.2.7</t>
  </si>
  <si>
    <t>Composante 1 / Produit 1 / Activité 1.2</t>
  </si>
  <si>
    <t>Composante 1 / Produit 1/ Activité 1.2.3</t>
  </si>
  <si>
    <t xml:space="preserve">Composante 1 / Produit 1/ Activité 1.2.1. </t>
  </si>
  <si>
    <t>Composante 1 / Produit 2/ Activité 2.8</t>
  </si>
  <si>
    <t>Composante 2 / Produit 2/ Activité 2.9.2.1</t>
  </si>
  <si>
    <t>CIAT/PSFMR/2720/S/AOI-01/14</t>
  </si>
  <si>
    <t>CIAT/PSFMR/2720/S/ED-01/14</t>
  </si>
  <si>
    <t>CIAT/PSFMR/2720/S/CP-02/15</t>
  </si>
  <si>
    <t>CIAT/PSFMR/2720/S/CP-03/15</t>
  </si>
  <si>
    <t>CIAT/PSFMR/2720/S/CP-01/15</t>
  </si>
  <si>
    <t>CIAT/PSFMR/2720/S/CP-04/15</t>
  </si>
  <si>
    <t>CIAT/PSFMR/2720/S/FA-02/15</t>
  </si>
  <si>
    <t>Composante 1 /Produit 1 / Activité 1.2.1</t>
  </si>
  <si>
    <t>Composante 1 /Produit 1 / Activité 1.2.1.1</t>
  </si>
  <si>
    <t xml:space="preserve">Composante 1 /Produit 1/ Activité 1.2.1. </t>
  </si>
  <si>
    <t>Composante 1 /Produit 1/ Activité 1.6.2. et 1.5.1.</t>
  </si>
  <si>
    <t>Composante 2 / Produit 2 / Activité 2.4.4</t>
  </si>
  <si>
    <t>Installation de bornes géodésiques mortes</t>
  </si>
  <si>
    <t>Impression et reproduction de la Documentation professionnelle pour les juges (lois, texte juridiques … relatifs au foncier) pour  les 8 communes pilotes</t>
  </si>
  <si>
    <t>Impression et publication de manuels pour l'élaboration du Plan Foncier de Base (PFB)</t>
  </si>
  <si>
    <t>Impression &amp; Publication  des  manuels, brochures, plaquettes d'information</t>
  </si>
  <si>
    <t>Impression et reproduction de feuillets / Poster de sensibilisation du programme pour les ambassades et consulats d'Haïti</t>
  </si>
  <si>
    <t xml:space="preserve">Restitution photogramétrique (transformation des photographies en plans) - Autres communes (Maniche, Chantal, Bahon, Ranquitte, Grande Rivière, Sainte Suzanne, Vallières). </t>
  </si>
  <si>
    <t>AOI</t>
  </si>
  <si>
    <t>FA</t>
  </si>
  <si>
    <r>
      <t xml:space="preserve"> 3.6 (a) GN-2349-9  / </t>
    </r>
    <r>
      <rPr>
        <b/>
        <sz val="14"/>
        <rFont val="Calibri"/>
        <family val="2"/>
        <scheme val="minor"/>
      </rPr>
      <t>CNIGS</t>
    </r>
  </si>
  <si>
    <t>Annulé</t>
  </si>
  <si>
    <t>CIAT/PSFMR/2720/CF/SFQC-01/14</t>
  </si>
  <si>
    <t>CIAT/PSFMR/2720/CF/SFQC-02/15</t>
  </si>
  <si>
    <t>CIAT/PSFMR/2720/CF/SFQC-03/15</t>
  </si>
  <si>
    <t>Composante 1 / Produit 1 / Activité 1.2.6</t>
  </si>
  <si>
    <t>Composante 1 / Produit 1 / Activité 1.1.4</t>
  </si>
  <si>
    <t>Catégorie III / M&amp;E</t>
  </si>
  <si>
    <t>Conception du système d'information foncière  (logiciel), installation et formation du personnel à la mise à jour , implémentation et suivi de l'utilisation du système</t>
  </si>
  <si>
    <t>SFQC</t>
  </si>
  <si>
    <t>SED</t>
  </si>
  <si>
    <t>3.10(a) GN-2350-9</t>
  </si>
  <si>
    <t>CIAT/PSFMR/2720/CI/SED-25/15</t>
  </si>
  <si>
    <t>CIAT/PSFMR/2720/CI/QCII-01/15</t>
  </si>
  <si>
    <t>CIAT/PSFMR/2720/CI/SED-01/16</t>
  </si>
  <si>
    <t>CIAT/PSFMR/2720/CI/SED-41/15</t>
  </si>
  <si>
    <t>CIAT/PSFMR/2720/CI/SED-01/15</t>
  </si>
  <si>
    <t>CIAT/PSFMR/2720/CI/SED-30/15</t>
  </si>
  <si>
    <t>CIAT/PSFMR/2720/CI/SED-02/16</t>
  </si>
  <si>
    <t>CIAT/PSFMR/2720/CI/SED-02/15</t>
  </si>
  <si>
    <t>CIAT/PSFMR/2720/CI/QCNI-01/15</t>
  </si>
  <si>
    <t>CIAT/PSFMR/2720/CI/QCNI-02/15</t>
  </si>
  <si>
    <t>CIAT/PSFMR/2720/CI/QCNI-03/15</t>
  </si>
  <si>
    <t>CIAT/PSFMR/2720/CI/QCNI-06/15</t>
  </si>
  <si>
    <t>CIAT/PSFMR/2720/CI/SED-36/15</t>
  </si>
  <si>
    <t>CIAT/PSFMR/2720/CI/SED-26/15</t>
  </si>
  <si>
    <t>CIAT/PSFMR/2720/CI/QCNI-15/15</t>
  </si>
  <si>
    <t>CIAT/PSFMR/2720/CI/QCNI-19/15</t>
  </si>
  <si>
    <t>CIAT/PSFMR/2720/CI/SED-27/15</t>
  </si>
  <si>
    <t>CIAT/PSFMR/2720/CI/SED-35/15</t>
  </si>
  <si>
    <t>CIAT/PSFMR/2720/CI/SED-09/15</t>
  </si>
  <si>
    <t>CIAT/PSFMR/2720/CI/SED-32/15</t>
  </si>
  <si>
    <t>CIAT/PSFMR/2720/CI/SED-40/15</t>
  </si>
  <si>
    <t>CIAT/PSFMR/2720/CI/SED-06/15</t>
  </si>
  <si>
    <t>CIAT/PSFMR/2720/CI/SED-33/15</t>
  </si>
  <si>
    <t>CIAT/PSFMR/2720/CI/SED-28/15</t>
  </si>
  <si>
    <t>CIAT/PSFMR/2720/CI/SED-13/15</t>
  </si>
  <si>
    <t>CIAT/PSFMR/2720/CI/QCNI-14/15</t>
  </si>
  <si>
    <t>CIAT/PSFMR/2720/CI/QCII-02/15</t>
  </si>
  <si>
    <t>CIAT/PSFMR/2720/CI/SED-16/15</t>
  </si>
  <si>
    <t>CIAT/PSFMR/2720/CI/SED-08/14</t>
  </si>
  <si>
    <t>CIAT/PSFMR/2720/CI/SED-18/15</t>
  </si>
  <si>
    <t>CIAT/PSFMR/2720/CI/SED-15/15</t>
  </si>
  <si>
    <t>CIAT/PSFMR/2720/CI/SED-22/15</t>
  </si>
  <si>
    <t>CIAT/PSFMR/2720/CI/QCNI-13/15</t>
  </si>
  <si>
    <t>CIAT/PSFMR/2720/CI/SED-21/15</t>
  </si>
  <si>
    <t>CIAT/PSFMR/2720/CI/SED-23/15</t>
  </si>
  <si>
    <t>CIAT/PSFMR/2720/CI/SED-31/15</t>
  </si>
  <si>
    <t>CIAT/PSFMR/2720/CI/SED-34/15</t>
  </si>
  <si>
    <t>CIAT/PSFMR/2720/CI/QCNI-16/15</t>
  </si>
  <si>
    <t>CIAT/PSFMR/2720/CI/QCNI-08/15</t>
  </si>
  <si>
    <t>CIAT/PSFMR/2720/CI/QCNI-09/15</t>
  </si>
  <si>
    <t>CIAT/PSFMR/2720/CI/QCNI-04/15</t>
  </si>
  <si>
    <t>CIAT/PSFMR/2720/CI/SED-11/15</t>
  </si>
  <si>
    <t>CIAT/PSFMR/2720/CI/SED-03/16</t>
  </si>
  <si>
    <t>CIAT/PSFMR/2720/CI/SED-39/15</t>
  </si>
  <si>
    <t>CIAT/PSFMR/2720/CI/QCNI-05/15</t>
  </si>
  <si>
    <t>CIAT/PSFMR/2720/CI/SED-43/15</t>
  </si>
  <si>
    <t>CIAT/PSFMR/2720/CI/QCNI-10/15</t>
  </si>
  <si>
    <t>CIAT/PSFMR/2720/CI/SED-10/15</t>
  </si>
  <si>
    <t>CIAT/PSFMR/2720/CI/SED-14/15</t>
  </si>
  <si>
    <t>CIAT/PSFMR/2720/CI/QCNI-11/15</t>
  </si>
  <si>
    <t>CIAT/PSFMR/2720/CI/QCNI-01/16</t>
  </si>
  <si>
    <t>CIAT/PSFMR/2720/CI/SED-24/15</t>
  </si>
  <si>
    <t>CIAT/PSFMR/2720/CI/SED-19/15</t>
  </si>
  <si>
    <t>CIAT/PSFMR/2720/CI/SED-12/15</t>
  </si>
  <si>
    <t>CIAT/PSFMR/2720/CI/QCNI-12/15</t>
  </si>
  <si>
    <t>CIAT/PSFMR/2720/CI/QCNI-17/15</t>
  </si>
  <si>
    <t>CIAT/PSFMR/2720/CI/QCNI-04/16</t>
  </si>
  <si>
    <t>CIAT/PSFMR/2720/CI/SED-20/15</t>
  </si>
  <si>
    <t>CIAT/PSFMR/2720/CI/QCNI-07/15</t>
  </si>
  <si>
    <t>CIAT/PSFMR/2720/CI/QCNI-03/16</t>
  </si>
  <si>
    <t>CIAT/PSFMR/2720/CI/SED-38/15</t>
  </si>
  <si>
    <t>CIAT/PSFMR/2720/CI/SED-42/15</t>
  </si>
  <si>
    <t>CIAT/PSFMR/2720/CI/SED-29/15</t>
  </si>
  <si>
    <t>CIAT/PSFMR/2720/CI/QCNI-18/15</t>
  </si>
  <si>
    <t xml:space="preserve">Arpenteurs pour la réalisation des procès verbaux d'arpentage  </t>
  </si>
  <si>
    <t xml:space="preserve">Consultant pour une assistance technique aux principales institutions gestionnaires du foncier pour définir les contours de la réforme foncière et accompagner ces institutions partenaires dans les réformes nécessaires </t>
  </si>
  <si>
    <t>Coordonnateur National PSFMR</t>
  </si>
  <si>
    <t>Peronnel terrain (15 topographes, 15 enquêteurs, 3 numérisateurs, 16 facilitateurs, 15 motards, 6 superviseurs et 1 chargé local de com.) pour travaux expérimentation Saint Michel (salaires, nourriture)</t>
  </si>
  <si>
    <t>Enquêteurs pour Chantal</t>
  </si>
  <si>
    <t xml:space="preserve">Equipe analyse foncière (21 clercs) </t>
  </si>
  <si>
    <t>Topographes et Arpenteurs pour Chantal et Maniche (100 000 USD )</t>
  </si>
  <si>
    <t>Consultant pour l'étude sur le règlement des conflits</t>
  </si>
  <si>
    <t>Consultant pour l'étude sur l'utilisation des terres de l'Etat</t>
  </si>
  <si>
    <t>Consultant pour l'étude sur les relations entre le foncier et l'exploitation agricole</t>
  </si>
  <si>
    <t>Assistants comptables (2)</t>
  </si>
  <si>
    <t>Coordonnateur régional Sud</t>
  </si>
  <si>
    <t>Sensibilisateurs (11) pour Chantal</t>
  </si>
  <si>
    <t>Consultant pour la réalisation de l'Annuaire des Arpenteurs haïtiens</t>
  </si>
  <si>
    <t>Coordonnateur communal</t>
  </si>
  <si>
    <t>Coordinateur des activités de communication et de sensibilisation dans les communes de Camp Perrin, Chantal et Maniche</t>
  </si>
  <si>
    <t>Consultant pour délimitation des limites administratives des communes du Nord</t>
  </si>
  <si>
    <t>Controleur des enquêtes de terrain</t>
  </si>
  <si>
    <t>Ingénieur Informaticien</t>
  </si>
  <si>
    <t xml:space="preserve">Assistant cartographe en Délimitation Administrative et Bornage (DAB) </t>
  </si>
  <si>
    <t xml:space="preserve">Responsable Service Passation de marchés </t>
  </si>
  <si>
    <t>Chef de Chantier</t>
  </si>
  <si>
    <t xml:space="preserve">Responsable analyse foncière </t>
  </si>
  <si>
    <t xml:space="preserve">Expert programmeur pour le développement d'une application de saisie des données de l'enquête foncière. </t>
  </si>
  <si>
    <t>Consultant pour la délimitation des limites administratives  des  zones pilotes du projet</t>
  </si>
  <si>
    <t>Assistants numérisation</t>
  </si>
  <si>
    <t>Assistant cartographe spécialisé en Dessin Assisté par Ordinateur (DAO)</t>
  </si>
  <si>
    <t>Géomètre expert</t>
  </si>
  <si>
    <t>Responsable de traitement et analyste des Enquêtes</t>
  </si>
  <si>
    <t>Agent Administratif bureau régional Sud</t>
  </si>
  <si>
    <t>Formulation Méthodologie et Manuels de procédures du Plan Foncier de Base</t>
  </si>
  <si>
    <t>Responsable Administratif et Financier</t>
  </si>
  <si>
    <t>Superviseur Principal Atelier de restitution</t>
  </si>
  <si>
    <t xml:space="preserve">Assistant technique pour Coordination des enquêtes </t>
  </si>
  <si>
    <t>10 Analystes juridique pour Saint Michel</t>
  </si>
  <si>
    <t xml:space="preserve"> Coordonnateur des enquêtes </t>
  </si>
  <si>
    <t>Superviseurs des enquêtes</t>
  </si>
  <si>
    <t>Coordonnateur pour le bureau régional Nord du CIAT</t>
  </si>
  <si>
    <t>Responsable de l'Unité Cartographie</t>
  </si>
  <si>
    <t>Juriste junior</t>
  </si>
  <si>
    <t>Assistance en passation de marchés</t>
  </si>
  <si>
    <t>Coordonateur Adjoint des Enquêtes</t>
  </si>
  <si>
    <t>Responsable informatique</t>
  </si>
  <si>
    <t>Responsable numérisation</t>
  </si>
  <si>
    <t>Assistante Administrative pour le Bureau Régional Sud (Camp Perrin)</t>
  </si>
  <si>
    <t>Consultant pour la conception et la supervision des travaux des bureaux des notaires et arpenteurs</t>
  </si>
  <si>
    <t>Responsable Services Généraux</t>
  </si>
  <si>
    <t xml:space="preserve"> Assistante Administrative pour le Foncier</t>
  </si>
  <si>
    <t>Assistant cartographe Plan Foncier de Base (PFB)</t>
  </si>
  <si>
    <t xml:space="preserve">Recrutement d’un « Archiviste pour la coordination régionale SUD </t>
  </si>
  <si>
    <t>Consultant chargé de la formation et l'accompagnement des enquêteurs sur l'utilisation de tablettes et le suivi du traitement des données de l'enquête foncière</t>
  </si>
  <si>
    <t>Responsable numérisation /Archivage (Sud)</t>
  </si>
  <si>
    <t xml:space="preserve">Assistant administratif Nord </t>
  </si>
  <si>
    <t xml:space="preserve">Assistance Financière </t>
  </si>
  <si>
    <t>Consultant pour la formation des notaires ((phase 1)</t>
  </si>
  <si>
    <t>Assistant responsable analyse foncière</t>
  </si>
  <si>
    <t>Comptable junior</t>
  </si>
  <si>
    <t xml:space="preserve">QCII </t>
  </si>
  <si>
    <t>QCNI</t>
  </si>
  <si>
    <t xml:space="preserve">SED </t>
  </si>
  <si>
    <t>Ex-post</t>
  </si>
  <si>
    <t xml:space="preserve">Ex- ante </t>
  </si>
  <si>
    <t>5.4(a) GN-2350-9</t>
  </si>
  <si>
    <t>Composante 1 /Produit 1/ Activité 1.2.1</t>
  </si>
  <si>
    <t>Composante 1 /Produit 1 / Activité 1.2.1.4</t>
  </si>
  <si>
    <t>Composante 1 /Produit 1 / Activité 1.2.1.2</t>
  </si>
  <si>
    <t>Composante 1 /Adm</t>
  </si>
  <si>
    <t>Composante 1 /Produit 1 / Activité 1.2.1.5</t>
  </si>
  <si>
    <t>Composante 1 /Produit 1/ Activité 1.1.3</t>
  </si>
  <si>
    <t>Composante 1 /Produit 1/ Activité 1.1.7</t>
  </si>
  <si>
    <t>Composante 1 /Produit 1 / Activité 1.1.2</t>
  </si>
  <si>
    <t>Composante 1 /Produit 1 / Activité 1.1.3</t>
  </si>
  <si>
    <t>Composante 1 /Produit 1 / Activité 1.2.1.6</t>
  </si>
  <si>
    <t>Composante 1 /Produit 1/ Activité 1.1.9</t>
  </si>
  <si>
    <t>Composante 1 /Produit 1</t>
  </si>
  <si>
    <t>Composante 1 /Produit 1/ Activité 1.1.8</t>
  </si>
  <si>
    <t>Composante 1 /Produit 1/ Activité 1.1.10</t>
  </si>
  <si>
    <t xml:space="preserve">Composante 1 /Produit 1 </t>
  </si>
  <si>
    <t>Composante 2 /Produit 2/ Activité 2.11.4.1</t>
  </si>
  <si>
    <t>Composante 2 /Produit 2/ Activité 2.6.1</t>
  </si>
  <si>
    <t>Composante 2 /Produit 2/ Activité 2.8.1</t>
  </si>
  <si>
    <t>Composante 2 /Produit 2/ Activité 2.8.2</t>
  </si>
  <si>
    <t>Categorie 1 /Adm</t>
  </si>
  <si>
    <t>Categorie III /M&amp;E</t>
  </si>
  <si>
    <t xml:space="preserve">5.4(d) GN-2350-9  /  tous les arpenteurs commissionnés dans les différents communes pilotes pour la rédaction des procès-verbaux d'arpentage. Le nombre varie etre 16 et 24 car il peut y avoir 3 arpenteurs dans certaines communes. </t>
  </si>
  <si>
    <t>Changement de stratégie</t>
  </si>
  <si>
    <t>5.4(a) GN-2350-9 / Continuité de servcies avec des topographes et enqueteurs ayant travaillé sur le projet MAEE et n'émargeaint pas sur le PSFMR</t>
  </si>
  <si>
    <t>5.4(a) GN-2350-9 / Reconduction de contrats des 37 enquêteurs travaillant actuellement dans la premiêre section communale de Camp Perrin</t>
  </si>
  <si>
    <t>5.4(a) GN-2350-9   /  34 topographes et 3 arpenteurs mis à disposition du projet par l'ONACA et l'INARA</t>
  </si>
  <si>
    <t xml:space="preserve">Recrutement de 10 Juristes auront à analyser 3000 titres et seront rémunérés par pièce à raison de 7 $/ titre analysé </t>
  </si>
  <si>
    <t>Ressources affectée à la Coordination Régionale Sud</t>
  </si>
  <si>
    <t>Personnel de soutien affecté aux activités de délimitation des parcelles à Camp Perrin</t>
  </si>
  <si>
    <t>CIAT/PSFMR/2720/B/ED-01/16</t>
  </si>
  <si>
    <t>CIAT/PSFMR/2720/S/ED-01/15</t>
  </si>
  <si>
    <t>CIAT/PSFMR/2720/CI/SED -26/15</t>
  </si>
  <si>
    <t>CIAT/PSFMR/2720/CI/SED -27/15</t>
  </si>
  <si>
    <t>Catégorie I  / Adm</t>
  </si>
  <si>
    <t>Catégorie I  /Adm</t>
  </si>
  <si>
    <t xml:space="preserve">Catégorie I  /Produit 1 </t>
  </si>
  <si>
    <t>Achat et installation de matériels électriques et accessoires pour le bureau central du CIAT</t>
  </si>
  <si>
    <t>Travaux d'installation électrique au bureau central</t>
  </si>
  <si>
    <t>Installation d’un réseau local (LAN) Giga-Ethernet de 120 postes de données, avec connexion à l’internet via un router sécurisé
Installation d'un réseau analogue de 10 postes pour les caméras de surveillance
 Achat de service de désinstallation, de transport et de réinstallation d’équipements informatiques et de réseau</t>
  </si>
  <si>
    <t>Achat et installation de climatiseurs pour le nouveau siège du Secrétariat Technique du CIAT</t>
  </si>
  <si>
    <t>Stagiaire en Suivi Evaluation</t>
  </si>
  <si>
    <t>Transport de l'équipe de (P-au-P - Saint Michel - P-au-P)</t>
  </si>
  <si>
    <r>
      <t xml:space="preserve">5.4(a) GN-2350-9  /  </t>
    </r>
    <r>
      <rPr>
        <b/>
        <sz val="14"/>
        <rFont val="Calibri"/>
        <family val="2"/>
        <scheme val="minor"/>
      </rPr>
      <t>Elove HERARD</t>
    </r>
  </si>
  <si>
    <t xml:space="preserve"> 3.6 (c) GN-2349-9 / Il s'agit de parcelles de 50 mètres carrés identifié selon des critères techniques par les équipes de Trimble et du CNIGS.</t>
  </si>
  <si>
    <t>Marché reporté sur décision de la coordination du PSFMR</t>
  </si>
  <si>
    <t>CIAT/PSFMR/2720/B/CP-02/16</t>
  </si>
  <si>
    <t>CIAT/PSFMR/2720/B/CP-03/16</t>
  </si>
  <si>
    <t>CIAT/PSFMR/2720/B/CP-04/16</t>
  </si>
  <si>
    <t>Perfecta Honda</t>
  </si>
  <si>
    <t>Reporté</t>
  </si>
  <si>
    <t>Décision de la coordination</t>
  </si>
  <si>
    <t>CIAT/PSFMR/2720/S/CP-01/16</t>
  </si>
  <si>
    <t>Décision de la Coordination</t>
  </si>
  <si>
    <t xml:space="preserve">Firme pour l'exécution des activités de terrain dans les communes des départements Nord et Nord-Est (Ste Suzane, Grande Rivière du Nord et Bahon)  </t>
  </si>
  <si>
    <t xml:space="preserve">CIAT/PSFMR/2720/CF/SED-01/16 </t>
  </si>
  <si>
    <t xml:space="preserve">Controle qualité du cadastre  </t>
  </si>
  <si>
    <t>Coordonnateur de terrain (Chantal)</t>
  </si>
  <si>
    <t>Agents de numérisation pour Chantal</t>
  </si>
  <si>
    <t>Consultant en appui à la coordination</t>
  </si>
  <si>
    <t>Enqueteurs pour Chantal</t>
  </si>
  <si>
    <t>Coordonnateur Communal (Camp Perrin)</t>
  </si>
  <si>
    <t>Consultant expert foncier en vue de l'évaluation à mi-parcours du PSFMR</t>
  </si>
  <si>
    <t>Consultant expert en sociologie en vue de l'évaluation à mi-parcours du PSFMR</t>
  </si>
  <si>
    <t>Consultant pour la formation des notaires (phase 2)</t>
  </si>
  <si>
    <t>Consultant pour l'élaboration des modules de formation pour les notaires (phase 2)</t>
  </si>
  <si>
    <t>5.4(a) GN-2350-9  /Ing Raymond REDAS</t>
  </si>
  <si>
    <t>Graphiste</t>
  </si>
  <si>
    <r>
      <t xml:space="preserve">5.4(a) GN-2350-9 /  </t>
    </r>
    <r>
      <rPr>
        <b/>
        <sz val="12"/>
        <color rgb="FFFF0000"/>
        <rFont val="Calibri"/>
        <family val="2"/>
        <scheme val="minor"/>
      </rPr>
      <t>21 clercs (liste en annexe)</t>
    </r>
  </si>
  <si>
    <r>
      <t xml:space="preserve">5.4(a) GN-2350-9  / </t>
    </r>
    <r>
      <rPr>
        <b/>
        <sz val="12"/>
        <rFont val="Calibri"/>
        <family val="2"/>
        <scheme val="minor"/>
      </rPr>
      <t>Paul Duret</t>
    </r>
  </si>
  <si>
    <r>
      <t xml:space="preserve">5.4(a) GN-2350-9   / </t>
    </r>
    <r>
      <rPr>
        <b/>
        <sz val="12"/>
        <rFont val="Calibri"/>
        <family val="2"/>
        <scheme val="minor"/>
      </rPr>
      <t>(Serge Pierre Louis)</t>
    </r>
  </si>
  <si>
    <r>
      <t xml:space="preserve">5.4(a) GN-2350-9  / (22 sensibilisateurs, </t>
    </r>
    <r>
      <rPr>
        <b/>
        <sz val="12"/>
        <rFont val="Calibri"/>
        <family val="2"/>
        <scheme val="minor"/>
      </rPr>
      <t>liste à annexer)</t>
    </r>
  </si>
  <si>
    <r>
      <t xml:space="preserve">5.4(a) GN-2350-9  / </t>
    </r>
    <r>
      <rPr>
        <b/>
        <sz val="12"/>
        <rFont val="Calibri"/>
        <family val="2"/>
        <scheme val="minor"/>
      </rPr>
      <t>Hugues Pierre Louis</t>
    </r>
  </si>
  <si>
    <r>
      <t xml:space="preserve">5.4(a) GN-2350-9   /  </t>
    </r>
    <r>
      <rPr>
        <b/>
        <sz val="12"/>
        <rFont val="Calibri"/>
        <family val="2"/>
        <scheme val="minor"/>
      </rPr>
      <t>(Gilbert Viala)</t>
    </r>
  </si>
  <si>
    <r>
      <t xml:space="preserve">5.4(a) GN-2350-9  /  </t>
    </r>
    <r>
      <rPr>
        <b/>
        <sz val="12"/>
        <rFont val="Calibri"/>
        <family val="2"/>
        <scheme val="minor"/>
      </rPr>
      <t>Exalien EXATUL</t>
    </r>
  </si>
  <si>
    <r>
      <t xml:space="preserve">5.4(a) GN-2350-9 /  </t>
    </r>
    <r>
      <rPr>
        <b/>
        <sz val="12"/>
        <rFont val="Calibri"/>
        <family val="2"/>
        <scheme val="minor"/>
      </rPr>
      <t>Pierre Emmanuel</t>
    </r>
  </si>
  <si>
    <r>
      <t xml:space="preserve">5.4(d) GN-2350-9/ </t>
    </r>
    <r>
      <rPr>
        <b/>
        <sz val="12"/>
        <rFont val="Calibri"/>
        <family val="2"/>
        <scheme val="minor"/>
      </rPr>
      <t>(Ouisa LOUTIS)</t>
    </r>
  </si>
  <si>
    <r>
      <t xml:space="preserve">5.4(a) GN-2350-9 / </t>
    </r>
    <r>
      <rPr>
        <b/>
        <sz val="12"/>
        <rFont val="Calibri"/>
        <family val="2"/>
        <scheme val="minor"/>
      </rPr>
      <t>Gérald Buno</t>
    </r>
  </si>
  <si>
    <r>
      <t xml:space="preserve">5.4(a) GN-2350-9  /   </t>
    </r>
    <r>
      <rPr>
        <b/>
        <sz val="12"/>
        <rFont val="Calibri"/>
        <family val="2"/>
        <scheme val="minor"/>
      </rPr>
      <t>(Brenol Acra)</t>
    </r>
  </si>
  <si>
    <r>
      <t xml:space="preserve">5.4(a) GN-2350-9  /  </t>
    </r>
    <r>
      <rPr>
        <b/>
        <sz val="12"/>
        <rFont val="Calibri"/>
        <family val="2"/>
        <scheme val="minor"/>
      </rPr>
      <t>Martine Princeton,</t>
    </r>
    <r>
      <rPr>
        <sz val="12"/>
        <rFont val="Calibri"/>
        <family val="2"/>
        <scheme val="minor"/>
      </rPr>
      <t xml:space="preserve">  Mise à disposition par l'INARA</t>
    </r>
  </si>
  <si>
    <r>
      <t xml:space="preserve">5.4(a) GN-2350-9 / </t>
    </r>
    <r>
      <rPr>
        <b/>
        <sz val="12"/>
        <rFont val="Calibri"/>
        <family val="2"/>
        <scheme val="minor"/>
      </rPr>
      <t>Edejude Jean Jacques</t>
    </r>
  </si>
  <si>
    <r>
      <t xml:space="preserve">5.4(d) GN-2350-9 /Reconduction de contrat de trois (3)  cadres de MAEE ( </t>
    </r>
    <r>
      <rPr>
        <b/>
        <sz val="12"/>
        <rFont val="Calibri"/>
        <family val="2"/>
        <scheme val="minor"/>
      </rPr>
      <t>Estimable Marc Jeannot, Belcius Camy et Olivia Renous</t>
    </r>
    <r>
      <rPr>
        <sz val="12"/>
        <rFont val="Calibri"/>
        <family val="2"/>
        <scheme val="minor"/>
      </rPr>
      <t>) en appui au PSFMR</t>
    </r>
  </si>
  <si>
    <r>
      <t>5.4(a) GN-2350-9  /  Reconduction de contrat personnel de soutien à la cellule cartographie (</t>
    </r>
    <r>
      <rPr>
        <b/>
        <sz val="12"/>
        <rFont val="Calibri"/>
        <family val="2"/>
        <scheme val="minor"/>
      </rPr>
      <t>Eglantine Lariveaud</t>
    </r>
    <r>
      <rPr>
        <sz val="12"/>
        <rFont val="Calibri"/>
        <family val="2"/>
        <scheme val="minor"/>
      </rPr>
      <t>)</t>
    </r>
  </si>
  <si>
    <r>
      <t xml:space="preserve">5.4(d) GN-2350-9 / </t>
    </r>
    <r>
      <rPr>
        <b/>
        <sz val="12"/>
        <rFont val="Calibri"/>
        <family val="2"/>
        <scheme val="minor"/>
      </rPr>
      <t>Jean Michel Elgorriaga</t>
    </r>
    <r>
      <rPr>
        <sz val="12"/>
        <rFont val="Calibri"/>
        <family val="2"/>
        <scheme val="minor"/>
      </rPr>
      <t>, reconduction de contrat du cadre de MAEE  en appui au PSFMR</t>
    </r>
  </si>
  <si>
    <r>
      <t xml:space="preserve">5.4(d) GN-2350-9  / </t>
    </r>
    <r>
      <rPr>
        <b/>
        <sz val="12"/>
        <rFont val="Calibri"/>
        <family val="2"/>
        <scheme val="minor"/>
      </rPr>
      <t>(Pierre André Guerrier)</t>
    </r>
    <r>
      <rPr>
        <sz val="12"/>
        <rFont val="Calibri"/>
        <family val="2"/>
        <scheme val="minor"/>
      </rPr>
      <t xml:space="preserve"> Prise en charge du personnel MAEE  en appui au PSFMR</t>
    </r>
  </si>
  <si>
    <r>
      <t xml:space="preserve">5.4(a) GN-2350-9  / </t>
    </r>
    <r>
      <rPr>
        <b/>
        <sz val="12"/>
        <rFont val="Calibri"/>
        <family val="2"/>
        <scheme val="minor"/>
      </rPr>
      <t>Julie Charles-Nominé</t>
    </r>
  </si>
  <si>
    <r>
      <t xml:space="preserve">5.4(d) GN-2350-9  / </t>
    </r>
    <r>
      <rPr>
        <b/>
        <sz val="12"/>
        <rFont val="Calibri"/>
        <family val="2"/>
        <scheme val="minor"/>
      </rPr>
      <t>(Patricia Paul Hollant)</t>
    </r>
    <r>
      <rPr>
        <sz val="12"/>
        <rFont val="Calibri"/>
        <family val="2"/>
        <scheme val="minor"/>
      </rPr>
      <t>reconduction de Contrat du RAF  en appui au PSFMR</t>
    </r>
  </si>
  <si>
    <r>
      <t xml:space="preserve">5.4(d) GN-2350-9 / </t>
    </r>
    <r>
      <rPr>
        <b/>
        <sz val="12"/>
        <rFont val="Calibri"/>
        <family val="2"/>
        <scheme val="minor"/>
      </rPr>
      <t>Annulé Changement de stratégie</t>
    </r>
  </si>
  <si>
    <r>
      <t>5.4(a) GN-2350-9 /</t>
    </r>
    <r>
      <rPr>
        <b/>
        <sz val="12"/>
        <rFont val="Calibri"/>
        <family val="2"/>
        <scheme val="minor"/>
      </rPr>
      <t xml:space="preserve">Exalien EXATUL </t>
    </r>
  </si>
  <si>
    <r>
      <t xml:space="preserve">5.4(d) GN-2350-9   / </t>
    </r>
    <r>
      <rPr>
        <b/>
        <sz val="12"/>
        <rFont val="Calibri"/>
        <family val="2"/>
        <scheme val="minor"/>
      </rPr>
      <t xml:space="preserve">(Ned Charles) </t>
    </r>
    <r>
      <rPr>
        <sz val="12"/>
        <rFont val="Calibri"/>
        <family val="2"/>
        <scheme val="minor"/>
      </rPr>
      <t xml:space="preserve">renouvellement de contrat </t>
    </r>
  </si>
  <si>
    <r>
      <t xml:space="preserve">5.4(d) GN-2350-9  /  </t>
    </r>
    <r>
      <rPr>
        <b/>
        <sz val="12"/>
        <rFont val="Calibri"/>
        <family val="2"/>
        <scheme val="minor"/>
      </rPr>
      <t>Stephane Berre</t>
    </r>
    <r>
      <rPr>
        <sz val="12"/>
        <rFont val="Calibri"/>
        <family val="2"/>
        <scheme val="minor"/>
      </rPr>
      <t xml:space="preserve"> Continuité de service</t>
    </r>
  </si>
  <si>
    <r>
      <t>5.4 (</t>
    </r>
    <r>
      <rPr>
        <b/>
        <sz val="12"/>
        <color rgb="FFFF0000"/>
        <rFont val="Calibri"/>
        <family val="2"/>
        <scheme val="minor"/>
      </rPr>
      <t>??</t>
    </r>
    <r>
      <rPr>
        <sz val="12"/>
        <rFont val="Calibri"/>
        <family val="2"/>
        <scheme val="minor"/>
      </rPr>
      <t xml:space="preserve">…) GN-2350-9  / </t>
    </r>
    <r>
      <rPr>
        <b/>
        <sz val="12"/>
        <rFont val="Calibri"/>
        <family val="2"/>
        <scheme val="minor"/>
      </rPr>
      <t xml:space="preserve">Sébastien Rénel Jean </t>
    </r>
    <r>
      <rPr>
        <sz val="12"/>
        <rFont val="Calibri"/>
        <family val="2"/>
        <scheme val="minor"/>
      </rPr>
      <t xml:space="preserve"> reconduction de Contrat Cadre  MAEE  en appui au PSFMR</t>
    </r>
  </si>
  <si>
    <r>
      <t xml:space="preserve">5.4(b) GN-2350-9 / </t>
    </r>
    <r>
      <rPr>
        <b/>
        <sz val="12"/>
        <rFont val="Calibri"/>
        <family val="2"/>
        <scheme val="minor"/>
      </rPr>
      <t>Marie Marcelle P. ORISMÉ ROC</t>
    </r>
  </si>
  <si>
    <r>
      <t xml:space="preserve">5.4(d) GN-2350-9  / </t>
    </r>
    <r>
      <rPr>
        <b/>
        <sz val="12"/>
        <rFont val="Calibri"/>
        <family val="2"/>
        <scheme val="minor"/>
      </rPr>
      <t>Josué Hans Débrosse,</t>
    </r>
    <r>
      <rPr>
        <sz val="12"/>
        <rFont val="Calibri"/>
        <family val="2"/>
        <scheme val="minor"/>
      </rPr>
      <t xml:space="preserve"> reconduction de contrat </t>
    </r>
  </si>
  <si>
    <r>
      <t>5.4(d) GN-2350-9   /</t>
    </r>
    <r>
      <rPr>
        <b/>
        <sz val="12"/>
        <rFont val="Calibri"/>
        <family val="2"/>
        <scheme val="minor"/>
      </rPr>
      <t>Patrick Tardieu</t>
    </r>
    <r>
      <rPr>
        <sz val="12"/>
        <rFont val="Calibri"/>
        <family val="2"/>
        <scheme val="minor"/>
      </rPr>
      <t xml:space="preserve"> Reconduction de contrat du cadre de MAEE en appui au PSFMR</t>
    </r>
  </si>
  <si>
    <r>
      <t xml:space="preserve">5.4(d) GN-2350-9  / </t>
    </r>
    <r>
      <rPr>
        <b/>
        <sz val="12"/>
        <rFont val="Calibri"/>
        <family val="2"/>
        <scheme val="minor"/>
      </rPr>
      <t>Elcy Florestal,</t>
    </r>
    <r>
      <rPr>
        <sz val="12"/>
        <rFont val="Calibri"/>
        <family val="2"/>
        <scheme val="minor"/>
      </rPr>
      <t xml:space="preserve"> reconduction de Contrat Cadre  MAEE en appui au PSFMR</t>
    </r>
  </si>
  <si>
    <r>
      <t xml:space="preserve">5.4(a) GN-2350-9  / </t>
    </r>
    <r>
      <rPr>
        <b/>
        <sz val="12"/>
        <rFont val="Calibri"/>
        <family val="2"/>
        <scheme val="minor"/>
      </rPr>
      <t>Chantal César,</t>
    </r>
    <r>
      <rPr>
        <sz val="12"/>
        <rFont val="Calibri"/>
        <family val="2"/>
        <scheme val="minor"/>
      </rPr>
      <t xml:space="preserve"> Reconduction de contrat du cadre de MAEE  en appui au PSFMR</t>
    </r>
  </si>
  <si>
    <r>
      <t xml:space="preserve">5.4(d) GN-2350-9  / </t>
    </r>
    <r>
      <rPr>
        <b/>
        <sz val="12"/>
        <rFont val="Calibri"/>
        <family val="2"/>
        <scheme val="minor"/>
      </rPr>
      <t xml:space="preserve">Rultz Rosefort,  </t>
    </r>
    <r>
      <rPr>
        <sz val="12"/>
        <rFont val="Calibri"/>
        <family val="2"/>
        <scheme val="minor"/>
      </rPr>
      <t xml:space="preserve">Reconduction de contrat personnel en appui au PSFMR </t>
    </r>
  </si>
  <si>
    <r>
      <t>5.4 (</t>
    </r>
    <r>
      <rPr>
        <b/>
        <sz val="12"/>
        <color rgb="FFFF0000"/>
        <rFont val="Calibri"/>
        <family val="2"/>
        <scheme val="minor"/>
      </rPr>
      <t>???</t>
    </r>
    <r>
      <rPr>
        <sz val="12"/>
        <rFont val="Calibri"/>
        <family val="2"/>
        <scheme val="minor"/>
      </rPr>
      <t xml:space="preserve">…) GN-2350-9/ </t>
    </r>
    <r>
      <rPr>
        <b/>
        <sz val="12"/>
        <rFont val="Calibri"/>
        <family val="2"/>
        <scheme val="minor"/>
      </rPr>
      <t>Carlender Janvier</t>
    </r>
  </si>
  <si>
    <r>
      <t xml:space="preserve">5.4(d) GN-2350-9  / </t>
    </r>
    <r>
      <rPr>
        <b/>
        <sz val="12"/>
        <rFont val="Calibri"/>
        <family val="2"/>
        <scheme val="minor"/>
      </rPr>
      <t>Stephane Berre</t>
    </r>
  </si>
  <si>
    <r>
      <t xml:space="preserve">5.4(a) GN-2350-9  / </t>
    </r>
    <r>
      <rPr>
        <b/>
        <sz val="12"/>
        <rFont val="Calibri"/>
        <family val="2"/>
        <scheme val="minor"/>
      </rPr>
      <t>Annick Alphonse</t>
    </r>
  </si>
  <si>
    <r>
      <t xml:space="preserve"> 3.6 (a) GN-2349-9 /</t>
    </r>
    <r>
      <rPr>
        <b/>
        <sz val="12"/>
        <rFont val="Calibri"/>
        <family val="2"/>
        <scheme val="minor"/>
      </rPr>
      <t xml:space="preserve"> HAYTRAC</t>
    </r>
  </si>
  <si>
    <r>
      <t xml:space="preserve">3.10(a) GN-2350-9  /  </t>
    </r>
    <r>
      <rPr>
        <b/>
        <sz val="12"/>
        <rFont val="Calibri"/>
        <family val="2"/>
        <scheme val="minor"/>
      </rPr>
      <t>Oryzhom</t>
    </r>
  </si>
  <si>
    <r>
      <t xml:space="preserve">5.4(a) GN-2350-9  /  </t>
    </r>
    <r>
      <rPr>
        <b/>
        <sz val="12"/>
        <rFont val="Calibri"/>
        <family val="2"/>
        <scheme val="minor"/>
      </rPr>
      <t>Firme CompuSSoft,</t>
    </r>
    <r>
      <rPr>
        <sz val="12"/>
        <rFont val="Calibri"/>
        <family val="2"/>
        <scheme val="minor"/>
      </rPr>
      <t xml:space="preserve"> qui conait bien les réseaux du Secrétariat Techique du CIAT pour y avoir réalisé plusieurs  interventions</t>
    </r>
  </si>
  <si>
    <r>
      <t xml:space="preserve">5.4(a) GN-2350-9  /  </t>
    </r>
    <r>
      <rPr>
        <b/>
        <sz val="12"/>
        <rFont val="Calibri"/>
        <family val="2"/>
        <scheme val="minor"/>
      </rPr>
      <t>Margaux LE ROY</t>
    </r>
    <r>
      <rPr>
        <sz val="12"/>
        <rFont val="Calibri"/>
        <family val="2"/>
        <scheme val="minor"/>
      </rPr>
      <t xml:space="preserve"> </t>
    </r>
  </si>
  <si>
    <t xml:space="preserve">Achat de 12 GPS, pour les équipes de terrain et arpenteurs des communes pilotes du Sud </t>
  </si>
  <si>
    <t>28 Facilitateurs /sensibilisateurs pour Chantal</t>
  </si>
  <si>
    <t>41 Motards pour Chantal et Camp Perrin</t>
  </si>
  <si>
    <t xml:space="preserve"> Marché annulé. Le Dispositif de Camp Perrin sera transféré à Chantal</t>
  </si>
  <si>
    <t>Cartographe SIG</t>
  </si>
  <si>
    <t>CIAT/PSFMR/2720/CI/QCNI-02/16</t>
  </si>
  <si>
    <t>Achat de deux (2) véhicules pour l'équipe de projet</t>
  </si>
  <si>
    <t xml:space="preserve">5.4(a) GN-2350-9 / Ces facilitateurs seront recruté pour une courte durée et seront replacés au fur et a mesure que les travaux progressent </t>
  </si>
  <si>
    <t>CIAT/PSFMR/2720/CI/SED-04/16</t>
  </si>
  <si>
    <t>CIAT/PSFMR/2720/CI/SED-06/16</t>
  </si>
  <si>
    <t>CIAT/PSFMR/2720/CI/SED-07/16</t>
  </si>
  <si>
    <t>CIAT/PSFMR/2720/CI/SED-08/16</t>
  </si>
  <si>
    <t>CIAT/PSFMR/2720/CI/SED-09/16</t>
  </si>
  <si>
    <t>CIAT/PSFMR/2720/CI/QCII-03/15</t>
  </si>
  <si>
    <t>5.4(d) GN-2350-9   / Corine Wiser</t>
  </si>
  <si>
    <t>CIAT/PSFMR/2720/CI/SED-10/16</t>
  </si>
  <si>
    <t>CIAT/PSFMR/2720/CI/SED-11/16</t>
  </si>
  <si>
    <t>CIAT/PSFMR/2720/CI/SED-12/16</t>
  </si>
  <si>
    <t>CIAT/PSFMR/2720/CI/QCNI-05/16</t>
  </si>
  <si>
    <t>CIAT/PSFMR/2720/CI/QCNI-06/16</t>
  </si>
  <si>
    <t>CIAT/PSFMR/2720/CI/QCNI-08/16</t>
  </si>
  <si>
    <t>CIAT/PSFMR/2720/CI/QCNI-09/16</t>
  </si>
  <si>
    <t>CIAT/PSFMR/2720/T/CP-01/16</t>
  </si>
  <si>
    <t>5.4(a) GN-2350-9 / deux (2) agents enqueteurs seront promus superviseurs Noms(……)</t>
  </si>
  <si>
    <t>5.4(a) GN-2350-9 /Réaffectation de Jeff Emmanuel Dimanche</t>
  </si>
  <si>
    <t>CIAT/PSFMR/2720/CI/QCNI-10/16</t>
  </si>
  <si>
    <t>5.4(a) GN-2350-9 /Réaffectation de Dady Julien</t>
  </si>
  <si>
    <t>CIAT/PSFMR/2720/CI/QCNI-11/16</t>
  </si>
  <si>
    <t>Assistante administrative affectée au bureau communal de Chantal</t>
  </si>
  <si>
    <t>2 Responsables analyse foncière Chantal et Camp Perrin</t>
  </si>
  <si>
    <t>5 Analystes foncier (Chantal)</t>
  </si>
  <si>
    <t>Superviseur Analystes foncier (Chantal)</t>
  </si>
  <si>
    <t>Consultant pour l'évaluation d'impact du Programme</t>
  </si>
  <si>
    <t xml:space="preserve">Travaux de réhabilitation des études des arpenteurs, notaires de Camp Perrin et Chantal.  Réhabilitation bureau DGI à Chantal </t>
  </si>
  <si>
    <t>Appui à l'harmonisation et monographie des zones pilotes</t>
  </si>
  <si>
    <t xml:space="preserve">1 Dispatcher Chantal </t>
  </si>
  <si>
    <t>Informaticien pour Chantal et Camp Perrin</t>
  </si>
  <si>
    <t>Opérateurs de saisie pour Chantal et Camp Perrin</t>
  </si>
  <si>
    <r>
      <rPr>
        <b/>
        <sz val="12"/>
        <rFont val="Calibri"/>
        <family val="2"/>
        <scheme val="minor"/>
      </rPr>
      <t>2</t>
    </r>
    <r>
      <rPr>
        <b/>
        <sz val="12"/>
        <color rgb="FFFF0000"/>
        <rFont val="Calibri"/>
        <family val="2"/>
        <scheme val="minor"/>
      </rPr>
      <t xml:space="preserve"> </t>
    </r>
    <r>
      <rPr>
        <sz val="12"/>
        <rFont val="Calibri"/>
        <family val="2"/>
        <scheme val="minor"/>
      </rPr>
      <t>Chauffeurs</t>
    </r>
  </si>
  <si>
    <t>CIAT/PSFMR/2720/CI/QCNI-12/16</t>
  </si>
  <si>
    <t>Assistant responsable communication</t>
  </si>
  <si>
    <t>Equipement électrique pour notaires et arpenteurs des communes pilotes</t>
  </si>
  <si>
    <t>Materiel d'archivage</t>
  </si>
  <si>
    <t>Matériel informatique et accessoires pour les notaires et les arpenteurs des communes pilotes du Sud</t>
  </si>
  <si>
    <t>500 maillots  et 500 casquettes kepis personnalisés</t>
  </si>
  <si>
    <t>CIAT/PSFMR/2720/B/CP-05/16</t>
  </si>
  <si>
    <t>CIAT/PSFMR/2720/B/CP-06/16</t>
  </si>
  <si>
    <t>Matériel pour l'équipe terrain (tentes, sacs  de couchage, imperméables, sacs à dos etc.)</t>
  </si>
  <si>
    <t>Matériel, fournitures et accessoires pour l'Unité Cartographie du CIAT et la coordination du Sud (coupeuse de plans, meuble à plans, 2 Plotters, papier,)</t>
  </si>
  <si>
    <t xml:space="preserve">Matériel informatique et accessoires pour les équipes de projet Capitale, Nord et Sud et bureaux DGI Chantal et Camp Perrin </t>
  </si>
  <si>
    <t>Achat de mobilier : notaires, bureau régional Nord et Sud du CIAT, bureaux DGI Chantal et Camp Perrin</t>
  </si>
  <si>
    <r>
      <t xml:space="preserve">5.4(a) GN-2350-9 / </t>
    </r>
    <r>
      <rPr>
        <b/>
        <sz val="12"/>
        <rFont val="Calibri"/>
        <family val="2"/>
        <scheme val="minor"/>
      </rPr>
      <t>Michèle Oriol</t>
    </r>
  </si>
  <si>
    <t>Trois (3) Chargées de Recherche</t>
  </si>
  <si>
    <t>Aspects légaux et sortie de l'indivision</t>
  </si>
  <si>
    <t>Matériel et équipement électrique pour notaires &amp; arpenteurs, bureau communal de Chantal &amp; les sites d'hébergement des équipes terrain et bureaux DGI Chantal et Camp-Perrin (batteries, inverter, génératrices)</t>
  </si>
  <si>
    <t>CIAT/PSFMR/2720/B/CP-07/16</t>
  </si>
  <si>
    <t>Un (1) Quad pour Chantal</t>
  </si>
  <si>
    <t>Acquisition d'un dispositif mobile (container, génératrice, remorque) pour appuyer les opérations de terrain à Chantal</t>
  </si>
  <si>
    <t xml:space="preserve">Marchés annulés sur décision de la coordination </t>
  </si>
  <si>
    <t>En cours (Atelier de restitution installé au CNIGS)</t>
  </si>
  <si>
    <t>Reporté sur décision de la coordination</t>
  </si>
  <si>
    <t>Numérisation et l'indexation des archives des notaires et arpenteurs de la juridiction des Cayes</t>
  </si>
  <si>
    <t>Processus reporté sur décision de la coordination du PSFMR</t>
  </si>
  <si>
    <t>CIAT/PSFMR/2720/CI/QCNI-13/16</t>
  </si>
  <si>
    <t>CIAT/PSFMR/2720/B/CP-08/16</t>
  </si>
  <si>
    <t>Superviseur des travaux d'implantation des antennes GNSS</t>
  </si>
  <si>
    <t>5.4(a) GN-2350-9 / Abdou FALL</t>
  </si>
  <si>
    <t>CIAT/PSFMR/2720/CI/SED-13/16</t>
  </si>
  <si>
    <t>Impression &amp; Publication  des  manuels PFB, brochures, plaquettes d'information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</si>
</sst>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409]mmm\-yy;@"/>
    <numFmt numFmtId="165" formatCode="_-* #,##0.00_-;\-* #,##0.00_-;_-* &quot;-&quot;??_-;_-@_-"/>
  </numFmts>
  <fonts count="45"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scheme val="minor"/>
    </font>
    <font>
      <sz val="11"/>
      <color theme="1"/>
      <name val="Calibri"/>
      <family val="2"/>
      <scheme val="minor"/>
    </font>
    <font>
      <sz val="11"/>
      <name val="Calibri"/>
      <family val="2"/>
      <scheme val="minor"/>
    </font>
    <font>
      <i/>
      <sz val="12"/>
      <color theme="1"/>
      <name val="Times New Roman"/>
      <family val="1"/>
    </font>
    <font>
      <sz val="11"/>
      <color theme="1"/>
      <name val="Times New Roman"/>
      <family val="1"/>
    </font>
    <font>
      <b/>
      <sz val="11"/>
      <color theme="1"/>
      <name val="Times New Roman"/>
      <family val="1"/>
    </font>
    <font>
      <b/>
      <sz val="11"/>
      <color indexed="9"/>
      <name val="Times New Roman"/>
      <family val="1"/>
    </font>
    <font>
      <sz val="11"/>
      <name val="Times New Roman"/>
      <family val="1"/>
    </font>
    <font>
      <sz val="11"/>
      <color indexed="9"/>
      <name val="Times New Roman"/>
      <family val="1"/>
    </font>
    <font>
      <b/>
      <sz val="11"/>
      <name val="Times New Roman"/>
      <family val="1"/>
    </font>
    <font>
      <sz val="14"/>
      <name val="Calibri"/>
      <family val="2"/>
      <scheme val="minor"/>
    </font>
    <font>
      <b/>
      <sz val="9"/>
      <color indexed="81"/>
      <name val="Tahoma"/>
      <family val="2"/>
    </font>
    <font>
      <sz val="9"/>
      <color indexed="81"/>
      <name val="Tahoma"/>
      <family val="2"/>
    </font>
    <font>
      <b/>
      <sz val="14"/>
      <name val="Calibri"/>
      <family val="2"/>
      <scheme val="minor"/>
    </font>
    <font>
      <b/>
      <sz val="14"/>
      <color theme="1"/>
      <name val="Calibri"/>
      <family val="2"/>
      <scheme val="minor"/>
    </font>
    <font>
      <sz val="14"/>
      <color theme="1"/>
      <name val="Calibri"/>
      <family val="2"/>
      <scheme val="minor"/>
    </font>
    <font>
      <sz val="12"/>
      <name val="Calibri"/>
      <family val="2"/>
      <scheme val="minor"/>
    </font>
    <font>
      <sz val="12"/>
      <name val="Times New Roman"/>
      <family val="1"/>
    </font>
    <font>
      <b/>
      <sz val="12"/>
      <color rgb="FFFF0000"/>
      <name val="Calibri"/>
      <family val="2"/>
      <scheme val="minor"/>
    </font>
    <font>
      <sz val="12"/>
      <color rgb="FFFF0000"/>
      <name val="Calibri"/>
      <family val="2"/>
      <scheme val="minor"/>
    </font>
    <font>
      <sz val="12"/>
      <color rgb="FFFF0000"/>
      <name val="Times New Roman"/>
      <family val="1"/>
    </font>
    <font>
      <b/>
      <sz val="12"/>
      <name val="Calibri"/>
      <family val="2"/>
      <scheme val="minor"/>
    </font>
    <font>
      <sz val="12"/>
      <color theme="1"/>
      <name val="Calibri"/>
      <family val="2"/>
      <scheme val="minor"/>
    </font>
    <font>
      <sz val="10"/>
      <name val="Times New Roman"/>
      <family val="1"/>
    </font>
    <font>
      <sz val="11"/>
      <color theme="1"/>
      <name val="Tahoma"/>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8"/>
        <bgColor indexed="64"/>
      </patternFill>
    </fill>
    <fill>
      <patternFill patternType="solid">
        <fgColor theme="0" tint="-0.14999847407452621"/>
        <bgColor indexed="64"/>
      </patternFill>
    </fill>
    <fill>
      <patternFill patternType="solid">
        <fgColor rgb="FF92D050"/>
        <bgColor indexed="64"/>
      </patternFill>
    </fill>
    <fill>
      <patternFill patternType="solid">
        <fgColor rgb="FF0066FF"/>
        <bgColor indexed="64"/>
      </patternFill>
    </fill>
    <fill>
      <patternFill patternType="solid">
        <fgColor theme="9" tint="-0.249977111117893"/>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0" tint="-4.9989318521683403E-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s>
  <cellStyleXfs count="136">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6" fillId="20" borderId="1" applyNumberFormat="0" applyAlignment="0" applyProtection="0"/>
    <xf numFmtId="0" fontId="7" fillId="21" borderId="2" applyNumberFormat="0" applyAlignment="0" applyProtection="0"/>
    <xf numFmtId="0" fontId="7" fillId="21" borderId="2" applyNumberFormat="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0" borderId="3"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3" fillId="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22" borderId="0" applyNumberFormat="0" applyBorder="0" applyAlignment="0" applyProtection="0"/>
    <xf numFmtId="0" fontId="15" fillId="2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16" fillId="20" borderId="8" applyNumberFormat="0" applyAlignment="0" applyProtection="0"/>
    <xf numFmtId="0" fontId="16" fillId="20" borderId="8"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0"/>
    <xf numFmtId="43" fontId="3" fillId="0" borderId="0" applyFont="0" applyFill="0" applyBorder="0" applyAlignment="0" applyProtection="0"/>
    <xf numFmtId="43" fontId="21" fillId="0" borderId="0" applyFont="0" applyFill="0" applyBorder="0" applyAlignment="0" applyProtection="0"/>
    <xf numFmtId="165" fontId="3" fillId="0" borderId="0" applyFont="0" applyFill="0" applyBorder="0" applyAlignment="0" applyProtection="0"/>
    <xf numFmtId="43" fontId="21" fillId="0" borderId="0" applyFont="0" applyFill="0" applyBorder="0" applyAlignment="0" applyProtection="0"/>
  </cellStyleXfs>
  <cellXfs count="336">
    <xf numFmtId="0" fontId="0" fillId="0" borderId="0" xfId="0"/>
    <xf numFmtId="0" fontId="1" fillId="0" borderId="0" xfId="1"/>
    <xf numFmtId="0" fontId="2" fillId="0" borderId="0" xfId="38"/>
    <xf numFmtId="0" fontId="0" fillId="0" borderId="0" xfId="0"/>
    <xf numFmtId="0" fontId="20" fillId="0" borderId="10" xfId="1" applyFont="1" applyFill="1" applyBorder="1" applyAlignment="1">
      <alignment vertical="center" wrapText="1"/>
    </xf>
    <xf numFmtId="0" fontId="1" fillId="0" borderId="0" xfId="1"/>
    <xf numFmtId="0" fontId="20" fillId="0" borderId="10" xfId="1" applyFont="1" applyFill="1" applyBorder="1" applyAlignment="1">
      <alignment vertical="center" wrapText="1"/>
    </xf>
    <xf numFmtId="0" fontId="20" fillId="0" borderId="22"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0" xfId="1" applyFont="1" applyBorder="1"/>
    <xf numFmtId="0" fontId="20" fillId="0" borderId="0" xfId="1" applyFont="1" applyFill="1" applyBorder="1" applyAlignment="1">
      <alignment vertical="center" wrapText="1"/>
    </xf>
    <xf numFmtId="0" fontId="21" fillId="0" borderId="0" xfId="0" applyFont="1" applyBorder="1"/>
    <xf numFmtId="0" fontId="22" fillId="0" borderId="0" xfId="0" applyFont="1"/>
    <xf numFmtId="0" fontId="24" fillId="0" borderId="0" xfId="0" applyFont="1"/>
    <xf numFmtId="0" fontId="25" fillId="26" borderId="10" xfId="0" applyFont="1" applyFill="1" applyBorder="1"/>
    <xf numFmtId="0" fontId="25" fillId="26" borderId="10" xfId="0" applyFont="1" applyFill="1" applyBorder="1" applyAlignment="1">
      <alignment wrapText="1"/>
    </xf>
    <xf numFmtId="0" fontId="27" fillId="27" borderId="10" xfId="38" applyFont="1" applyFill="1" applyBorder="1"/>
    <xf numFmtId="0" fontId="28" fillId="24" borderId="19" xfId="38" applyFont="1" applyFill="1" applyBorder="1" applyAlignment="1">
      <alignment horizontal="center" vertical="center" wrapText="1"/>
    </xf>
    <xf numFmtId="0" fontId="28" fillId="24" borderId="10" xfId="38" applyFont="1" applyFill="1" applyBorder="1" applyAlignment="1">
      <alignment horizontal="center" vertical="center" wrapText="1"/>
    </xf>
    <xf numFmtId="0" fontId="27" fillId="0" borderId="16" xfId="38" applyFont="1" applyFill="1" applyBorder="1" applyAlignment="1">
      <alignment vertical="center" wrapText="1"/>
    </xf>
    <xf numFmtId="0" fontId="27" fillId="0" borderId="10" xfId="38" applyFont="1" applyFill="1" applyBorder="1" applyAlignment="1">
      <alignment vertical="center" wrapText="1"/>
    </xf>
    <xf numFmtId="0" fontId="27" fillId="0" borderId="21" xfId="38" applyFont="1" applyFill="1" applyBorder="1" applyAlignment="1">
      <alignment vertical="center" wrapText="1"/>
    </xf>
    <xf numFmtId="0" fontId="27" fillId="0" borderId="10" xfId="38" applyFont="1" applyBorder="1"/>
    <xf numFmtId="0" fontId="27" fillId="0" borderId="24" xfId="38" applyFont="1" applyFill="1" applyBorder="1" applyAlignment="1">
      <alignment vertical="center" wrapText="1"/>
    </xf>
    <xf numFmtId="0" fontId="27" fillId="0" borderId="19" xfId="38" applyFont="1" applyFill="1" applyBorder="1" applyAlignment="1">
      <alignment vertical="center" wrapText="1"/>
    </xf>
    <xf numFmtId="0" fontId="27" fillId="0" borderId="20" xfId="38" applyFont="1" applyFill="1" applyBorder="1" applyAlignment="1">
      <alignment vertical="center" wrapText="1"/>
    </xf>
    <xf numFmtId="0" fontId="24" fillId="0" borderId="10" xfId="0" applyFont="1" applyBorder="1"/>
    <xf numFmtId="0" fontId="27" fillId="0" borderId="14" xfId="38" applyFont="1" applyFill="1" applyBorder="1" applyAlignment="1">
      <alignment vertical="center" wrapText="1"/>
    </xf>
    <xf numFmtId="0" fontId="27" fillId="0" borderId="23" xfId="38" applyFont="1" applyFill="1" applyBorder="1" applyAlignment="1">
      <alignment vertical="center" wrapText="1"/>
    </xf>
    <xf numFmtId="0" fontId="29" fillId="25" borderId="17" xfId="38" applyFont="1" applyFill="1" applyBorder="1" applyAlignment="1">
      <alignment vertical="center" wrapText="1"/>
    </xf>
    <xf numFmtId="0" fontId="27" fillId="25" borderId="15" xfId="38" applyFont="1" applyFill="1" applyBorder="1" applyAlignment="1">
      <alignment vertical="center" wrapText="1"/>
    </xf>
    <xf numFmtId="0" fontId="27" fillId="25" borderId="28" xfId="38" applyFont="1" applyFill="1" applyBorder="1" applyAlignment="1">
      <alignment vertical="center" wrapText="1"/>
    </xf>
    <xf numFmtId="0" fontId="24" fillId="25" borderId="15" xfId="0" applyFont="1" applyFill="1" applyBorder="1"/>
    <xf numFmtId="0" fontId="28" fillId="0" borderId="0" xfId="38" applyFont="1" applyFill="1" applyBorder="1" applyAlignment="1">
      <alignment horizontal="center" vertical="center" wrapText="1"/>
    </xf>
    <xf numFmtId="0" fontId="27" fillId="25" borderId="0" xfId="38" applyFont="1" applyFill="1" applyBorder="1" applyAlignment="1">
      <alignment vertical="center" wrapText="1"/>
    </xf>
    <xf numFmtId="0" fontId="24" fillId="25" borderId="0" xfId="0" applyFont="1" applyFill="1"/>
    <xf numFmtId="0" fontId="28" fillId="24" borderId="10" xfId="38" applyFont="1" applyFill="1" applyBorder="1" applyAlignment="1">
      <alignment horizontal="center" vertical="center" wrapText="1"/>
    </xf>
    <xf numFmtId="0" fontId="30" fillId="28" borderId="16" xfId="131" applyFont="1" applyFill="1" applyBorder="1" applyAlignment="1">
      <alignment horizontal="left" vertical="center"/>
    </xf>
    <xf numFmtId="0" fontId="30" fillId="28" borderId="10" xfId="131" applyFont="1" applyFill="1" applyBorder="1" applyAlignment="1">
      <alignment horizontal="left" vertical="center" wrapText="1"/>
    </xf>
    <xf numFmtId="0" fontId="30" fillId="28" borderId="31" xfId="131" applyFont="1" applyFill="1" applyBorder="1" applyAlignment="1">
      <alignment horizontal="left" vertical="center" wrapText="1"/>
    </xf>
    <xf numFmtId="43" fontId="30" fillId="28" borderId="10" xfId="132" applyFont="1" applyFill="1" applyBorder="1" applyAlignment="1">
      <alignment horizontal="center" vertical="center" wrapText="1"/>
    </xf>
    <xf numFmtId="164" fontId="30" fillId="28" borderId="31" xfId="131" applyNumberFormat="1" applyFont="1" applyFill="1" applyBorder="1" applyAlignment="1">
      <alignment horizontal="center" vertical="center" wrapText="1"/>
    </xf>
    <xf numFmtId="164" fontId="30" fillId="0" borderId="10" xfId="131" applyNumberFormat="1" applyFont="1" applyBorder="1" applyAlignment="1">
      <alignment horizontal="center" vertical="center" wrapText="1"/>
    </xf>
    <xf numFmtId="0" fontId="27" fillId="0" borderId="10" xfId="38" applyFont="1" applyFill="1" applyBorder="1" applyAlignment="1">
      <alignment horizontal="center" vertical="center" wrapText="1"/>
    </xf>
    <xf numFmtId="0" fontId="30" fillId="28" borderId="31" xfId="131" applyFont="1" applyFill="1" applyBorder="1" applyAlignment="1">
      <alignment horizontal="center" vertical="center" wrapText="1"/>
    </xf>
    <xf numFmtId="0" fontId="30" fillId="28" borderId="10" xfId="131" applyFont="1" applyFill="1" applyBorder="1" applyAlignment="1">
      <alignment horizontal="center" vertical="center" wrapText="1"/>
    </xf>
    <xf numFmtId="0" fontId="24" fillId="0" borderId="0" xfId="0" applyFont="1" applyAlignment="1">
      <alignment vertical="center"/>
    </xf>
    <xf numFmtId="0" fontId="0" fillId="0" borderId="0" xfId="0" applyAlignment="1">
      <alignment vertical="center"/>
    </xf>
    <xf numFmtId="0" fontId="24" fillId="0" borderId="0" xfId="0" applyFont="1" applyAlignment="1">
      <alignment horizontal="center" vertical="center"/>
    </xf>
    <xf numFmtId="0" fontId="27" fillId="0" borderId="19" xfId="38" applyFont="1" applyFill="1" applyBorder="1" applyAlignment="1">
      <alignment horizontal="center" vertical="center" wrapText="1"/>
    </xf>
    <xf numFmtId="0" fontId="27" fillId="25" borderId="15" xfId="38" applyFont="1" applyFill="1" applyBorder="1" applyAlignment="1">
      <alignment horizontal="center" vertical="center" wrapText="1"/>
    </xf>
    <xf numFmtId="0" fontId="27" fillId="25" borderId="0" xfId="38" applyFont="1" applyFill="1" applyBorder="1" applyAlignment="1">
      <alignment horizontal="center" vertical="center" wrapText="1"/>
    </xf>
    <xf numFmtId="0" fontId="0" fillId="0" borderId="0" xfId="0" applyAlignment="1">
      <alignment horizontal="center" vertical="center"/>
    </xf>
    <xf numFmtId="0" fontId="27" fillId="0" borderId="30" xfId="38" applyFont="1" applyFill="1" applyBorder="1" applyAlignment="1">
      <alignment vertical="center" wrapText="1"/>
    </xf>
    <xf numFmtId="0" fontId="27" fillId="0" borderId="31" xfId="38" applyFont="1" applyFill="1" applyBorder="1" applyAlignment="1">
      <alignment vertical="center" wrapText="1"/>
    </xf>
    <xf numFmtId="0" fontId="27" fillId="0" borderId="31" xfId="38" applyFont="1" applyFill="1" applyBorder="1" applyAlignment="1">
      <alignment horizontal="center" vertical="center" wrapText="1"/>
    </xf>
    <xf numFmtId="0" fontId="27" fillId="0" borderId="32" xfId="38" applyFont="1" applyFill="1" applyBorder="1" applyAlignment="1">
      <alignment vertical="center" wrapText="1"/>
    </xf>
    <xf numFmtId="43" fontId="34" fillId="31" borderId="33" xfId="132" applyFont="1" applyFill="1" applyBorder="1" applyAlignment="1">
      <alignment horizontal="center" vertical="center" wrapText="1"/>
    </xf>
    <xf numFmtId="0" fontId="0" fillId="31" borderId="0" xfId="0" applyFill="1"/>
    <xf numFmtId="0" fontId="20" fillId="31" borderId="0" xfId="1" applyFont="1" applyFill="1" applyBorder="1" applyAlignment="1">
      <alignment vertical="center" wrapText="1"/>
    </xf>
    <xf numFmtId="0" fontId="35" fillId="28" borderId="10" xfId="131" applyFont="1" applyFill="1" applyBorder="1" applyAlignment="1">
      <alignment horizontal="left" vertical="center"/>
    </xf>
    <xf numFmtId="0" fontId="30" fillId="0" borderId="12" xfId="131" applyFont="1" applyFill="1" applyBorder="1" applyAlignment="1">
      <alignment horizontal="center" vertical="center" wrapText="1"/>
    </xf>
    <xf numFmtId="0" fontId="30" fillId="0" borderId="37" xfId="131" applyFont="1" applyBorder="1" applyAlignment="1">
      <alignment horizontal="left" vertical="center" wrapText="1"/>
    </xf>
    <xf numFmtId="43" fontId="30" fillId="30" borderId="12" xfId="132" applyFont="1" applyFill="1" applyBorder="1" applyAlignment="1">
      <alignment horizontal="center" vertical="center" wrapText="1"/>
    </xf>
    <xf numFmtId="43" fontId="30" fillId="28" borderId="31" xfId="132" applyFont="1" applyFill="1" applyBorder="1" applyAlignment="1">
      <alignment horizontal="center" vertical="center" wrapText="1"/>
    </xf>
    <xf numFmtId="164" fontId="30" fillId="0" borderId="37" xfId="131" applyNumberFormat="1" applyFont="1" applyBorder="1" applyAlignment="1">
      <alignment horizontal="center" vertical="center" wrapText="1"/>
    </xf>
    <xf numFmtId="164" fontId="30" fillId="28" borderId="10" xfId="131" applyNumberFormat="1" applyFont="1" applyFill="1" applyBorder="1" applyAlignment="1">
      <alignment horizontal="center" vertical="center" wrapText="1"/>
    </xf>
    <xf numFmtId="0" fontId="30" fillId="0" borderId="12" xfId="131" applyFont="1" applyBorder="1" applyAlignment="1">
      <alignment horizontal="center" vertical="center" wrapText="1"/>
    </xf>
    <xf numFmtId="0" fontId="30" fillId="28" borderId="13" xfId="131" applyFont="1" applyFill="1" applyBorder="1" applyAlignment="1">
      <alignment horizontal="left" vertical="center" wrapText="1"/>
    </xf>
    <xf numFmtId="0" fontId="30" fillId="28" borderId="36" xfId="131" applyFont="1" applyFill="1" applyBorder="1" applyAlignment="1">
      <alignment horizontal="left" vertical="center" wrapText="1"/>
    </xf>
    <xf numFmtId="0" fontId="0" fillId="0" borderId="0" xfId="0" applyFill="1"/>
    <xf numFmtId="0" fontId="0" fillId="32" borderId="0" xfId="0" applyFill="1"/>
    <xf numFmtId="0" fontId="20" fillId="32" borderId="0" xfId="1" applyFont="1" applyFill="1" applyBorder="1"/>
    <xf numFmtId="0" fontId="0" fillId="28" borderId="0" xfId="0" applyFill="1"/>
    <xf numFmtId="0" fontId="20" fillId="28" borderId="0" xfId="1" applyFont="1" applyFill="1" applyBorder="1" applyAlignment="1">
      <alignment horizontal="left" vertical="center" wrapText="1"/>
    </xf>
    <xf numFmtId="0" fontId="20" fillId="28" borderId="22" xfId="1" applyFont="1" applyFill="1" applyBorder="1" applyAlignment="1">
      <alignment horizontal="left" vertical="center" wrapText="1"/>
    </xf>
    <xf numFmtId="0" fontId="36" fillId="0" borderId="10" xfId="131" applyFont="1" applyFill="1" applyBorder="1" applyAlignment="1">
      <alignment horizontal="left" vertical="center" wrapText="1"/>
    </xf>
    <xf numFmtId="0" fontId="37" fillId="0" borderId="10" xfId="38" applyFont="1" applyFill="1" applyBorder="1" applyAlignment="1">
      <alignment horizontal="center" vertical="center" wrapText="1"/>
    </xf>
    <xf numFmtId="164" fontId="36" fillId="0" borderId="34" xfId="0" applyNumberFormat="1" applyFont="1" applyFill="1" applyBorder="1" applyAlignment="1">
      <alignment horizontal="center" vertical="center" wrapText="1"/>
    </xf>
    <xf numFmtId="0" fontId="36" fillId="0" borderId="25" xfId="0" applyFont="1" applyFill="1" applyBorder="1" applyAlignment="1">
      <alignment horizontal="left" vertical="center" wrapText="1"/>
    </xf>
    <xf numFmtId="0" fontId="36" fillId="28" borderId="16" xfId="131" applyFont="1" applyFill="1" applyBorder="1" applyAlignment="1">
      <alignment horizontal="left" vertical="center"/>
    </xf>
    <xf numFmtId="0" fontId="36" fillId="28" borderId="10" xfId="131" applyFont="1" applyFill="1" applyBorder="1" applyAlignment="1">
      <alignment horizontal="left" vertical="center" wrapText="1"/>
    </xf>
    <xf numFmtId="43" fontId="36" fillId="28" borderId="10" xfId="132" applyFont="1" applyFill="1" applyBorder="1" applyAlignment="1">
      <alignment horizontal="center" vertical="center" wrapText="1"/>
    </xf>
    <xf numFmtId="164" fontId="36" fillId="28" borderId="31" xfId="131" applyNumberFormat="1" applyFont="1" applyFill="1" applyBorder="1" applyAlignment="1">
      <alignment horizontal="center" vertical="center" wrapText="1"/>
    </xf>
    <xf numFmtId="164" fontId="36" fillId="28" borderId="10" xfId="131" applyNumberFormat="1" applyFont="1" applyFill="1" applyBorder="1" applyAlignment="1">
      <alignment horizontal="center" vertical="center" wrapText="1"/>
    </xf>
    <xf numFmtId="0" fontId="36" fillId="28" borderId="36" xfId="131" applyFont="1" applyFill="1" applyBorder="1" applyAlignment="1">
      <alignment horizontal="left" vertical="center" wrapText="1"/>
    </xf>
    <xf numFmtId="0" fontId="39" fillId="0" borderId="10" xfId="131" applyFont="1" applyFill="1" applyBorder="1" applyAlignment="1">
      <alignment horizontal="left" vertical="center" wrapText="1"/>
    </xf>
    <xf numFmtId="0" fontId="40" fillId="0" borderId="10" xfId="38" applyFont="1" applyFill="1" applyBorder="1" applyAlignment="1">
      <alignment horizontal="center" vertical="center" wrapText="1"/>
    </xf>
    <xf numFmtId="164" fontId="39" fillId="0" borderId="31" xfId="131" applyNumberFormat="1" applyFont="1" applyBorder="1" applyAlignment="1">
      <alignment horizontal="center" vertical="center" wrapText="1"/>
    </xf>
    <xf numFmtId="164" fontId="39" fillId="0" borderId="10" xfId="131" applyNumberFormat="1" applyFont="1" applyBorder="1" applyAlignment="1">
      <alignment horizontal="center" vertical="center" wrapText="1"/>
    </xf>
    <xf numFmtId="0" fontId="39" fillId="0" borderId="36" xfId="131" applyFont="1" applyBorder="1" applyAlignment="1">
      <alignment horizontal="left" vertical="center" wrapText="1"/>
    </xf>
    <xf numFmtId="164" fontId="36" fillId="0" borderId="31" xfId="131" applyNumberFormat="1" applyFont="1" applyBorder="1" applyAlignment="1">
      <alignment horizontal="center" vertical="center" wrapText="1"/>
    </xf>
    <xf numFmtId="164" fontId="36" fillId="0" borderId="10" xfId="131" applyNumberFormat="1" applyFont="1" applyBorder="1" applyAlignment="1">
      <alignment horizontal="center" vertical="center" wrapText="1"/>
    </xf>
    <xf numFmtId="0" fontId="36" fillId="0" borderId="36" xfId="131" applyFont="1" applyBorder="1" applyAlignment="1">
      <alignment horizontal="left" vertical="center" wrapText="1"/>
    </xf>
    <xf numFmtId="0" fontId="39" fillId="0" borderId="10" xfId="131" applyFont="1" applyBorder="1" applyAlignment="1">
      <alignment horizontal="left" vertical="center" wrapText="1"/>
    </xf>
    <xf numFmtId="43" fontId="36" fillId="0" borderId="10" xfId="132" applyFont="1" applyFill="1" applyBorder="1" applyAlignment="1">
      <alignment horizontal="center" vertical="center" wrapText="1"/>
    </xf>
    <xf numFmtId="164" fontId="36" fillId="0" borderId="31" xfId="131" applyNumberFormat="1" applyFont="1" applyFill="1" applyBorder="1" applyAlignment="1">
      <alignment horizontal="center" vertical="center" wrapText="1"/>
    </xf>
    <xf numFmtId="164" fontId="36" fillId="0" borderId="10" xfId="131" applyNumberFormat="1" applyFont="1" applyFill="1" applyBorder="1" applyAlignment="1">
      <alignment horizontal="center" vertical="center" wrapText="1"/>
    </xf>
    <xf numFmtId="0" fontId="36" fillId="0" borderId="36" xfId="131" applyFont="1" applyFill="1" applyBorder="1" applyAlignment="1">
      <alignment horizontal="left" vertical="center" wrapText="1"/>
    </xf>
    <xf numFmtId="0" fontId="36" fillId="28" borderId="10" xfId="131" applyFont="1" applyFill="1" applyBorder="1" applyAlignment="1">
      <alignment horizontal="left" vertical="center"/>
    </xf>
    <xf numFmtId="0" fontId="37" fillId="28" borderId="10" xfId="38" applyFont="1" applyFill="1" applyBorder="1" applyAlignment="1">
      <alignment horizontal="center" vertical="center" wrapText="1"/>
    </xf>
    <xf numFmtId="0" fontId="36" fillId="0" borderId="16" xfId="131" applyFont="1" applyFill="1" applyBorder="1" applyAlignment="1">
      <alignment horizontal="left" vertical="center"/>
    </xf>
    <xf numFmtId="0" fontId="36" fillId="28" borderId="14" xfId="131" applyFont="1" applyFill="1" applyBorder="1" applyAlignment="1">
      <alignment horizontal="left" vertical="center" wrapText="1"/>
    </xf>
    <xf numFmtId="0" fontId="36" fillId="0" borderId="14" xfId="131" applyFont="1" applyFill="1" applyBorder="1" applyAlignment="1">
      <alignment horizontal="left" vertical="center" wrapText="1"/>
    </xf>
    <xf numFmtId="0" fontId="36" fillId="0" borderId="19" xfId="131" applyFont="1" applyFill="1" applyBorder="1" applyAlignment="1">
      <alignment horizontal="left" vertical="center" wrapText="1"/>
    </xf>
    <xf numFmtId="0" fontId="36" fillId="0" borderId="10" xfId="131" applyFont="1" applyFill="1" applyBorder="1" applyAlignment="1">
      <alignment horizontal="center" vertical="center" wrapText="1"/>
    </xf>
    <xf numFmtId="0" fontId="36" fillId="0" borderId="38" xfId="131" applyFont="1" applyFill="1" applyBorder="1" applyAlignment="1">
      <alignment horizontal="left" vertical="center" wrapText="1"/>
    </xf>
    <xf numFmtId="0" fontId="36" fillId="28" borderId="19" xfId="131" applyFont="1" applyFill="1" applyBorder="1" applyAlignment="1">
      <alignment horizontal="left" vertical="center" wrapText="1"/>
    </xf>
    <xf numFmtId="0" fontId="36" fillId="28" borderId="38" xfId="131" applyFont="1" applyFill="1" applyBorder="1" applyAlignment="1">
      <alignment horizontal="left" vertical="center" wrapText="1"/>
    </xf>
    <xf numFmtId="0" fontId="36" fillId="28" borderId="19" xfId="0" applyFont="1" applyFill="1" applyBorder="1" applyAlignment="1">
      <alignment wrapText="1"/>
    </xf>
    <xf numFmtId="164" fontId="36" fillId="28" borderId="10" xfId="0" applyNumberFormat="1" applyFont="1" applyFill="1" applyBorder="1" applyAlignment="1">
      <alignment horizontal="center" vertical="center" wrapText="1"/>
    </xf>
    <xf numFmtId="0" fontId="36" fillId="31" borderId="10" xfId="131" applyFont="1" applyFill="1" applyBorder="1" applyAlignment="1">
      <alignment horizontal="left" vertical="center" wrapText="1"/>
    </xf>
    <xf numFmtId="164" fontId="36" fillId="31" borderId="31" xfId="131" applyNumberFormat="1" applyFont="1" applyFill="1" applyBorder="1" applyAlignment="1">
      <alignment horizontal="center" vertical="center" wrapText="1"/>
    </xf>
    <xf numFmtId="164" fontId="36" fillId="28" borderId="15" xfId="0" applyNumberFormat="1" applyFont="1" applyFill="1" applyBorder="1" applyAlignment="1">
      <alignment horizontal="center" vertical="center" wrapText="1"/>
    </xf>
    <xf numFmtId="0" fontId="37" fillId="0" borderId="10" xfId="38" applyFont="1" applyFill="1" applyBorder="1" applyAlignment="1">
      <alignment vertical="center" wrapText="1"/>
    </xf>
    <xf numFmtId="43" fontId="39" fillId="0" borderId="10" xfId="132" applyFont="1" applyFill="1" applyBorder="1" applyAlignment="1">
      <alignment horizontal="center" vertical="center" wrapText="1"/>
    </xf>
    <xf numFmtId="0" fontId="36" fillId="0" borderId="16" xfId="131" applyFont="1" applyBorder="1" applyAlignment="1">
      <alignment horizontal="left" vertical="center"/>
    </xf>
    <xf numFmtId="0" fontId="36" fillId="0" borderId="31" xfId="131" applyFont="1" applyFill="1" applyBorder="1" applyAlignment="1">
      <alignment horizontal="center" vertical="center" wrapText="1"/>
    </xf>
    <xf numFmtId="43" fontId="36" fillId="0" borderId="10" xfId="132" applyFont="1" applyFill="1" applyBorder="1" applyAlignment="1">
      <alignment vertical="center" wrapText="1"/>
    </xf>
    <xf numFmtId="0" fontId="36" fillId="0" borderId="19" xfId="131" applyFont="1" applyFill="1" applyBorder="1" applyAlignment="1">
      <alignment horizontal="center" vertical="center" wrapText="1"/>
    </xf>
    <xf numFmtId="0" fontId="36" fillId="0" borderId="31" xfId="131" applyFont="1" applyFill="1" applyBorder="1" applyAlignment="1">
      <alignment horizontal="left" vertical="center" wrapText="1"/>
    </xf>
    <xf numFmtId="0" fontId="36" fillId="0" borderId="14" xfId="131" applyFont="1" applyFill="1" applyBorder="1" applyAlignment="1">
      <alignment vertical="center" wrapText="1"/>
    </xf>
    <xf numFmtId="0" fontId="36" fillId="0" borderId="21" xfId="131" applyFont="1" applyBorder="1" applyAlignment="1">
      <alignment horizontal="left" vertical="center" wrapText="1"/>
    </xf>
    <xf numFmtId="0" fontId="36" fillId="0" borderId="10" xfId="131" applyFont="1" applyFill="1" applyBorder="1" applyAlignment="1">
      <alignment vertical="center" wrapText="1"/>
    </xf>
    <xf numFmtId="0" fontId="36" fillId="28" borderId="31" xfId="131" applyFont="1" applyFill="1" applyBorder="1" applyAlignment="1">
      <alignment horizontal="left" vertical="center" wrapText="1"/>
    </xf>
    <xf numFmtId="0" fontId="36" fillId="28" borderId="31" xfId="131" applyFont="1" applyFill="1" applyBorder="1" applyAlignment="1">
      <alignment horizontal="center" vertical="center" wrapText="1"/>
    </xf>
    <xf numFmtId="43" fontId="36" fillId="28" borderId="10" xfId="132" applyFont="1" applyFill="1" applyBorder="1" applyAlignment="1">
      <alignment vertical="center" wrapText="1"/>
    </xf>
    <xf numFmtId="0" fontId="36" fillId="28" borderId="36" xfId="131" applyFont="1" applyFill="1" applyBorder="1" applyAlignment="1">
      <alignment wrapText="1"/>
    </xf>
    <xf numFmtId="0" fontId="36" fillId="28" borderId="21" xfId="131" applyFont="1" applyFill="1" applyBorder="1" applyAlignment="1">
      <alignment horizontal="left" vertical="center" wrapText="1"/>
    </xf>
    <xf numFmtId="0" fontId="36" fillId="28" borderId="10" xfId="131" applyFont="1" applyFill="1" applyBorder="1" applyAlignment="1">
      <alignment horizontal="center" vertical="center" wrapText="1"/>
    </xf>
    <xf numFmtId="0" fontId="36" fillId="29" borderId="10" xfId="131" applyFont="1" applyFill="1" applyBorder="1" applyAlignment="1">
      <alignment vertical="center" wrapText="1"/>
    </xf>
    <xf numFmtId="43" fontId="36" fillId="29" borderId="10" xfId="132" applyFont="1" applyFill="1" applyBorder="1" applyAlignment="1">
      <alignment vertical="center" wrapText="1"/>
    </xf>
    <xf numFmtId="43" fontId="36" fillId="30" borderId="10" xfId="132" applyFont="1" applyFill="1" applyBorder="1" applyAlignment="1">
      <alignment vertical="center" wrapText="1"/>
    </xf>
    <xf numFmtId="43" fontId="36" fillId="0" borderId="35" xfId="132" applyFont="1" applyFill="1" applyBorder="1" applyAlignment="1">
      <alignment vertical="center" wrapText="1"/>
    </xf>
    <xf numFmtId="0" fontId="2" fillId="0" borderId="0" xfId="38" applyFill="1"/>
    <xf numFmtId="0" fontId="36" fillId="0" borderId="36" xfId="131" applyFont="1" applyFill="1" applyBorder="1" applyAlignment="1">
      <alignment wrapText="1"/>
    </xf>
    <xf numFmtId="0" fontId="36" fillId="0" borderId="14" xfId="131" applyFont="1" applyFill="1" applyBorder="1" applyAlignment="1">
      <alignment wrapText="1"/>
    </xf>
    <xf numFmtId="0" fontId="22" fillId="0" borderId="17" xfId="131" applyFont="1" applyFill="1" applyBorder="1" applyAlignment="1">
      <alignment horizontal="left" vertical="center" wrapText="1"/>
    </xf>
    <xf numFmtId="0" fontId="22" fillId="0" borderId="15" xfId="131" applyFont="1" applyFill="1" applyBorder="1" applyAlignment="1">
      <alignment vertical="center" wrapText="1"/>
    </xf>
    <xf numFmtId="0" fontId="22" fillId="0" borderId="15" xfId="131" applyFont="1" applyFill="1" applyBorder="1" applyAlignment="1">
      <alignment horizontal="left" vertical="center" wrapText="1"/>
    </xf>
    <xf numFmtId="43" fontId="22" fillId="0" borderId="15" xfId="132" applyFont="1" applyFill="1" applyBorder="1" applyAlignment="1">
      <alignment horizontal="center" vertical="center" wrapText="1"/>
    </xf>
    <xf numFmtId="164" fontId="22" fillId="0" borderId="15" xfId="131" applyNumberFormat="1" applyFont="1" applyFill="1" applyBorder="1" applyAlignment="1">
      <alignment horizontal="center" vertical="center" wrapText="1"/>
    </xf>
    <xf numFmtId="0" fontId="25" fillId="25" borderId="21" xfId="0" applyFont="1" applyFill="1" applyBorder="1" applyAlignment="1"/>
    <xf numFmtId="0" fontId="25" fillId="25" borderId="23" xfId="0" applyFont="1" applyFill="1" applyBorder="1" applyAlignment="1"/>
    <xf numFmtId="0" fontId="25" fillId="25" borderId="22" xfId="0" applyFont="1" applyFill="1" applyBorder="1" applyAlignment="1"/>
    <xf numFmtId="43" fontId="25" fillId="25" borderId="23" xfId="0" applyNumberFormat="1" applyFont="1" applyFill="1" applyBorder="1" applyAlignment="1"/>
    <xf numFmtId="43" fontId="22" fillId="0" borderId="10" xfId="132" applyFont="1" applyFill="1" applyBorder="1" applyAlignment="1">
      <alignment horizontal="center" vertical="center" wrapText="1"/>
    </xf>
    <xf numFmtId="0" fontId="36" fillId="0" borderId="16" xfId="131" applyFont="1" applyFill="1" applyBorder="1" applyAlignment="1">
      <alignment horizontal="left" vertical="center" wrapText="1"/>
    </xf>
    <xf numFmtId="0" fontId="36" fillId="0" borderId="10" xfId="131" applyFont="1" applyFill="1" applyBorder="1" applyAlignment="1">
      <alignment wrapText="1"/>
    </xf>
    <xf numFmtId="9" fontId="37" fillId="0" borderId="10" xfId="38" applyNumberFormat="1" applyFont="1" applyFill="1" applyBorder="1" applyAlignment="1">
      <alignment vertical="center" wrapText="1"/>
    </xf>
    <xf numFmtId="0" fontId="29" fillId="25" borderId="21" xfId="38" applyFont="1" applyFill="1" applyBorder="1" applyAlignment="1">
      <alignment vertical="center" wrapText="1"/>
    </xf>
    <xf numFmtId="0" fontId="29" fillId="25" borderId="23" xfId="38" applyFont="1" applyFill="1" applyBorder="1" applyAlignment="1">
      <alignment vertical="center" wrapText="1"/>
    </xf>
    <xf numFmtId="0" fontId="29" fillId="25" borderId="22" xfId="38" applyFont="1" applyFill="1" applyBorder="1" applyAlignment="1">
      <alignment vertical="center" wrapText="1"/>
    </xf>
    <xf numFmtId="43" fontId="29" fillId="25" borderId="23" xfId="38" applyNumberFormat="1" applyFont="1" applyFill="1" applyBorder="1" applyAlignment="1">
      <alignment vertical="center" wrapText="1"/>
    </xf>
    <xf numFmtId="0" fontId="37" fillId="28" borderId="10" xfId="38" applyFont="1" applyFill="1" applyBorder="1" applyAlignment="1">
      <alignment vertical="center" wrapText="1"/>
    </xf>
    <xf numFmtId="0" fontId="28" fillId="24" borderId="20" xfId="38" applyFont="1" applyFill="1" applyBorder="1" applyAlignment="1">
      <alignment horizontal="center" vertical="center" wrapText="1"/>
    </xf>
    <xf numFmtId="0" fontId="42" fillId="0" borderId="11" xfId="131" applyFont="1" applyFill="1" applyBorder="1" applyAlignment="1">
      <alignment horizontal="left" vertical="center"/>
    </xf>
    <xf numFmtId="0" fontId="36" fillId="0" borderId="12" xfId="131" applyFont="1" applyFill="1" applyBorder="1" applyAlignment="1">
      <alignment horizontal="left" vertical="center" wrapText="1"/>
    </xf>
    <xf numFmtId="0" fontId="37" fillId="0" borderId="12" xfId="38" applyFont="1" applyFill="1" applyBorder="1" applyAlignment="1">
      <alignment vertical="center" wrapText="1"/>
    </xf>
    <xf numFmtId="164" fontId="36" fillId="0" borderId="12" xfId="131" applyNumberFormat="1" applyFont="1" applyFill="1" applyBorder="1" applyAlignment="1">
      <alignment horizontal="center" vertical="center" wrapText="1"/>
    </xf>
    <xf numFmtId="0" fontId="36" fillId="0" borderId="12" xfId="131" applyFont="1" applyFill="1" applyBorder="1" applyAlignment="1">
      <alignment horizontal="center" vertical="center" wrapText="1"/>
    </xf>
    <xf numFmtId="0" fontId="42" fillId="0" borderId="13" xfId="131" applyFont="1" applyFill="1" applyBorder="1" applyAlignment="1">
      <alignment wrapText="1"/>
    </xf>
    <xf numFmtId="0" fontId="36" fillId="28" borderId="16" xfId="131" applyFont="1" applyFill="1" applyBorder="1" applyAlignment="1">
      <alignment horizontal="left" vertical="center" wrapText="1"/>
    </xf>
    <xf numFmtId="0" fontId="36" fillId="0" borderId="17" xfId="131" applyFont="1" applyFill="1" applyBorder="1" applyAlignment="1">
      <alignment horizontal="left" vertical="center"/>
    </xf>
    <xf numFmtId="0" fontId="36" fillId="0" borderId="15" xfId="131" applyFont="1" applyFill="1" applyBorder="1" applyAlignment="1">
      <alignment wrapText="1"/>
    </xf>
    <xf numFmtId="0" fontId="36" fillId="0" borderId="15" xfId="131" applyFont="1" applyFill="1" applyBorder="1" applyAlignment="1">
      <alignment horizontal="left" vertical="center" wrapText="1"/>
    </xf>
    <xf numFmtId="0" fontId="37" fillId="0" borderId="15" xfId="38" applyFont="1" applyFill="1" applyBorder="1" applyAlignment="1">
      <alignment vertical="center" wrapText="1"/>
    </xf>
    <xf numFmtId="0" fontId="36" fillId="0" borderId="15" xfId="131" applyFont="1" applyBorder="1" applyAlignment="1">
      <alignment horizontal="left" vertical="center" wrapText="1"/>
    </xf>
    <xf numFmtId="164" fontId="36" fillId="0" borderId="15" xfId="131" applyNumberFormat="1" applyFont="1" applyBorder="1" applyAlignment="1">
      <alignment horizontal="center" vertical="center" wrapText="1"/>
    </xf>
    <xf numFmtId="0" fontId="36" fillId="0" borderId="15" xfId="131" applyFont="1" applyBorder="1" applyAlignment="1">
      <alignment horizontal="center" vertical="center" wrapText="1"/>
    </xf>
    <xf numFmtId="0" fontId="36" fillId="0" borderId="39" xfId="131" applyFont="1" applyBorder="1" applyAlignment="1">
      <alignment horizontal="left" vertical="center" wrapText="1"/>
    </xf>
    <xf numFmtId="0" fontId="36" fillId="0" borderId="14" xfId="131" applyFont="1" applyBorder="1" applyAlignment="1">
      <alignment vertical="center" wrapText="1"/>
    </xf>
    <xf numFmtId="43" fontId="36" fillId="0" borderId="10" xfId="133" applyFont="1" applyFill="1" applyBorder="1" applyAlignment="1">
      <alignment vertical="center" wrapText="1"/>
    </xf>
    <xf numFmtId="0" fontId="36" fillId="33" borderId="16" xfId="131" applyFont="1" applyFill="1" applyBorder="1" applyAlignment="1">
      <alignment horizontal="left" vertical="center"/>
    </xf>
    <xf numFmtId="0" fontId="36" fillId="33" borderId="10" xfId="131" applyFont="1" applyFill="1" applyBorder="1" applyAlignment="1">
      <alignment horizontal="left" vertical="center" wrapText="1"/>
    </xf>
    <xf numFmtId="0" fontId="36" fillId="33" borderId="19" xfId="131" applyFont="1" applyFill="1" applyBorder="1" applyAlignment="1">
      <alignment horizontal="left" vertical="center" wrapText="1"/>
    </xf>
    <xf numFmtId="0" fontId="36" fillId="33" borderId="19" xfId="131" applyFont="1" applyFill="1" applyBorder="1" applyAlignment="1">
      <alignment horizontal="center" vertical="center" wrapText="1"/>
    </xf>
    <xf numFmtId="0" fontId="37" fillId="33" borderId="10" xfId="38" applyFont="1" applyFill="1" applyBorder="1" applyAlignment="1">
      <alignment horizontal="center" vertical="center" wrapText="1"/>
    </xf>
    <xf numFmtId="164" fontId="36" fillId="33" borderId="31" xfId="131" applyNumberFormat="1" applyFont="1" applyFill="1" applyBorder="1" applyAlignment="1">
      <alignment horizontal="center" vertical="center" wrapText="1"/>
    </xf>
    <xf numFmtId="0" fontId="36" fillId="33" borderId="10" xfId="131" applyFont="1" applyFill="1" applyBorder="1" applyAlignment="1">
      <alignment horizontal="center" vertical="center" wrapText="1"/>
    </xf>
    <xf numFmtId="0" fontId="36" fillId="33" borderId="36" xfId="131" applyFont="1" applyFill="1" applyBorder="1" applyAlignment="1">
      <alignment horizontal="left" vertical="center" wrapText="1"/>
    </xf>
    <xf numFmtId="0" fontId="36" fillId="33" borderId="10" xfId="131" applyFont="1" applyFill="1" applyBorder="1" applyAlignment="1">
      <alignment vertical="center" wrapText="1"/>
    </xf>
    <xf numFmtId="43" fontId="36" fillId="33" borderId="35" xfId="132" applyFont="1" applyFill="1" applyBorder="1" applyAlignment="1">
      <alignment vertical="center" wrapText="1"/>
    </xf>
    <xf numFmtId="0" fontId="39" fillId="0" borderId="16" xfId="131" applyFont="1" applyFill="1" applyBorder="1" applyAlignment="1">
      <alignment horizontal="left" vertical="center"/>
    </xf>
    <xf numFmtId="43" fontId="36" fillId="0" borderId="10" xfId="132" applyFont="1" applyFill="1" applyBorder="1" applyAlignment="1">
      <alignment horizontal="right" vertical="center" wrapText="1"/>
    </xf>
    <xf numFmtId="43" fontId="36" fillId="0" borderId="10" xfId="134" applyNumberFormat="1" applyFont="1" applyFill="1" applyBorder="1" applyAlignment="1">
      <alignment horizontal="left" vertical="center" wrapText="1"/>
    </xf>
    <xf numFmtId="43" fontId="36" fillId="0" borderId="19" xfId="132" applyFont="1" applyFill="1" applyBorder="1" applyAlignment="1">
      <alignment horizontal="center" vertical="center" wrapText="1"/>
    </xf>
    <xf numFmtId="43" fontId="36" fillId="0" borderId="12" xfId="132" applyFont="1" applyFill="1" applyBorder="1" applyAlignment="1">
      <alignment vertical="center" wrapText="1"/>
    </xf>
    <xf numFmtId="43" fontId="36" fillId="0" borderId="15" xfId="132" applyFont="1" applyFill="1" applyBorder="1" applyAlignment="1">
      <alignment horizontal="center" vertical="center" wrapText="1"/>
    </xf>
    <xf numFmtId="0" fontId="30" fillId="28" borderId="30" xfId="131" applyFont="1" applyFill="1" applyBorder="1" applyAlignment="1">
      <alignment horizontal="left" vertical="center" wrapText="1"/>
    </xf>
    <xf numFmtId="0" fontId="24" fillId="0" borderId="14" xfId="0" applyFont="1" applyBorder="1"/>
    <xf numFmtId="0" fontId="24" fillId="25" borderId="39" xfId="0" applyFont="1" applyFill="1" applyBorder="1"/>
    <xf numFmtId="0" fontId="36" fillId="28" borderId="31" xfId="131" applyFont="1" applyFill="1" applyBorder="1" applyAlignment="1">
      <alignment horizontal="left" vertical="center"/>
    </xf>
    <xf numFmtId="0" fontId="36" fillId="28" borderId="18" xfId="131" applyFont="1" applyFill="1" applyBorder="1" applyAlignment="1">
      <alignment horizontal="left" vertical="center" wrapText="1"/>
    </xf>
    <xf numFmtId="43" fontId="36" fillId="28" borderId="31" xfId="132" applyFont="1" applyFill="1" applyBorder="1" applyAlignment="1">
      <alignment horizontal="center" vertical="center" wrapText="1"/>
    </xf>
    <xf numFmtId="0" fontId="37" fillId="28" borderId="31" xfId="38" applyFont="1" applyFill="1" applyBorder="1" applyAlignment="1">
      <alignment horizontal="center" vertical="center" wrapText="1"/>
    </xf>
    <xf numFmtId="0" fontId="36" fillId="28" borderId="40" xfId="131" applyFont="1" applyFill="1" applyBorder="1" applyAlignment="1">
      <alignment horizontal="left" vertical="center" wrapText="1"/>
    </xf>
    <xf numFmtId="0" fontId="36" fillId="28" borderId="24" xfId="131" applyFont="1" applyFill="1" applyBorder="1" applyAlignment="1">
      <alignment horizontal="left" vertical="center"/>
    </xf>
    <xf numFmtId="0" fontId="36" fillId="31" borderId="17" xfId="131" applyFont="1" applyFill="1" applyBorder="1" applyAlignment="1">
      <alignment horizontal="left" vertical="center"/>
    </xf>
    <xf numFmtId="0" fontId="36" fillId="0" borderId="15" xfId="0" applyFont="1" applyFill="1" applyBorder="1" applyAlignment="1">
      <alignment horizontal="left" vertical="center" wrapText="1"/>
    </xf>
    <xf numFmtId="43" fontId="36" fillId="0" borderId="15" xfId="0" applyNumberFormat="1" applyFont="1" applyFill="1" applyBorder="1" applyAlignment="1">
      <alignment horizontal="center" vertical="center" wrapText="1"/>
    </xf>
    <xf numFmtId="0" fontId="37" fillId="0" borderId="15" xfId="38" applyFont="1" applyFill="1" applyBorder="1" applyAlignment="1">
      <alignment horizontal="center" vertical="center" wrapText="1"/>
    </xf>
    <xf numFmtId="164" fontId="36" fillId="0" borderId="41" xfId="0" applyNumberFormat="1" applyFont="1" applyFill="1" applyBorder="1" applyAlignment="1">
      <alignment horizontal="center" vertical="center" wrapText="1"/>
    </xf>
    <xf numFmtId="0" fontId="36" fillId="0" borderId="39" xfId="131" applyFont="1" applyFill="1" applyBorder="1" applyAlignment="1">
      <alignment horizontal="left" vertical="center" wrapText="1"/>
    </xf>
    <xf numFmtId="0" fontId="36" fillId="33" borderId="11" xfId="131" applyFont="1" applyFill="1" applyBorder="1" applyAlignment="1">
      <alignment horizontal="left" vertical="center"/>
    </xf>
    <xf numFmtId="0" fontId="36" fillId="33" borderId="12" xfId="131" applyFont="1" applyFill="1" applyBorder="1" applyAlignment="1">
      <alignment horizontal="left" vertical="center" wrapText="1"/>
    </xf>
    <xf numFmtId="43" fontId="36" fillId="33" borderId="12" xfId="132" applyFont="1" applyFill="1" applyBorder="1" applyAlignment="1">
      <alignment horizontal="center" vertical="center" wrapText="1"/>
    </xf>
    <xf numFmtId="0" fontId="37" fillId="33" borderId="12" xfId="38" applyFont="1" applyFill="1" applyBorder="1" applyAlignment="1">
      <alignment horizontal="center" vertical="center" wrapText="1"/>
    </xf>
    <xf numFmtId="164" fontId="36" fillId="33" borderId="12" xfId="131" applyNumberFormat="1" applyFont="1" applyFill="1" applyBorder="1" applyAlignment="1">
      <alignment horizontal="center" vertical="center" wrapText="1"/>
    </xf>
    <xf numFmtId="0" fontId="36" fillId="33" borderId="13" xfId="131" applyFont="1" applyFill="1" applyBorder="1" applyAlignment="1">
      <alignment horizontal="left" vertical="center" wrapText="1"/>
    </xf>
    <xf numFmtId="0" fontId="39" fillId="33" borderId="16" xfId="131" applyFont="1" applyFill="1" applyBorder="1" applyAlignment="1">
      <alignment horizontal="left" vertical="center"/>
    </xf>
    <xf numFmtId="0" fontId="39" fillId="33" borderId="10" xfId="131" applyFont="1" applyFill="1" applyBorder="1" applyAlignment="1">
      <alignment horizontal="left" vertical="center" wrapText="1"/>
    </xf>
    <xf numFmtId="43" fontId="39" fillId="33" borderId="10" xfId="131" applyNumberFormat="1" applyFont="1" applyFill="1" applyBorder="1" applyAlignment="1">
      <alignment horizontal="left" vertical="center" wrapText="1"/>
    </xf>
    <xf numFmtId="43" fontId="39" fillId="33" borderId="10" xfId="132" applyFont="1" applyFill="1" applyBorder="1" applyAlignment="1">
      <alignment horizontal="center" vertical="center" wrapText="1"/>
    </xf>
    <xf numFmtId="0" fontId="40" fillId="33" borderId="10" xfId="38" applyFont="1" applyFill="1" applyBorder="1" applyAlignment="1">
      <alignment horizontal="center" vertical="center" wrapText="1"/>
    </xf>
    <xf numFmtId="164" fontId="39" fillId="33" borderId="31" xfId="131" applyNumberFormat="1" applyFont="1" applyFill="1" applyBorder="1" applyAlignment="1">
      <alignment horizontal="center" vertical="center" wrapText="1"/>
    </xf>
    <xf numFmtId="164" fontId="39" fillId="33" borderId="10" xfId="131" applyNumberFormat="1" applyFont="1" applyFill="1" applyBorder="1" applyAlignment="1">
      <alignment horizontal="center" vertical="center" wrapText="1"/>
    </xf>
    <xf numFmtId="0" fontId="39" fillId="33" borderId="36" xfId="131" applyFont="1" applyFill="1" applyBorder="1" applyAlignment="1">
      <alignment horizontal="left" vertical="center" wrapText="1"/>
    </xf>
    <xf numFmtId="43" fontId="36" fillId="33" borderId="10" xfId="132" applyFont="1" applyFill="1" applyBorder="1" applyAlignment="1">
      <alignment horizontal="center" vertical="center" wrapText="1"/>
    </xf>
    <xf numFmtId="43" fontId="36" fillId="33" borderId="10" xfId="131" applyNumberFormat="1" applyFont="1" applyFill="1" applyBorder="1" applyAlignment="1">
      <alignment horizontal="left" vertical="center" wrapText="1"/>
    </xf>
    <xf numFmtId="164" fontId="36" fillId="33" borderId="10" xfId="131" applyNumberFormat="1" applyFont="1" applyFill="1" applyBorder="1" applyAlignment="1">
      <alignment horizontal="center" vertical="center" wrapText="1"/>
    </xf>
    <xf numFmtId="0" fontId="36" fillId="33" borderId="14" xfId="131" applyFont="1" applyFill="1" applyBorder="1" applyAlignment="1">
      <alignment horizontal="left" vertical="center" wrapText="1"/>
    </xf>
    <xf numFmtId="0" fontId="36" fillId="33" borderId="0" xfId="131" applyFont="1" applyFill="1" applyBorder="1" applyAlignment="1">
      <alignment horizontal="left" vertical="center" wrapText="1"/>
    </xf>
    <xf numFmtId="0" fontId="36" fillId="33" borderId="10" xfId="0" applyFont="1" applyFill="1" applyBorder="1" applyAlignment="1">
      <alignment horizontal="left" vertical="center" wrapText="1"/>
    </xf>
    <xf numFmtId="43" fontId="36" fillId="33" borderId="10" xfId="0" applyNumberFormat="1" applyFont="1" applyFill="1" applyBorder="1" applyAlignment="1">
      <alignment horizontal="center" vertical="center" wrapText="1"/>
    </xf>
    <xf numFmtId="164" fontId="36" fillId="33" borderId="31" xfId="0" applyNumberFormat="1" applyFont="1" applyFill="1" applyBorder="1" applyAlignment="1">
      <alignment horizontal="center" vertical="center" wrapText="1"/>
    </xf>
    <xf numFmtId="0" fontId="36" fillId="33" borderId="38" xfId="131" applyFont="1" applyFill="1" applyBorder="1" applyAlignment="1">
      <alignment horizontal="left" vertical="center" wrapText="1"/>
    </xf>
    <xf numFmtId="0" fontId="37" fillId="33" borderId="10" xfId="38" applyFont="1" applyFill="1" applyBorder="1" applyAlignment="1">
      <alignment vertical="center" wrapText="1"/>
    </xf>
    <xf numFmtId="43" fontId="0" fillId="0" borderId="0" xfId="135" applyFont="1"/>
    <xf numFmtId="43" fontId="36" fillId="33" borderId="19" xfId="132" applyFont="1" applyFill="1" applyBorder="1" applyAlignment="1">
      <alignment horizontal="center" vertical="center" wrapText="1"/>
    </xf>
    <xf numFmtId="43" fontId="0" fillId="0" borderId="0" xfId="135" applyFont="1" applyFill="1"/>
    <xf numFmtId="43" fontId="0" fillId="0" borderId="0" xfId="0" applyNumberFormat="1" applyFill="1"/>
    <xf numFmtId="0" fontId="29" fillId="26" borderId="21" xfId="38" applyFont="1" applyFill="1" applyBorder="1" applyAlignment="1">
      <alignment vertical="center" wrapText="1"/>
    </xf>
    <xf numFmtId="0" fontId="26" fillId="26" borderId="23" xfId="38" applyFont="1" applyFill="1" applyBorder="1" applyAlignment="1">
      <alignment vertical="center" wrapText="1"/>
    </xf>
    <xf numFmtId="0" fontId="26" fillId="26" borderId="22" xfId="38" applyFont="1" applyFill="1" applyBorder="1" applyAlignment="1">
      <alignment vertical="center" wrapText="1"/>
    </xf>
    <xf numFmtId="43" fontId="29" fillId="25" borderId="15" xfId="38" applyNumberFormat="1" applyFont="1" applyFill="1" applyBorder="1" applyAlignment="1">
      <alignment vertical="center" wrapText="1"/>
    </xf>
    <xf numFmtId="43" fontId="29" fillId="26" borderId="23" xfId="38" applyNumberFormat="1" applyFont="1" applyFill="1" applyBorder="1" applyAlignment="1">
      <alignment vertical="center" wrapText="1"/>
    </xf>
    <xf numFmtId="9" fontId="43" fillId="0" borderId="10" xfId="38" applyNumberFormat="1" applyFont="1" applyFill="1" applyBorder="1" applyAlignment="1">
      <alignment vertical="center" wrapText="1"/>
    </xf>
    <xf numFmtId="0" fontId="36" fillId="33" borderId="24" xfId="131" applyFont="1" applyFill="1" applyBorder="1" applyAlignment="1">
      <alignment horizontal="left" vertical="center"/>
    </xf>
    <xf numFmtId="0" fontId="36" fillId="33" borderId="35" xfId="131" applyFont="1" applyFill="1" applyBorder="1" applyAlignment="1">
      <alignment vertical="center" wrapText="1"/>
    </xf>
    <xf numFmtId="0" fontId="37" fillId="33" borderId="19" xfId="38" applyFont="1" applyFill="1" applyBorder="1" applyAlignment="1">
      <alignment horizontal="center" vertical="center" wrapText="1"/>
    </xf>
    <xf numFmtId="164" fontId="36" fillId="33" borderId="18" xfId="131" applyNumberFormat="1" applyFont="1" applyFill="1" applyBorder="1" applyAlignment="1">
      <alignment horizontal="center" vertical="center" wrapText="1"/>
    </xf>
    <xf numFmtId="0" fontId="36" fillId="33" borderId="40" xfId="131" applyFont="1" applyFill="1" applyBorder="1" applyAlignment="1">
      <alignment horizontal="left" vertical="center" wrapText="1"/>
    </xf>
    <xf numFmtId="0" fontId="36" fillId="33" borderId="10" xfId="131" applyFont="1" applyFill="1" applyBorder="1" applyAlignment="1">
      <alignment horizontal="left" vertical="center"/>
    </xf>
    <xf numFmtId="43" fontId="36" fillId="33" borderId="10" xfId="132" applyFont="1" applyFill="1" applyBorder="1" applyAlignment="1">
      <alignment vertical="center" wrapText="1"/>
    </xf>
    <xf numFmtId="0" fontId="2" fillId="0" borderId="0" xfId="38" applyBorder="1"/>
    <xf numFmtId="0" fontId="0" fillId="0" borderId="0" xfId="0" applyBorder="1"/>
    <xf numFmtId="0" fontId="36" fillId="0" borderId="18" xfId="131" applyFont="1" applyBorder="1" applyAlignment="1">
      <alignment horizontal="left" vertical="center" wrapText="1"/>
    </xf>
    <xf numFmtId="0" fontId="36" fillId="0" borderId="18" xfId="131" applyFont="1" applyFill="1" applyBorder="1" applyAlignment="1">
      <alignment horizontal="center" vertical="center" wrapText="1"/>
    </xf>
    <xf numFmtId="43" fontId="36" fillId="0" borderId="18" xfId="132" applyFont="1" applyFill="1" applyBorder="1" applyAlignment="1">
      <alignment vertical="center" wrapText="1"/>
    </xf>
    <xf numFmtId="164" fontId="36" fillId="0" borderId="18" xfId="131" applyNumberFormat="1" applyFont="1" applyBorder="1" applyAlignment="1">
      <alignment horizontal="center" vertical="center" wrapText="1"/>
    </xf>
    <xf numFmtId="0" fontId="36" fillId="0" borderId="40" xfId="131" applyFont="1" applyBorder="1" applyAlignment="1">
      <alignment horizontal="left" vertical="center" wrapText="1"/>
    </xf>
    <xf numFmtId="0" fontId="27" fillId="0" borderId="31" xfId="38" applyFont="1" applyBorder="1"/>
    <xf numFmtId="0" fontId="36" fillId="33" borderId="37" xfId="131" applyFont="1" applyFill="1" applyBorder="1" applyAlignment="1">
      <alignment horizontal="left" vertical="center" wrapText="1"/>
    </xf>
    <xf numFmtId="0" fontId="36" fillId="33" borderId="37" xfId="131" applyFont="1" applyFill="1" applyBorder="1" applyAlignment="1">
      <alignment horizontal="center" vertical="center" wrapText="1"/>
    </xf>
    <xf numFmtId="43" fontId="36" fillId="33" borderId="37" xfId="132" applyFont="1" applyFill="1" applyBorder="1" applyAlignment="1">
      <alignment vertical="center" wrapText="1"/>
    </xf>
    <xf numFmtId="0" fontId="36" fillId="33" borderId="12" xfId="131" applyFont="1" applyFill="1" applyBorder="1" applyAlignment="1">
      <alignment horizontal="center" vertical="center" wrapText="1"/>
    </xf>
    <xf numFmtId="0" fontId="25" fillId="25" borderId="42" xfId="0" applyFont="1" applyFill="1" applyBorder="1" applyAlignment="1"/>
    <xf numFmtId="0" fontId="25" fillId="25" borderId="43" xfId="0" applyFont="1" applyFill="1" applyBorder="1" applyAlignment="1"/>
    <xf numFmtId="43" fontId="25" fillId="25" borderId="43" xfId="0" applyNumberFormat="1" applyFont="1" applyFill="1" applyBorder="1" applyAlignment="1"/>
    <xf numFmtId="0" fontId="25" fillId="25" borderId="44" xfId="0" applyFont="1" applyFill="1" applyBorder="1" applyAlignment="1"/>
    <xf numFmtId="0" fontId="36" fillId="0" borderId="45" xfId="131" applyFont="1" applyBorder="1" applyAlignment="1">
      <alignment horizontal="left" vertical="center"/>
    </xf>
    <xf numFmtId="0" fontId="37" fillId="0" borderId="18" xfId="38" applyFont="1" applyFill="1" applyBorder="1" applyAlignment="1">
      <alignment horizontal="center" vertical="center" wrapText="1"/>
    </xf>
    <xf numFmtId="0" fontId="36" fillId="0" borderId="18" xfId="131" applyFont="1" applyBorder="1" applyAlignment="1">
      <alignment horizontal="center" vertical="center" wrapText="1"/>
    </xf>
    <xf numFmtId="0" fontId="27" fillId="27" borderId="13" xfId="38" applyFont="1" applyFill="1" applyBorder="1"/>
    <xf numFmtId="0" fontId="28" fillId="24" borderId="15" xfId="38" applyFont="1" applyFill="1" applyBorder="1" applyAlignment="1">
      <alignment horizontal="center" vertical="center" wrapText="1"/>
    </xf>
    <xf numFmtId="0" fontId="36" fillId="32" borderId="16" xfId="131" applyFont="1" applyFill="1" applyBorder="1" applyAlignment="1">
      <alignment horizontal="left" vertical="center"/>
    </xf>
    <xf numFmtId="0" fontId="36" fillId="32" borderId="10" xfId="131" applyFont="1" applyFill="1" applyBorder="1" applyAlignment="1">
      <alignment horizontal="left" vertical="center" wrapText="1"/>
    </xf>
    <xf numFmtId="0" fontId="36" fillId="32" borderId="31" xfId="131" applyFont="1" applyFill="1" applyBorder="1" applyAlignment="1">
      <alignment horizontal="left" vertical="center" wrapText="1"/>
    </xf>
    <xf numFmtId="0" fontId="36" fillId="32" borderId="31" xfId="131" applyFont="1" applyFill="1" applyBorder="1" applyAlignment="1">
      <alignment horizontal="center" vertical="center" wrapText="1"/>
    </xf>
    <xf numFmtId="43" fontId="36" fillId="32" borderId="10" xfId="132" applyFont="1" applyFill="1" applyBorder="1" applyAlignment="1">
      <alignment horizontal="center" vertical="center" wrapText="1"/>
    </xf>
    <xf numFmtId="0" fontId="37" fillId="32" borderId="10" xfId="38" applyFont="1" applyFill="1" applyBorder="1" applyAlignment="1">
      <alignment horizontal="center" vertical="center" wrapText="1"/>
    </xf>
    <xf numFmtId="164" fontId="36" fillId="32" borderId="31" xfId="131" applyNumberFormat="1" applyFont="1" applyFill="1" applyBorder="1" applyAlignment="1">
      <alignment horizontal="center" vertical="center" wrapText="1"/>
    </xf>
    <xf numFmtId="0" fontId="36" fillId="32" borderId="36" xfId="131" applyFont="1" applyFill="1" applyBorder="1" applyAlignment="1">
      <alignment horizontal="left" vertical="center" wrapText="1"/>
    </xf>
    <xf numFmtId="0" fontId="42" fillId="32" borderId="16" xfId="131" applyFont="1" applyFill="1" applyBorder="1" applyAlignment="1">
      <alignment horizontal="left" vertical="center"/>
    </xf>
    <xf numFmtId="0" fontId="36" fillId="32" borderId="10" xfId="131" applyFont="1" applyFill="1" applyBorder="1" applyAlignment="1">
      <alignment horizontal="left" vertical="center"/>
    </xf>
    <xf numFmtId="0" fontId="36" fillId="32" borderId="10" xfId="131" applyFont="1" applyFill="1" applyBorder="1" applyAlignment="1">
      <alignment horizontal="center" vertical="center" wrapText="1"/>
    </xf>
    <xf numFmtId="164" fontId="36" fillId="32" borderId="10" xfId="131" applyNumberFormat="1" applyFont="1" applyFill="1" applyBorder="1" applyAlignment="1">
      <alignment horizontal="center" vertical="center" wrapText="1"/>
    </xf>
    <xf numFmtId="43" fontId="36" fillId="30" borderId="10" xfId="132" applyFont="1" applyFill="1" applyBorder="1" applyAlignment="1">
      <alignment horizontal="center" vertical="center" wrapText="1"/>
    </xf>
    <xf numFmtId="14" fontId="36" fillId="28" borderId="10" xfId="131" applyNumberFormat="1" applyFont="1" applyFill="1" applyBorder="1" applyAlignment="1">
      <alignment horizontal="center" vertical="center" wrapText="1"/>
    </xf>
    <xf numFmtId="0" fontId="42" fillId="0" borderId="10" xfId="131" applyFont="1" applyFill="1" applyBorder="1" applyAlignment="1">
      <alignment horizontal="left" vertical="center"/>
    </xf>
    <xf numFmtId="0" fontId="36" fillId="29" borderId="12" xfId="131" applyFont="1" applyFill="1" applyBorder="1" applyAlignment="1">
      <alignment horizontal="left" vertical="center" wrapText="1"/>
    </xf>
    <xf numFmtId="0" fontId="36" fillId="0" borderId="13" xfId="131" applyFont="1" applyBorder="1" applyAlignment="1">
      <alignment horizontal="left" vertical="center" wrapText="1"/>
    </xf>
    <xf numFmtId="0" fontId="36" fillId="31" borderId="10" xfId="131" applyFont="1" applyFill="1" applyBorder="1" applyAlignment="1">
      <alignment horizontal="center" vertical="center" wrapText="1"/>
    </xf>
    <xf numFmtId="0" fontId="42" fillId="0" borderId="16" xfId="131" applyFont="1" applyFill="1" applyBorder="1" applyAlignment="1">
      <alignment horizontal="left" vertical="center"/>
    </xf>
    <xf numFmtId="0" fontId="36" fillId="0" borderId="11" xfId="131" applyFont="1" applyFill="1" applyBorder="1" applyAlignment="1">
      <alignment horizontal="left" vertical="center"/>
    </xf>
    <xf numFmtId="43" fontId="36" fillId="0" borderId="12" xfId="132" applyFont="1" applyFill="1" applyBorder="1" applyAlignment="1">
      <alignment horizontal="center" vertical="center" wrapText="1"/>
    </xf>
    <xf numFmtId="164" fontId="36" fillId="0" borderId="12" xfId="131" applyNumberFormat="1" applyFont="1" applyBorder="1" applyAlignment="1">
      <alignment horizontal="center" vertical="center" wrapText="1"/>
    </xf>
    <xf numFmtId="0" fontId="28" fillId="0" borderId="12" xfId="38" applyFont="1" applyFill="1" applyBorder="1" applyAlignment="1">
      <alignment horizontal="center" vertical="center" wrapText="1"/>
    </xf>
    <xf numFmtId="0" fontId="36" fillId="0" borderId="18" xfId="131" applyFont="1" applyFill="1" applyBorder="1" applyAlignment="1">
      <alignment horizontal="left" vertical="center" wrapText="1"/>
    </xf>
    <xf numFmtId="0" fontId="28" fillId="0" borderId="0" xfId="38" applyFont="1" applyFill="1" applyBorder="1" applyAlignment="1">
      <alignment horizontal="center" vertical="center" wrapText="1"/>
    </xf>
    <xf numFmtId="0" fontId="28" fillId="0" borderId="0" xfId="38" applyFont="1" applyFill="1" applyBorder="1" applyAlignment="1">
      <alignment horizontal="center" vertical="center"/>
    </xf>
    <xf numFmtId="0" fontId="26" fillId="24" borderId="26" xfId="38" applyFont="1" applyFill="1" applyBorder="1" applyAlignment="1">
      <alignment horizontal="left" vertical="center" wrapText="1"/>
    </xf>
    <xf numFmtId="0" fontId="26" fillId="24" borderId="27" xfId="38" applyFont="1" applyFill="1" applyBorder="1" applyAlignment="1">
      <alignment horizontal="left" vertical="center" wrapText="1"/>
    </xf>
    <xf numFmtId="0" fontId="28" fillId="24" borderId="30" xfId="38" applyFont="1" applyFill="1" applyBorder="1" applyAlignment="1">
      <alignment horizontal="center" vertical="center" wrapText="1"/>
    </xf>
    <xf numFmtId="0" fontId="28" fillId="24" borderId="24" xfId="38" applyFont="1" applyFill="1" applyBorder="1" applyAlignment="1">
      <alignment horizontal="center" vertical="center" wrapText="1"/>
    </xf>
    <xf numFmtId="0" fontId="28" fillId="24" borderId="31" xfId="38" applyFont="1" applyFill="1" applyBorder="1" applyAlignment="1">
      <alignment horizontal="center" vertical="center" wrapText="1"/>
    </xf>
    <xf numFmtId="0" fontId="28" fillId="24" borderId="19" xfId="38" applyFont="1" applyFill="1" applyBorder="1" applyAlignment="1">
      <alignment horizontal="center" vertical="center" wrapText="1"/>
    </xf>
    <xf numFmtId="0" fontId="28" fillId="24" borderId="32" xfId="38" applyFont="1" applyFill="1" applyBorder="1" applyAlignment="1">
      <alignment horizontal="center" vertical="center"/>
    </xf>
    <xf numFmtId="0" fontId="28" fillId="24" borderId="33" xfId="38" applyFont="1" applyFill="1" applyBorder="1" applyAlignment="1">
      <alignment horizontal="center" vertical="center"/>
    </xf>
    <xf numFmtId="0" fontId="28" fillId="24" borderId="34" xfId="38" applyFont="1" applyFill="1" applyBorder="1" applyAlignment="1">
      <alignment horizontal="center" vertical="center"/>
    </xf>
    <xf numFmtId="0" fontId="26" fillId="24" borderId="10" xfId="38" applyFont="1" applyFill="1" applyBorder="1" applyAlignment="1">
      <alignment horizontal="left" vertical="center" wrapText="1"/>
    </xf>
    <xf numFmtId="0" fontId="28" fillId="24" borderId="10" xfId="38" applyFont="1" applyFill="1" applyBorder="1" applyAlignment="1">
      <alignment horizontal="center" vertical="center" wrapText="1"/>
    </xf>
    <xf numFmtId="0" fontId="28" fillId="24" borderId="18" xfId="38" applyFont="1" applyFill="1" applyBorder="1" applyAlignment="1">
      <alignment horizontal="center" vertical="center" wrapText="1"/>
    </xf>
    <xf numFmtId="0" fontId="28" fillId="24" borderId="21" xfId="38" applyFont="1" applyFill="1" applyBorder="1" applyAlignment="1">
      <alignment horizontal="center" vertical="center" wrapText="1"/>
    </xf>
    <xf numFmtId="0" fontId="28" fillId="24" borderId="23" xfId="38" applyFont="1" applyFill="1" applyBorder="1" applyAlignment="1">
      <alignment horizontal="center" vertical="center"/>
    </xf>
    <xf numFmtId="0" fontId="28" fillId="24" borderId="22" xfId="38" applyFont="1" applyFill="1" applyBorder="1" applyAlignment="1">
      <alignment horizontal="center" vertical="center"/>
    </xf>
    <xf numFmtId="0" fontId="28" fillId="24" borderId="32" xfId="38" applyFont="1" applyFill="1" applyBorder="1" applyAlignment="1">
      <alignment horizontal="center" vertical="center" wrapText="1"/>
    </xf>
    <xf numFmtId="0" fontId="28" fillId="24" borderId="20" xfId="38" applyFont="1" applyFill="1" applyBorder="1" applyAlignment="1">
      <alignment horizontal="center" vertical="center" wrapText="1"/>
    </xf>
    <xf numFmtId="0" fontId="28" fillId="24" borderId="25" xfId="38" applyFont="1" applyFill="1" applyBorder="1" applyAlignment="1">
      <alignment horizontal="center" vertical="center" wrapText="1"/>
    </xf>
    <xf numFmtId="0" fontId="28" fillId="24" borderId="21" xfId="38" applyFont="1" applyFill="1" applyBorder="1" applyAlignment="1">
      <alignment horizontal="center" vertical="center"/>
    </xf>
    <xf numFmtId="0" fontId="28" fillId="24" borderId="16" xfId="38" applyFont="1" applyFill="1" applyBorder="1" applyAlignment="1">
      <alignment horizontal="center" vertical="center" wrapText="1"/>
    </xf>
    <xf numFmtId="0" fontId="26" fillId="24" borderId="11" xfId="38" applyFont="1" applyFill="1" applyBorder="1" applyAlignment="1">
      <alignment horizontal="left" vertical="center" wrapText="1"/>
    </xf>
    <xf numFmtId="0" fontId="26" fillId="24" borderId="12" xfId="38" applyFont="1" applyFill="1" applyBorder="1" applyAlignment="1">
      <alignment horizontal="left" vertical="center" wrapText="1"/>
    </xf>
    <xf numFmtId="0" fontId="26" fillId="24" borderId="29" xfId="38" applyFont="1" applyFill="1" applyBorder="1" applyAlignment="1">
      <alignment horizontal="left" vertical="center" wrapText="1"/>
    </xf>
    <xf numFmtId="0" fontId="28" fillId="24" borderId="17" xfId="38" applyFont="1" applyFill="1" applyBorder="1" applyAlignment="1">
      <alignment horizontal="center" vertical="center" wrapText="1"/>
    </xf>
    <xf numFmtId="0" fontId="26" fillId="24" borderId="13" xfId="38" applyFont="1" applyFill="1" applyBorder="1" applyAlignment="1">
      <alignment horizontal="left" vertical="center" wrapText="1"/>
    </xf>
    <xf numFmtId="0" fontId="23" fillId="26" borderId="10" xfId="0" applyFont="1" applyFill="1" applyBorder="1" applyAlignment="1">
      <alignment horizontal="center"/>
    </xf>
    <xf numFmtId="0" fontId="44" fillId="26" borderId="21" xfId="0" applyFont="1" applyFill="1" applyBorder="1" applyAlignment="1">
      <alignment horizontal="center" wrapText="1"/>
    </xf>
    <xf numFmtId="0" fontId="44" fillId="26" borderId="23" xfId="0" applyFont="1" applyFill="1" applyBorder="1" applyAlignment="1">
      <alignment horizontal="center" wrapText="1"/>
    </xf>
    <xf numFmtId="0" fontId="44" fillId="26" borderId="22" xfId="0" applyFont="1" applyFill="1" applyBorder="1" applyAlignment="1">
      <alignment horizontal="center" wrapText="1"/>
    </xf>
    <xf numFmtId="0" fontId="44" fillId="26" borderId="21" xfId="0" applyFont="1" applyFill="1" applyBorder="1" applyAlignment="1">
      <alignment horizontal="center" vertical="center" wrapText="1"/>
    </xf>
    <xf numFmtId="0" fontId="44" fillId="26" borderId="23" xfId="0" applyFont="1" applyFill="1" applyBorder="1" applyAlignment="1">
      <alignment horizontal="center" vertical="center" wrapText="1"/>
    </xf>
    <xf numFmtId="0" fontId="44" fillId="26" borderId="22" xfId="0" applyFont="1" applyFill="1" applyBorder="1" applyAlignment="1">
      <alignment horizontal="center" vertical="center" wrapText="1"/>
    </xf>
    <xf numFmtId="0" fontId="44" fillId="26" borderId="10" xfId="0" applyFont="1" applyFill="1" applyBorder="1" applyAlignment="1">
      <alignment horizontal="center"/>
    </xf>
    <xf numFmtId="0" fontId="28" fillId="24" borderId="14" xfId="38" applyFont="1" applyFill="1" applyBorder="1" applyAlignment="1">
      <alignment horizontal="center" vertical="center" wrapText="1"/>
    </xf>
    <xf numFmtId="0" fontId="28" fillId="24" borderId="39" xfId="38" applyFont="1" applyFill="1" applyBorder="1" applyAlignment="1">
      <alignment horizontal="center" vertical="center" wrapText="1"/>
    </xf>
    <xf numFmtId="0" fontId="28" fillId="24" borderId="28" xfId="38" applyFont="1" applyFill="1" applyBorder="1" applyAlignment="1">
      <alignment horizontal="center" vertical="center" wrapText="1"/>
    </xf>
    <xf numFmtId="0" fontId="28" fillId="24" borderId="15" xfId="38" applyFont="1" applyFill="1" applyBorder="1" applyAlignment="1">
      <alignment horizontal="center" vertical="center" wrapText="1"/>
    </xf>
    <xf numFmtId="0" fontId="28" fillId="24" borderId="41" xfId="38" applyFont="1" applyFill="1" applyBorder="1" applyAlignment="1">
      <alignment horizontal="center" vertical="center" wrapText="1"/>
    </xf>
    <xf numFmtId="0" fontId="27" fillId="25" borderId="10" xfId="38" applyFont="1" applyFill="1" applyBorder="1" applyAlignment="1">
      <alignment horizontal="left" vertical="center" wrapText="1"/>
    </xf>
    <xf numFmtId="0" fontId="27" fillId="25" borderId="10" xfId="38" applyFont="1" applyFill="1" applyBorder="1" applyAlignment="1">
      <alignment vertical="center" wrapText="1"/>
    </xf>
    <xf numFmtId="0" fontId="27" fillId="25" borderId="21" xfId="38" applyFont="1" applyFill="1" applyBorder="1" applyAlignment="1">
      <alignment horizontal="center" vertical="center" wrapText="1"/>
    </xf>
    <xf numFmtId="0" fontId="27" fillId="25" borderId="23" xfId="38" applyFont="1" applyFill="1" applyBorder="1" applyAlignment="1">
      <alignment horizontal="center" vertical="center" wrapText="1"/>
    </xf>
    <xf numFmtId="0" fontId="27" fillId="25" borderId="22" xfId="38" applyFont="1" applyFill="1" applyBorder="1" applyAlignment="1">
      <alignment horizontal="center" vertical="center" wrapText="1"/>
    </xf>
    <xf numFmtId="0" fontId="27" fillId="25" borderId="10" xfId="38" applyFont="1" applyFill="1" applyBorder="1" applyAlignment="1">
      <alignment horizontal="center" vertical="center" wrapText="1"/>
    </xf>
  </cellXfs>
  <cellStyles count="136">
    <cellStyle name="20% - Accent1 2" xfId="2"/>
    <cellStyle name="20% - Accent1 3" xfId="44"/>
    <cellStyle name="20% - Accent1 4" xfId="45"/>
    <cellStyle name="20% - Accent2 2" xfId="3"/>
    <cellStyle name="20% - Accent2 3" xfId="46"/>
    <cellStyle name="20% - Accent2 4" xfId="47"/>
    <cellStyle name="20% - Accent3 2" xfId="4"/>
    <cellStyle name="20% - Accent3 3" xfId="48"/>
    <cellStyle name="20% - Accent3 4" xfId="49"/>
    <cellStyle name="20% - Accent4 2" xfId="5"/>
    <cellStyle name="20% - Accent4 3" xfId="50"/>
    <cellStyle name="20% - Accent4 4" xfId="51"/>
    <cellStyle name="20% - Accent5 2" xfId="6"/>
    <cellStyle name="20% - Accent5 3" xfId="52"/>
    <cellStyle name="20% - Accent5 4" xfId="53"/>
    <cellStyle name="20% - Accent6 2" xfId="7"/>
    <cellStyle name="20% - Accent6 3" xfId="54"/>
    <cellStyle name="20% - Accent6 4" xfId="55"/>
    <cellStyle name="40% - Accent1 2" xfId="8"/>
    <cellStyle name="40% - Accent1 3" xfId="56"/>
    <cellStyle name="40% - Accent1 4" xfId="57"/>
    <cellStyle name="40% - Accent2 2" xfId="9"/>
    <cellStyle name="40% - Accent2 3" xfId="58"/>
    <cellStyle name="40% - Accent2 4" xfId="59"/>
    <cellStyle name="40% - Accent3 2" xfId="10"/>
    <cellStyle name="40% - Accent3 3" xfId="60"/>
    <cellStyle name="40% - Accent3 4" xfId="61"/>
    <cellStyle name="40% - Accent4 2" xfId="11"/>
    <cellStyle name="40% - Accent4 3" xfId="62"/>
    <cellStyle name="40% - Accent4 4" xfId="63"/>
    <cellStyle name="40% - Accent5 2" xfId="12"/>
    <cellStyle name="40% - Accent5 3" xfId="64"/>
    <cellStyle name="40% - Accent5 4" xfId="65"/>
    <cellStyle name="40% - Accent6 2" xfId="13"/>
    <cellStyle name="40% - Accent6 3" xfId="66"/>
    <cellStyle name="40% - Accent6 4" xfId="67"/>
    <cellStyle name="60% - Accent1 2" xfId="14"/>
    <cellStyle name="60% - Accent1 3" xfId="68"/>
    <cellStyle name="60% - Accent1 4" xfId="69"/>
    <cellStyle name="60% - Accent2 2" xfId="15"/>
    <cellStyle name="60% - Accent2 3" xfId="70"/>
    <cellStyle name="60% - Accent2 4" xfId="71"/>
    <cellStyle name="60% - Accent3 2" xfId="16"/>
    <cellStyle name="60% - Accent3 3" xfId="72"/>
    <cellStyle name="60% - Accent3 4" xfId="73"/>
    <cellStyle name="60% - Accent4 2" xfId="17"/>
    <cellStyle name="60% - Accent4 3" xfId="74"/>
    <cellStyle name="60% - Accent4 4" xfId="75"/>
    <cellStyle name="60% - Accent5 2" xfId="18"/>
    <cellStyle name="60% - Accent5 3" xfId="76"/>
    <cellStyle name="60% - Accent5 4" xfId="77"/>
    <cellStyle name="60% - Accent6 2" xfId="19"/>
    <cellStyle name="60% - Accent6 3" xfId="78"/>
    <cellStyle name="60% - Accent6 4" xfId="79"/>
    <cellStyle name="Accent1 2" xfId="20"/>
    <cellStyle name="Accent1 3" xfId="80"/>
    <cellStyle name="Accent1 4" xfId="81"/>
    <cellStyle name="Accent2 2" xfId="21"/>
    <cellStyle name="Accent2 3" xfId="82"/>
    <cellStyle name="Accent2 4" xfId="83"/>
    <cellStyle name="Accent3 2" xfId="22"/>
    <cellStyle name="Accent3 3" xfId="84"/>
    <cellStyle name="Accent3 4" xfId="85"/>
    <cellStyle name="Accent4 2" xfId="23"/>
    <cellStyle name="Accent4 3" xfId="86"/>
    <cellStyle name="Accent4 4" xfId="87"/>
    <cellStyle name="Accent5 2" xfId="24"/>
    <cellStyle name="Accent5 3" xfId="88"/>
    <cellStyle name="Accent5 4" xfId="89"/>
    <cellStyle name="Accent6 2" xfId="25"/>
    <cellStyle name="Accent6 3" xfId="90"/>
    <cellStyle name="Accent6 4" xfId="91"/>
    <cellStyle name="Bad 2" xfId="26"/>
    <cellStyle name="Bad 3" xfId="92"/>
    <cellStyle name="Bad 4" xfId="93"/>
    <cellStyle name="Calculation 2" xfId="27"/>
    <cellStyle name="Calculation 3" xfId="94"/>
    <cellStyle name="Calculation 4" xfId="95"/>
    <cellStyle name="Check Cell 2" xfId="28"/>
    <cellStyle name="Check Cell 3" xfId="96"/>
    <cellStyle name="Check Cell 4" xfId="97"/>
    <cellStyle name="Comma" xfId="135" builtinId="3"/>
    <cellStyle name="Explanatory Text 2" xfId="29"/>
    <cellStyle name="Explanatory Text 3" xfId="98"/>
    <cellStyle name="Explanatory Text 4" xfId="99"/>
    <cellStyle name="Good 2" xfId="30"/>
    <cellStyle name="Good 3" xfId="100"/>
    <cellStyle name="Good 4" xfId="101"/>
    <cellStyle name="Heading 1 2" xfId="31"/>
    <cellStyle name="Heading 1 3" xfId="102"/>
    <cellStyle name="Heading 1 4" xfId="103"/>
    <cellStyle name="Heading 2 2" xfId="32"/>
    <cellStyle name="Heading 2 3" xfId="104"/>
    <cellStyle name="Heading 2 4" xfId="105"/>
    <cellStyle name="Heading 3 2" xfId="33"/>
    <cellStyle name="Heading 3 3" xfId="106"/>
    <cellStyle name="Heading 3 4" xfId="107"/>
    <cellStyle name="Heading 4 2" xfId="34"/>
    <cellStyle name="Heading 4 3" xfId="108"/>
    <cellStyle name="Heading 4 4" xfId="109"/>
    <cellStyle name="Input 2" xfId="35"/>
    <cellStyle name="Input 3" xfId="110"/>
    <cellStyle name="Input 4" xfId="111"/>
    <cellStyle name="Linked Cell 2" xfId="36"/>
    <cellStyle name="Linked Cell 3" xfId="112"/>
    <cellStyle name="Linked Cell 4" xfId="113"/>
    <cellStyle name="Milliers 2 2" xfId="132"/>
    <cellStyle name="Milliers 2 3" xfId="133"/>
    <cellStyle name="Milliers 3 3" xfId="134"/>
    <cellStyle name="Neutral 2" xfId="37"/>
    <cellStyle name="Neutral 3" xfId="114"/>
    <cellStyle name="Neutral 4" xfId="115"/>
    <cellStyle name="Normal" xfId="0" builtinId="0"/>
    <cellStyle name="Normal 2" xfId="38"/>
    <cellStyle name="Normal 2 2" xfId="116"/>
    <cellStyle name="Normal 2 3" xfId="117"/>
    <cellStyle name="Normal 2 4" xfId="118"/>
    <cellStyle name="Normal 3" xfId="1"/>
    <cellStyle name="Normal 3 2" xfId="119"/>
    <cellStyle name="Normal 4" xfId="120"/>
    <cellStyle name="Normal 4 2 3" xfId="131"/>
    <cellStyle name="Note 2" xfId="39"/>
    <cellStyle name="Note 3" xfId="121"/>
    <cellStyle name="Note 4" xfId="122"/>
    <cellStyle name="Output 2" xfId="40"/>
    <cellStyle name="Output 3" xfId="123"/>
    <cellStyle name="Output 4" xfId="124"/>
    <cellStyle name="Title 2" xfId="41"/>
    <cellStyle name="Title 3" xfId="125"/>
    <cellStyle name="Title 4" xfId="126"/>
    <cellStyle name="Total 2" xfId="42"/>
    <cellStyle name="Total 3" xfId="127"/>
    <cellStyle name="Total 4" xfId="128"/>
    <cellStyle name="Warning Text 2" xfId="43"/>
    <cellStyle name="Warning Text 3" xfId="129"/>
    <cellStyle name="Warning Text 4" xfId="130"/>
  </cellStyles>
  <dxfs count="0"/>
  <tableStyles count="0" defaultTableStyle="TableStyleMedium9" defaultPivotStyle="PivotStyleLight16"/>
  <colors>
    <mruColors>
      <color rgb="FFFF99CC"/>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93"/>
  <sheetViews>
    <sheetView tabSelected="1" topLeftCell="A82" zoomScale="85" zoomScaleNormal="85" workbookViewId="0">
      <selection activeCell="E89" sqref="E89"/>
    </sheetView>
  </sheetViews>
  <sheetFormatPr defaultRowHeight="15" x14ac:dyDescent="0.25"/>
  <cols>
    <col min="1" max="1" width="35.140625" customWidth="1"/>
    <col min="2" max="2" width="15.42578125" style="47" customWidth="1"/>
    <col min="3" max="3" width="42.28515625" customWidth="1"/>
    <col min="4" max="4" width="11.42578125" style="52" customWidth="1"/>
    <col min="5" max="5" width="9.7109375" customWidth="1"/>
    <col min="6" max="6" width="15.42578125" customWidth="1"/>
    <col min="7" max="7" width="5.85546875" style="3" customWidth="1"/>
    <col min="8" max="8" width="6" style="3" customWidth="1"/>
    <col min="9" max="9" width="17.140625" customWidth="1"/>
    <col min="10" max="10" width="10.85546875" customWidth="1"/>
    <col min="11" max="11" width="24.85546875" customWidth="1"/>
    <col min="12" max="12" width="18.28515625" customWidth="1"/>
    <col min="13" max="13" width="9" customWidth="1"/>
    <col min="14" max="14" width="0.140625" hidden="1" customWidth="1"/>
    <col min="15" max="15" width="57.42578125" hidden="1" customWidth="1"/>
    <col min="17" max="17" width="9.5703125" bestFit="1" customWidth="1"/>
    <col min="18" max="18" width="11.5703125" bestFit="1" customWidth="1"/>
  </cols>
  <sheetData>
    <row r="1" spans="1:33" s="3" customFormat="1" ht="15.75" x14ac:dyDescent="0.25">
      <c r="A1" s="13"/>
      <c r="B1" s="46"/>
      <c r="C1" s="14" t="s">
        <v>48</v>
      </c>
      <c r="D1" s="317"/>
      <c r="E1" s="317"/>
      <c r="F1" s="317"/>
      <c r="G1" s="13"/>
      <c r="H1" s="13"/>
      <c r="I1" s="13"/>
      <c r="J1" s="13"/>
      <c r="K1" s="13"/>
      <c r="L1" s="13"/>
    </row>
    <row r="2" spans="1:33" s="3" customFormat="1" ht="46.5" customHeight="1" x14ac:dyDescent="0.25">
      <c r="A2" s="13"/>
      <c r="B2" s="46"/>
      <c r="C2" s="14" t="s">
        <v>49</v>
      </c>
      <c r="D2" s="318" t="s">
        <v>83</v>
      </c>
      <c r="E2" s="319"/>
      <c r="F2" s="320"/>
      <c r="G2" s="13"/>
      <c r="H2" s="13"/>
      <c r="I2" s="13"/>
      <c r="J2" s="13"/>
      <c r="K2" s="13"/>
      <c r="L2" s="13"/>
    </row>
    <row r="3" spans="1:33" s="3" customFormat="1" ht="56.25" customHeight="1" x14ac:dyDescent="0.25">
      <c r="A3" s="13"/>
      <c r="B3" s="46"/>
      <c r="C3" s="15" t="s">
        <v>50</v>
      </c>
      <c r="D3" s="321" t="s">
        <v>84</v>
      </c>
      <c r="E3" s="322"/>
      <c r="F3" s="323"/>
      <c r="G3" s="13"/>
      <c r="H3" s="13"/>
      <c r="I3" s="13"/>
      <c r="J3" s="13"/>
      <c r="K3" s="13"/>
      <c r="L3" s="13"/>
    </row>
    <row r="4" spans="1:33" s="3" customFormat="1" x14ac:dyDescent="0.25">
      <c r="A4" s="13"/>
      <c r="B4" s="46"/>
      <c r="C4" s="14" t="s">
        <v>51</v>
      </c>
      <c r="D4" s="324" t="s">
        <v>85</v>
      </c>
      <c r="E4" s="324"/>
      <c r="F4" s="324"/>
      <c r="G4" s="13"/>
      <c r="H4" s="13"/>
      <c r="I4" s="13"/>
      <c r="J4" s="13"/>
      <c r="K4" s="13"/>
      <c r="L4" s="13"/>
    </row>
    <row r="5" spans="1:33" s="3" customFormat="1" x14ac:dyDescent="0.25">
      <c r="A5" s="13"/>
      <c r="B5" s="46"/>
      <c r="C5" s="15" t="s">
        <v>52</v>
      </c>
      <c r="D5" s="324" t="s">
        <v>86</v>
      </c>
      <c r="E5" s="324"/>
      <c r="F5" s="324"/>
      <c r="G5" s="13"/>
      <c r="H5" s="13"/>
      <c r="I5" s="13"/>
      <c r="J5" s="13"/>
      <c r="K5" s="13"/>
      <c r="L5" s="13"/>
    </row>
    <row r="6" spans="1:33" s="3" customFormat="1" ht="15.75" thickBot="1" x14ac:dyDescent="0.3">
      <c r="A6" s="13"/>
      <c r="B6" s="46"/>
      <c r="C6" s="13"/>
      <c r="D6" s="48"/>
      <c r="E6" s="13"/>
      <c r="F6" s="13"/>
      <c r="G6" s="13"/>
      <c r="H6" s="13"/>
      <c r="I6" s="13"/>
      <c r="J6" s="13"/>
      <c r="K6" s="13"/>
      <c r="L6" s="13"/>
    </row>
    <row r="7" spans="1:33" x14ac:dyDescent="0.25">
      <c r="A7" s="312" t="s">
        <v>70</v>
      </c>
      <c r="B7" s="313"/>
      <c r="C7" s="313"/>
      <c r="D7" s="313"/>
      <c r="E7" s="313"/>
      <c r="F7" s="313"/>
      <c r="G7" s="313"/>
      <c r="H7" s="313"/>
      <c r="I7" s="313"/>
      <c r="J7" s="313"/>
      <c r="K7" s="314"/>
      <c r="L7" s="264"/>
      <c r="M7" s="2"/>
      <c r="N7" s="9" t="s">
        <v>43</v>
      </c>
      <c r="O7" s="2"/>
      <c r="P7" s="2"/>
      <c r="Q7" s="2"/>
      <c r="R7" s="3"/>
      <c r="S7" s="3"/>
      <c r="T7" s="3"/>
      <c r="U7" s="3"/>
      <c r="V7" s="3"/>
      <c r="W7" s="3"/>
      <c r="X7" s="3"/>
      <c r="Y7" s="3"/>
      <c r="Z7" s="3"/>
      <c r="AA7" s="3"/>
      <c r="AB7" s="3"/>
      <c r="AC7" s="3"/>
      <c r="AD7" s="3"/>
      <c r="AE7" s="3"/>
      <c r="AF7" s="3"/>
      <c r="AG7" s="3"/>
    </row>
    <row r="8" spans="1:33" ht="15" customHeight="1" x14ac:dyDescent="0.25">
      <c r="A8" s="294" t="s">
        <v>64</v>
      </c>
      <c r="B8" s="296" t="s">
        <v>53</v>
      </c>
      <c r="C8" s="296" t="s">
        <v>54</v>
      </c>
      <c r="D8" s="303" t="s">
        <v>63</v>
      </c>
      <c r="E8" s="296" t="s">
        <v>58</v>
      </c>
      <c r="F8" s="307" t="s">
        <v>59</v>
      </c>
      <c r="G8" s="299"/>
      <c r="H8" s="300"/>
      <c r="I8" s="304" t="s">
        <v>77</v>
      </c>
      <c r="J8" s="309"/>
      <c r="K8" s="307" t="s">
        <v>62</v>
      </c>
      <c r="L8" s="325" t="s">
        <v>61</v>
      </c>
      <c r="M8" s="2"/>
      <c r="N8" s="10" t="s">
        <v>41</v>
      </c>
      <c r="O8" s="2"/>
      <c r="P8" s="2"/>
      <c r="Q8" s="2"/>
      <c r="R8" s="3"/>
      <c r="S8" s="3"/>
      <c r="T8" s="3"/>
      <c r="U8" s="3"/>
      <c r="V8" s="3"/>
      <c r="W8" s="3"/>
      <c r="X8" s="3"/>
      <c r="Y8" s="3"/>
      <c r="Z8" s="3"/>
      <c r="AA8" s="3"/>
      <c r="AB8" s="3"/>
      <c r="AC8" s="3"/>
      <c r="AD8" s="3"/>
      <c r="AE8" s="3"/>
      <c r="AF8" s="3"/>
      <c r="AG8" s="3"/>
    </row>
    <row r="9" spans="1:33" ht="105.75" thickBot="1" x14ac:dyDescent="0.3">
      <c r="A9" s="315"/>
      <c r="B9" s="328"/>
      <c r="C9" s="328"/>
      <c r="D9" s="329"/>
      <c r="E9" s="328"/>
      <c r="F9" s="265" t="s">
        <v>55</v>
      </c>
      <c r="G9" s="265" t="s">
        <v>56</v>
      </c>
      <c r="H9" s="265" t="s">
        <v>57</v>
      </c>
      <c r="I9" s="265" t="s">
        <v>69</v>
      </c>
      <c r="J9" s="265" t="s">
        <v>60</v>
      </c>
      <c r="K9" s="327"/>
      <c r="L9" s="326"/>
      <c r="M9" s="2"/>
      <c r="N9" s="10" t="s">
        <v>42</v>
      </c>
      <c r="O9" s="2"/>
      <c r="P9" s="2"/>
      <c r="Q9" s="2"/>
      <c r="R9" s="3"/>
      <c r="S9" s="3"/>
      <c r="T9" s="3"/>
      <c r="U9" s="3"/>
      <c r="V9" s="3"/>
      <c r="W9" s="3"/>
      <c r="X9" s="3"/>
      <c r="Y9" s="3"/>
      <c r="Z9" s="3"/>
      <c r="AA9" s="3"/>
      <c r="AB9" s="3"/>
      <c r="AC9" s="3"/>
      <c r="AD9" s="3"/>
      <c r="AE9" s="3"/>
      <c r="AF9" s="3"/>
      <c r="AG9" s="3"/>
    </row>
    <row r="10" spans="1:33" ht="94.5" hidden="1" customHeight="1" x14ac:dyDescent="0.25">
      <c r="A10" s="261" t="s">
        <v>87</v>
      </c>
      <c r="B10" s="247" t="s">
        <v>122</v>
      </c>
      <c r="C10" s="247" t="s">
        <v>101</v>
      </c>
      <c r="D10" s="248" t="s">
        <v>108</v>
      </c>
      <c r="E10" s="247" t="s">
        <v>110</v>
      </c>
      <c r="F10" s="249">
        <v>2300000</v>
      </c>
      <c r="G10" s="247">
        <v>100</v>
      </c>
      <c r="H10" s="262">
        <v>0</v>
      </c>
      <c r="I10" s="262" t="s">
        <v>111</v>
      </c>
      <c r="J10" s="250">
        <v>42036</v>
      </c>
      <c r="K10" s="263" t="s">
        <v>119</v>
      </c>
      <c r="L10" s="251" t="s">
        <v>112</v>
      </c>
      <c r="M10" s="2"/>
      <c r="N10" s="10" t="s">
        <v>3</v>
      </c>
      <c r="O10" s="2"/>
      <c r="P10" s="2"/>
      <c r="Q10" s="2"/>
      <c r="R10" s="3"/>
      <c r="S10" s="3"/>
      <c r="T10" s="3"/>
      <c r="U10" s="3"/>
      <c r="V10" s="3"/>
      <c r="W10" s="3"/>
      <c r="X10" s="3"/>
      <c r="Y10" s="3"/>
      <c r="Z10" s="3"/>
      <c r="AA10" s="3"/>
      <c r="AB10" s="3"/>
      <c r="AC10" s="3"/>
      <c r="AD10" s="3"/>
      <c r="AE10" s="3"/>
      <c r="AF10" s="3"/>
      <c r="AG10" s="3"/>
    </row>
    <row r="11" spans="1:33" s="3" customFormat="1" ht="63" x14ac:dyDescent="0.25">
      <c r="A11" s="204" t="s">
        <v>90</v>
      </c>
      <c r="B11" s="205" t="s">
        <v>123</v>
      </c>
      <c r="C11" s="253" t="s">
        <v>444</v>
      </c>
      <c r="D11" s="254" t="s">
        <v>109</v>
      </c>
      <c r="E11" s="205" t="s">
        <v>110</v>
      </c>
      <c r="F11" s="255">
        <v>95000</v>
      </c>
      <c r="G11" s="205">
        <v>100</v>
      </c>
      <c r="H11" s="207">
        <v>0</v>
      </c>
      <c r="I11" s="207" t="s">
        <v>111</v>
      </c>
      <c r="J11" s="208">
        <v>42454</v>
      </c>
      <c r="K11" s="256" t="s">
        <v>118</v>
      </c>
      <c r="L11" s="209" t="s">
        <v>115</v>
      </c>
      <c r="M11" s="2"/>
      <c r="N11" s="10"/>
      <c r="O11" s="2"/>
      <c r="P11" s="2"/>
      <c r="Q11" s="2"/>
    </row>
    <row r="12" spans="1:33" s="3" customFormat="1" ht="94.5" x14ac:dyDescent="0.25">
      <c r="A12" s="173" t="s">
        <v>338</v>
      </c>
      <c r="B12" s="174" t="s">
        <v>127</v>
      </c>
      <c r="C12" s="181" t="s">
        <v>449</v>
      </c>
      <c r="D12" s="179" t="s">
        <v>109</v>
      </c>
      <c r="E12" s="174" t="s">
        <v>110</v>
      </c>
      <c r="F12" s="182">
        <v>90000</v>
      </c>
      <c r="G12" s="174">
        <v>100</v>
      </c>
      <c r="H12" s="177">
        <v>0</v>
      </c>
      <c r="I12" s="177" t="s">
        <v>111</v>
      </c>
      <c r="J12" s="178">
        <v>42403</v>
      </c>
      <c r="K12" s="179" t="s">
        <v>118</v>
      </c>
      <c r="L12" s="180" t="s">
        <v>112</v>
      </c>
      <c r="M12" s="2"/>
      <c r="N12" s="10"/>
      <c r="O12" s="2"/>
      <c r="P12" s="2"/>
      <c r="Q12" s="2"/>
    </row>
    <row r="13" spans="1:33" s="3" customFormat="1" ht="47.25" x14ac:dyDescent="0.25">
      <c r="A13" s="173" t="s">
        <v>336</v>
      </c>
      <c r="B13" s="181" t="s">
        <v>130</v>
      </c>
      <c r="C13" s="181" t="s">
        <v>436</v>
      </c>
      <c r="D13" s="179" t="s">
        <v>109</v>
      </c>
      <c r="E13" s="174" t="s">
        <v>110</v>
      </c>
      <c r="F13" s="182">
        <v>70000</v>
      </c>
      <c r="G13" s="174">
        <v>100</v>
      </c>
      <c r="H13" s="177">
        <v>0</v>
      </c>
      <c r="I13" s="177" t="s">
        <v>111</v>
      </c>
      <c r="J13" s="178">
        <v>42432</v>
      </c>
      <c r="K13" s="179" t="s">
        <v>118</v>
      </c>
      <c r="L13" s="180" t="s">
        <v>113</v>
      </c>
      <c r="M13" s="2"/>
      <c r="N13" s="10"/>
      <c r="O13" s="2"/>
      <c r="P13" s="2"/>
      <c r="Q13" s="2"/>
    </row>
    <row r="14" spans="1:33" s="3" customFormat="1" ht="47.25" x14ac:dyDescent="0.25">
      <c r="A14" s="173" t="s">
        <v>337</v>
      </c>
      <c r="B14" s="174" t="s">
        <v>127</v>
      </c>
      <c r="C14" s="181" t="s">
        <v>442</v>
      </c>
      <c r="D14" s="179" t="s">
        <v>109</v>
      </c>
      <c r="E14" s="174" t="s">
        <v>110</v>
      </c>
      <c r="F14" s="182">
        <v>60000</v>
      </c>
      <c r="G14" s="174">
        <v>100</v>
      </c>
      <c r="H14" s="177">
        <v>0</v>
      </c>
      <c r="I14" s="177" t="s">
        <v>111</v>
      </c>
      <c r="J14" s="178">
        <v>42403</v>
      </c>
      <c r="K14" s="179" t="s">
        <v>118</v>
      </c>
      <c r="L14" s="180" t="s">
        <v>115</v>
      </c>
      <c r="M14" s="2"/>
      <c r="N14" s="10"/>
      <c r="O14" s="2"/>
      <c r="P14" s="2"/>
      <c r="Q14" s="2"/>
    </row>
    <row r="15" spans="1:33" s="3" customFormat="1" ht="47.25" x14ac:dyDescent="0.25">
      <c r="A15" s="238" t="s">
        <v>440</v>
      </c>
      <c r="B15" s="175" t="s">
        <v>127</v>
      </c>
      <c r="C15" s="239" t="s">
        <v>439</v>
      </c>
      <c r="D15" s="176" t="s">
        <v>109</v>
      </c>
      <c r="E15" s="175" t="s">
        <v>110</v>
      </c>
      <c r="F15" s="182">
        <v>22000</v>
      </c>
      <c r="G15" s="175">
        <v>100</v>
      </c>
      <c r="H15" s="240">
        <v>0</v>
      </c>
      <c r="I15" s="240" t="s">
        <v>111</v>
      </c>
      <c r="J15" s="241">
        <v>42403</v>
      </c>
      <c r="K15" s="176" t="s">
        <v>118</v>
      </c>
      <c r="L15" s="242" t="s">
        <v>112</v>
      </c>
      <c r="M15" s="2"/>
      <c r="N15" s="10"/>
      <c r="O15" s="2"/>
      <c r="P15" s="2"/>
      <c r="Q15" s="2"/>
    </row>
    <row r="16" spans="1:33" s="246" customFormat="1" ht="47.25" x14ac:dyDescent="0.25">
      <c r="A16" s="243" t="s">
        <v>450</v>
      </c>
      <c r="B16" s="174" t="s">
        <v>127</v>
      </c>
      <c r="C16" s="181" t="s">
        <v>451</v>
      </c>
      <c r="D16" s="179" t="s">
        <v>109</v>
      </c>
      <c r="E16" s="174" t="s">
        <v>110</v>
      </c>
      <c r="F16" s="244">
        <v>20000</v>
      </c>
      <c r="G16" s="174">
        <v>100</v>
      </c>
      <c r="H16" s="177">
        <v>0</v>
      </c>
      <c r="I16" s="177" t="s">
        <v>111</v>
      </c>
      <c r="J16" s="220">
        <v>42403</v>
      </c>
      <c r="K16" s="179" t="s">
        <v>118</v>
      </c>
      <c r="L16" s="221" t="s">
        <v>114</v>
      </c>
      <c r="M16" s="245"/>
      <c r="N16" s="10"/>
      <c r="O16" s="245"/>
      <c r="P16" s="245"/>
      <c r="Q16" s="245"/>
    </row>
    <row r="17" spans="1:33" s="3" customFormat="1" ht="47.25" x14ac:dyDescent="0.25">
      <c r="A17" s="243" t="s">
        <v>441</v>
      </c>
      <c r="B17" s="174" t="s">
        <v>127</v>
      </c>
      <c r="C17" s="181" t="s">
        <v>437</v>
      </c>
      <c r="D17" s="179" t="s">
        <v>109</v>
      </c>
      <c r="E17" s="174" t="s">
        <v>110</v>
      </c>
      <c r="F17" s="244">
        <v>9000</v>
      </c>
      <c r="G17" s="174">
        <v>100</v>
      </c>
      <c r="H17" s="177">
        <v>0</v>
      </c>
      <c r="I17" s="177" t="s">
        <v>111</v>
      </c>
      <c r="J17" s="220">
        <v>42403</v>
      </c>
      <c r="K17" s="179" t="s">
        <v>118</v>
      </c>
      <c r="L17" s="180" t="s">
        <v>115</v>
      </c>
      <c r="M17" s="2"/>
      <c r="N17" s="10"/>
      <c r="O17" s="2"/>
      <c r="P17" s="2"/>
      <c r="Q17" s="2"/>
    </row>
    <row r="18" spans="1:33" s="70" customFormat="1" ht="47.25" x14ac:dyDescent="0.25">
      <c r="A18" s="101" t="s">
        <v>88</v>
      </c>
      <c r="B18" s="76" t="s">
        <v>127</v>
      </c>
      <c r="C18" s="123" t="s">
        <v>395</v>
      </c>
      <c r="D18" s="119" t="s">
        <v>108</v>
      </c>
      <c r="E18" s="120" t="s">
        <v>110</v>
      </c>
      <c r="F18" s="172">
        <f>15000*12</f>
        <v>180000</v>
      </c>
      <c r="G18" s="120">
        <v>100</v>
      </c>
      <c r="H18" s="77">
        <v>0</v>
      </c>
      <c r="I18" s="77" t="s">
        <v>111</v>
      </c>
      <c r="J18" s="96">
        <v>42405</v>
      </c>
      <c r="K18" s="105" t="s">
        <v>120</v>
      </c>
      <c r="L18" s="98" t="s">
        <v>113</v>
      </c>
      <c r="M18" s="134"/>
      <c r="N18" s="10"/>
      <c r="O18" s="134"/>
      <c r="P18" s="134"/>
      <c r="Q18" s="134"/>
      <c r="R18" s="230">
        <f>1155*500</f>
        <v>577500</v>
      </c>
    </row>
    <row r="19" spans="1:33" s="70" customFormat="1" ht="47.25" x14ac:dyDescent="0.25">
      <c r="A19" s="101" t="s">
        <v>459</v>
      </c>
      <c r="B19" s="76" t="s">
        <v>127</v>
      </c>
      <c r="C19" s="76" t="s">
        <v>401</v>
      </c>
      <c r="D19" s="105" t="s">
        <v>109</v>
      </c>
      <c r="E19" s="76" t="s">
        <v>110</v>
      </c>
      <c r="F19" s="118">
        <v>140000</v>
      </c>
      <c r="G19" s="76">
        <v>100</v>
      </c>
      <c r="H19" s="77">
        <v>0</v>
      </c>
      <c r="I19" s="77" t="s">
        <v>111</v>
      </c>
      <c r="J19" s="97">
        <v>42439</v>
      </c>
      <c r="K19" s="105" t="s">
        <v>118</v>
      </c>
      <c r="L19" s="135" t="s">
        <v>114</v>
      </c>
      <c r="M19" s="134"/>
      <c r="N19" s="10"/>
      <c r="O19" s="134"/>
      <c r="P19" s="134"/>
      <c r="Q19" s="134"/>
      <c r="R19" s="230">
        <f>575.5*500</f>
        <v>287750</v>
      </c>
    </row>
    <row r="20" spans="1:33" s="70" customFormat="1" ht="63" x14ac:dyDescent="0.25">
      <c r="A20" s="101" t="s">
        <v>89</v>
      </c>
      <c r="B20" s="76" t="s">
        <v>123</v>
      </c>
      <c r="C20" s="76" t="s">
        <v>438</v>
      </c>
      <c r="D20" s="105" t="s">
        <v>109</v>
      </c>
      <c r="E20" s="76" t="s">
        <v>110</v>
      </c>
      <c r="F20" s="118">
        <v>90000</v>
      </c>
      <c r="G20" s="76">
        <v>100</v>
      </c>
      <c r="H20" s="77">
        <v>0</v>
      </c>
      <c r="I20" s="77" t="s">
        <v>111</v>
      </c>
      <c r="J20" s="96">
        <v>42372</v>
      </c>
      <c r="K20" s="105" t="s">
        <v>118</v>
      </c>
      <c r="L20" s="136" t="s">
        <v>114</v>
      </c>
      <c r="M20" s="134"/>
      <c r="N20" s="10"/>
      <c r="O20" s="134"/>
      <c r="P20" s="134"/>
      <c r="Q20" s="134"/>
      <c r="R20" s="231">
        <f>SUM(R18:R19)</f>
        <v>865250</v>
      </c>
    </row>
    <row r="21" spans="1:33" s="70" customFormat="1" ht="63" x14ac:dyDescent="0.25">
      <c r="A21" s="101" t="s">
        <v>92</v>
      </c>
      <c r="B21" s="76" t="s">
        <v>125</v>
      </c>
      <c r="C21" s="76" t="s">
        <v>443</v>
      </c>
      <c r="D21" s="105" t="s">
        <v>109</v>
      </c>
      <c r="E21" s="76" t="s">
        <v>110</v>
      </c>
      <c r="F21" s="118">
        <v>70000</v>
      </c>
      <c r="G21" s="76">
        <v>100</v>
      </c>
      <c r="H21" s="77">
        <v>0</v>
      </c>
      <c r="I21" s="77" t="s">
        <v>111</v>
      </c>
      <c r="J21" s="97">
        <v>42394</v>
      </c>
      <c r="K21" s="105" t="s">
        <v>118</v>
      </c>
      <c r="L21" s="171" t="s">
        <v>114</v>
      </c>
      <c r="M21" s="134"/>
      <c r="N21" s="10"/>
      <c r="O21" s="134"/>
      <c r="P21" s="134"/>
      <c r="Q21" s="134"/>
      <c r="R21" s="230">
        <f>1200000/58</f>
        <v>20689.655172413793</v>
      </c>
    </row>
    <row r="22" spans="1:33" s="3" customFormat="1" ht="47.25" x14ac:dyDescent="0.25">
      <c r="A22" s="101" t="s">
        <v>91</v>
      </c>
      <c r="B22" s="76" t="s">
        <v>124</v>
      </c>
      <c r="C22" s="76" t="s">
        <v>445</v>
      </c>
      <c r="D22" s="105" t="s">
        <v>109</v>
      </c>
      <c r="E22" s="76" t="s">
        <v>110</v>
      </c>
      <c r="F22" s="118">
        <v>60000</v>
      </c>
      <c r="G22" s="76">
        <v>100</v>
      </c>
      <c r="H22" s="77">
        <v>0</v>
      </c>
      <c r="I22" s="77" t="s">
        <v>111</v>
      </c>
      <c r="J22" s="96">
        <v>42379</v>
      </c>
      <c r="K22" s="105" t="s">
        <v>118</v>
      </c>
      <c r="L22" s="98" t="s">
        <v>114</v>
      </c>
      <c r="M22" s="2"/>
      <c r="N22" s="10"/>
      <c r="O22" s="2"/>
      <c r="P22" s="2"/>
      <c r="Q22" s="2"/>
    </row>
    <row r="23" spans="1:33" s="3" customFormat="1" ht="63" hidden="1" x14ac:dyDescent="0.25">
      <c r="A23" s="101" t="s">
        <v>93</v>
      </c>
      <c r="B23" s="76" t="s">
        <v>126</v>
      </c>
      <c r="C23" s="76" t="s">
        <v>452</v>
      </c>
      <c r="D23" s="105" t="s">
        <v>108</v>
      </c>
      <c r="E23" s="76" t="s">
        <v>110</v>
      </c>
      <c r="F23" s="118">
        <v>60000</v>
      </c>
      <c r="G23" s="76">
        <v>100</v>
      </c>
      <c r="H23" s="77">
        <v>0</v>
      </c>
      <c r="I23" s="77" t="s">
        <v>111</v>
      </c>
      <c r="J23" s="96">
        <v>42374</v>
      </c>
      <c r="K23" s="105" t="s">
        <v>398</v>
      </c>
      <c r="L23" s="121" t="s">
        <v>113</v>
      </c>
      <c r="M23" s="2"/>
      <c r="N23" s="10"/>
      <c r="O23" s="2"/>
      <c r="P23" s="2"/>
      <c r="Q23" s="2"/>
    </row>
    <row r="24" spans="1:33" s="3" customFormat="1" ht="111.75" customHeight="1" x14ac:dyDescent="0.25">
      <c r="A24" s="101" t="s">
        <v>94</v>
      </c>
      <c r="B24" s="122" t="s">
        <v>122</v>
      </c>
      <c r="C24" s="123" t="s">
        <v>121</v>
      </c>
      <c r="D24" s="105" t="s">
        <v>108</v>
      </c>
      <c r="E24" s="76" t="s">
        <v>110</v>
      </c>
      <c r="F24" s="172">
        <v>50000</v>
      </c>
      <c r="G24" s="76">
        <v>100</v>
      </c>
      <c r="H24" s="77">
        <v>0</v>
      </c>
      <c r="I24" s="77" t="s">
        <v>111</v>
      </c>
      <c r="J24" s="96">
        <v>42389</v>
      </c>
      <c r="K24" s="105" t="s">
        <v>334</v>
      </c>
      <c r="L24" s="103" t="s">
        <v>115</v>
      </c>
      <c r="M24" s="2"/>
      <c r="N24" s="10"/>
      <c r="O24" s="2"/>
      <c r="P24" s="2"/>
      <c r="Q24" s="2"/>
    </row>
    <row r="25" spans="1:33" s="3" customFormat="1" ht="109.5" hidden="1" customHeight="1" x14ac:dyDescent="0.25">
      <c r="A25" s="80" t="s">
        <v>95</v>
      </c>
      <c r="B25" s="81" t="s">
        <v>128</v>
      </c>
      <c r="C25" s="124" t="s">
        <v>102</v>
      </c>
      <c r="D25" s="125" t="s">
        <v>109</v>
      </c>
      <c r="E25" s="124" t="s">
        <v>110</v>
      </c>
      <c r="F25" s="126">
        <v>50000</v>
      </c>
      <c r="G25" s="124">
        <v>100</v>
      </c>
      <c r="H25" s="77">
        <v>0</v>
      </c>
      <c r="I25" s="77" t="s">
        <v>111</v>
      </c>
      <c r="J25" s="83">
        <v>42226</v>
      </c>
      <c r="K25" s="125"/>
      <c r="L25" s="127" t="s">
        <v>116</v>
      </c>
      <c r="M25" s="2"/>
      <c r="N25" s="10"/>
      <c r="O25" s="2"/>
      <c r="P25" s="2"/>
      <c r="Q25" s="2"/>
    </row>
    <row r="26" spans="1:33" s="3" customFormat="1" ht="101.25" hidden="1" customHeight="1" x14ac:dyDescent="0.25">
      <c r="A26" s="80" t="s">
        <v>96</v>
      </c>
      <c r="B26" s="128" t="s">
        <v>129</v>
      </c>
      <c r="C26" s="81" t="s">
        <v>103</v>
      </c>
      <c r="D26" s="129" t="s">
        <v>109</v>
      </c>
      <c r="E26" s="81" t="s">
        <v>110</v>
      </c>
      <c r="F26" s="82">
        <f>95000/2</f>
        <v>47500</v>
      </c>
      <c r="G26" s="81">
        <v>100</v>
      </c>
      <c r="H26" s="77">
        <v>0</v>
      </c>
      <c r="I26" s="77" t="s">
        <v>111</v>
      </c>
      <c r="J26" s="83">
        <v>42195.916666666664</v>
      </c>
      <c r="K26" s="129" t="s">
        <v>335</v>
      </c>
      <c r="L26" s="102" t="s">
        <v>340</v>
      </c>
      <c r="M26" s="2"/>
      <c r="N26" s="10"/>
      <c r="O26" s="2"/>
      <c r="P26" s="2"/>
      <c r="Q26" s="2"/>
    </row>
    <row r="27" spans="1:33" s="3" customFormat="1" ht="47.25" hidden="1" x14ac:dyDescent="0.25">
      <c r="A27" s="116" t="s">
        <v>97</v>
      </c>
      <c r="B27" s="123" t="s">
        <v>130</v>
      </c>
      <c r="C27" s="130" t="s">
        <v>104</v>
      </c>
      <c r="D27" s="105" t="s">
        <v>109</v>
      </c>
      <c r="E27" s="76" t="s">
        <v>110</v>
      </c>
      <c r="F27" s="131">
        <v>45000</v>
      </c>
      <c r="G27" s="76">
        <v>100</v>
      </c>
      <c r="H27" s="77">
        <v>0</v>
      </c>
      <c r="I27" s="77" t="s">
        <v>111</v>
      </c>
      <c r="J27" s="91">
        <v>41983</v>
      </c>
      <c r="K27" s="105" t="s">
        <v>339</v>
      </c>
      <c r="L27" s="93" t="s">
        <v>117</v>
      </c>
      <c r="M27" s="2"/>
      <c r="N27" s="10"/>
      <c r="O27" s="2"/>
      <c r="P27" s="2"/>
      <c r="Q27" s="2"/>
    </row>
    <row r="28" spans="1:33" s="3" customFormat="1" ht="47.25" hidden="1" x14ac:dyDescent="0.25">
      <c r="A28" s="101" t="s">
        <v>98</v>
      </c>
      <c r="B28" s="76" t="s">
        <v>125</v>
      </c>
      <c r="C28" s="123" t="s">
        <v>105</v>
      </c>
      <c r="D28" s="105" t="s">
        <v>108</v>
      </c>
      <c r="E28" s="76" t="s">
        <v>110</v>
      </c>
      <c r="F28" s="132">
        <v>35000</v>
      </c>
      <c r="G28" s="76">
        <v>100</v>
      </c>
      <c r="H28" s="77">
        <v>0</v>
      </c>
      <c r="I28" s="77" t="s">
        <v>111</v>
      </c>
      <c r="J28" s="92">
        <v>42343</v>
      </c>
      <c r="K28" s="105" t="s">
        <v>391</v>
      </c>
      <c r="L28" s="93" t="s">
        <v>112</v>
      </c>
      <c r="M28" s="2"/>
      <c r="N28" s="10"/>
      <c r="O28" s="2"/>
      <c r="P28" s="2"/>
      <c r="Q28" s="2"/>
    </row>
    <row r="29" spans="1:33" s="3" customFormat="1" ht="82.5" hidden="1" customHeight="1" x14ac:dyDescent="0.25">
      <c r="A29" s="101" t="s">
        <v>99</v>
      </c>
      <c r="B29" s="76" t="s">
        <v>127</v>
      </c>
      <c r="C29" s="123" t="s">
        <v>106</v>
      </c>
      <c r="D29" s="105" t="s">
        <v>109</v>
      </c>
      <c r="E29" s="76" t="s">
        <v>110</v>
      </c>
      <c r="F29" s="118">
        <f>20*450</f>
        <v>9000</v>
      </c>
      <c r="G29" s="76">
        <v>100</v>
      </c>
      <c r="H29" s="77">
        <v>0</v>
      </c>
      <c r="I29" s="77" t="s">
        <v>111</v>
      </c>
      <c r="J29" s="96">
        <v>42432</v>
      </c>
      <c r="K29" s="105"/>
      <c r="L29" s="98" t="s">
        <v>453</v>
      </c>
      <c r="M29" s="2"/>
      <c r="N29" s="10"/>
      <c r="O29" s="2"/>
      <c r="P29" s="2"/>
      <c r="Q29" s="2"/>
    </row>
    <row r="30" spans="1:33" s="3" customFormat="1" ht="47.25" hidden="1" x14ac:dyDescent="0.25">
      <c r="A30" s="101" t="s">
        <v>100</v>
      </c>
      <c r="B30" s="123" t="s">
        <v>130</v>
      </c>
      <c r="C30" s="123" t="s">
        <v>107</v>
      </c>
      <c r="D30" s="105" t="s">
        <v>109</v>
      </c>
      <c r="E30" s="76" t="s">
        <v>110</v>
      </c>
      <c r="F30" s="133">
        <f>2000*4</f>
        <v>8000</v>
      </c>
      <c r="G30" s="76">
        <v>100</v>
      </c>
      <c r="H30" s="77">
        <v>0</v>
      </c>
      <c r="I30" s="77" t="s">
        <v>111</v>
      </c>
      <c r="J30" s="96">
        <v>42432</v>
      </c>
      <c r="K30" s="105"/>
      <c r="L30" s="98" t="s">
        <v>453</v>
      </c>
      <c r="M30" s="2"/>
      <c r="N30" s="10"/>
      <c r="O30" s="2"/>
      <c r="P30" s="2"/>
      <c r="Q30" s="2"/>
    </row>
    <row r="31" spans="1:33" ht="39" customHeight="1" thickBot="1" x14ac:dyDescent="0.3">
      <c r="A31" s="257" t="s">
        <v>65</v>
      </c>
      <c r="B31" s="258"/>
      <c r="C31" s="258"/>
      <c r="D31" s="258"/>
      <c r="E31" s="258"/>
      <c r="F31" s="259">
        <f>F24+F23+F22+F21+F20+F19+F18+F17+F16+F15+F14+F13+F12+F11</f>
        <v>1016000</v>
      </c>
      <c r="G31" s="258"/>
      <c r="H31" s="258"/>
      <c r="I31" s="258"/>
      <c r="J31" s="258"/>
      <c r="K31" s="258"/>
      <c r="L31" s="260"/>
      <c r="M31" s="2"/>
      <c r="N31" s="10" t="s">
        <v>4</v>
      </c>
      <c r="O31" s="2"/>
      <c r="P31" s="2"/>
      <c r="Q31" s="2"/>
      <c r="R31" s="3"/>
      <c r="S31" s="3"/>
      <c r="T31" s="3"/>
      <c r="U31" s="3"/>
      <c r="V31" s="3"/>
      <c r="W31" s="3"/>
      <c r="X31" s="3"/>
      <c r="Y31" s="3"/>
      <c r="Z31" s="3"/>
      <c r="AA31" s="3"/>
      <c r="AB31" s="3"/>
      <c r="AC31" s="3"/>
      <c r="AD31" s="3"/>
      <c r="AE31" s="3"/>
      <c r="AF31" s="3"/>
      <c r="AG31" s="3"/>
    </row>
    <row r="32" spans="1:33" s="3" customFormat="1" ht="22.5" customHeight="1" thickBot="1" x14ac:dyDescent="0.3">
      <c r="A32" s="53"/>
      <c r="B32" s="54"/>
      <c r="C32" s="54"/>
      <c r="D32" s="55"/>
      <c r="E32" s="54"/>
      <c r="F32" s="57"/>
      <c r="G32" s="54"/>
      <c r="H32" s="54"/>
      <c r="I32" s="54"/>
      <c r="J32" s="54"/>
      <c r="K32" s="56"/>
      <c r="L32" s="252"/>
      <c r="M32" s="2"/>
      <c r="N32" s="10"/>
      <c r="O32" s="2"/>
      <c r="P32" s="2"/>
      <c r="Q32" s="2"/>
    </row>
    <row r="33" spans="1:33" ht="16.5" customHeight="1" x14ac:dyDescent="0.25">
      <c r="A33" s="312" t="s">
        <v>71</v>
      </c>
      <c r="B33" s="313"/>
      <c r="C33" s="313"/>
      <c r="D33" s="313"/>
      <c r="E33" s="313"/>
      <c r="F33" s="313"/>
      <c r="G33" s="313"/>
      <c r="H33" s="313"/>
      <c r="I33" s="313"/>
      <c r="J33" s="313"/>
      <c r="K33" s="314"/>
      <c r="L33" s="16"/>
      <c r="M33" s="2"/>
      <c r="N33" s="10" t="s">
        <v>5</v>
      </c>
      <c r="O33" s="2"/>
      <c r="P33" s="2"/>
      <c r="Q33" s="2"/>
      <c r="R33" s="3"/>
      <c r="S33" s="3"/>
      <c r="T33" s="3"/>
      <c r="U33" s="3"/>
      <c r="V33" s="3"/>
      <c r="W33" s="3"/>
      <c r="X33" s="3"/>
      <c r="Y33" s="3"/>
      <c r="Z33" s="3"/>
      <c r="AA33" s="3"/>
      <c r="AB33" s="3"/>
      <c r="AC33" s="3"/>
      <c r="AD33" s="3"/>
      <c r="AE33" s="3"/>
      <c r="AF33" s="3"/>
      <c r="AG33" s="3"/>
    </row>
    <row r="34" spans="1:33" ht="15" customHeight="1" x14ac:dyDescent="0.25">
      <c r="A34" s="294" t="s">
        <v>64</v>
      </c>
      <c r="B34" s="296" t="s">
        <v>53</v>
      </c>
      <c r="C34" s="296" t="s">
        <v>54</v>
      </c>
      <c r="D34" s="303" t="s">
        <v>63</v>
      </c>
      <c r="E34" s="296" t="s">
        <v>58</v>
      </c>
      <c r="F34" s="304" t="s">
        <v>59</v>
      </c>
      <c r="G34" s="305"/>
      <c r="H34" s="306"/>
      <c r="I34" s="304" t="s">
        <v>77</v>
      </c>
      <c r="J34" s="309"/>
      <c r="K34" s="307" t="s">
        <v>62</v>
      </c>
      <c r="L34" s="302" t="s">
        <v>61</v>
      </c>
      <c r="M34" s="2"/>
      <c r="N34" s="10" t="s">
        <v>6</v>
      </c>
      <c r="O34" s="2"/>
      <c r="P34" s="2"/>
      <c r="Q34" s="2"/>
      <c r="R34" s="3"/>
      <c r="S34" s="3"/>
      <c r="T34" s="3"/>
      <c r="U34" s="3"/>
      <c r="V34" s="3"/>
      <c r="W34" s="3"/>
      <c r="X34" s="3"/>
      <c r="Y34" s="3"/>
      <c r="Z34" s="3"/>
      <c r="AA34" s="3"/>
      <c r="AB34" s="3"/>
      <c r="AC34" s="3"/>
      <c r="AD34" s="3"/>
      <c r="AE34" s="3"/>
      <c r="AF34" s="3"/>
      <c r="AG34" s="3"/>
    </row>
    <row r="35" spans="1:33" ht="102.6" customHeight="1" x14ac:dyDescent="0.25">
      <c r="A35" s="311"/>
      <c r="B35" s="302"/>
      <c r="C35" s="302"/>
      <c r="D35" s="303"/>
      <c r="E35" s="302"/>
      <c r="F35" s="17" t="s">
        <v>55</v>
      </c>
      <c r="G35" s="18" t="s">
        <v>56</v>
      </c>
      <c r="H35" s="18" t="s">
        <v>57</v>
      </c>
      <c r="I35" s="18" t="s">
        <v>68</v>
      </c>
      <c r="J35" s="18" t="s">
        <v>60</v>
      </c>
      <c r="K35" s="304"/>
      <c r="L35" s="302"/>
      <c r="M35" s="2"/>
      <c r="N35" s="10" t="s">
        <v>7</v>
      </c>
      <c r="O35" s="2"/>
      <c r="P35" s="2"/>
      <c r="Q35" s="2"/>
      <c r="R35" s="3"/>
      <c r="S35" s="3"/>
      <c r="T35" s="3"/>
      <c r="U35" s="3"/>
      <c r="V35" s="3"/>
      <c r="W35" s="3"/>
      <c r="X35" s="3"/>
      <c r="Y35" s="3"/>
      <c r="Z35" s="3"/>
      <c r="AA35" s="3"/>
      <c r="AB35" s="3"/>
      <c r="AC35" s="3"/>
      <c r="AD35" s="3"/>
      <c r="AE35" s="3"/>
      <c r="AF35" s="3"/>
      <c r="AG35" s="3"/>
    </row>
    <row r="36" spans="1:33" ht="45.75" thickBot="1" x14ac:dyDescent="0.3">
      <c r="A36" s="137" t="s">
        <v>417</v>
      </c>
      <c r="B36" s="138" t="s">
        <v>131</v>
      </c>
      <c r="C36" s="139" t="s">
        <v>428</v>
      </c>
      <c r="D36" s="139" t="s">
        <v>109</v>
      </c>
      <c r="E36" s="139" t="s">
        <v>110</v>
      </c>
      <c r="F36" s="140">
        <v>315000</v>
      </c>
      <c r="G36" s="139">
        <v>100</v>
      </c>
      <c r="H36" s="43">
        <v>0</v>
      </c>
      <c r="I36" s="141">
        <v>42401</v>
      </c>
      <c r="J36" s="141">
        <v>42461</v>
      </c>
      <c r="K36" s="21" t="s">
        <v>118</v>
      </c>
      <c r="L36" s="22" t="s">
        <v>113</v>
      </c>
      <c r="M36" s="2"/>
      <c r="N36" s="9"/>
      <c r="O36" s="2"/>
      <c r="P36" s="2"/>
      <c r="Q36" s="2"/>
      <c r="R36" s="3"/>
      <c r="S36" s="3"/>
      <c r="T36" s="3"/>
      <c r="U36" s="3"/>
      <c r="V36" s="3"/>
      <c r="W36" s="3"/>
      <c r="X36" s="3"/>
      <c r="Y36" s="3"/>
      <c r="Z36" s="3"/>
      <c r="AA36" s="3"/>
      <c r="AB36" s="3"/>
      <c r="AC36" s="3"/>
      <c r="AD36" s="3"/>
      <c r="AE36" s="3"/>
      <c r="AF36" s="3"/>
      <c r="AG36" s="3"/>
    </row>
    <row r="37" spans="1:33" ht="17.25" customHeight="1" x14ac:dyDescent="0.25">
      <c r="A37" s="23"/>
      <c r="B37" s="24"/>
      <c r="C37" s="24"/>
      <c r="D37" s="49"/>
      <c r="E37" s="24"/>
      <c r="F37" s="24"/>
      <c r="G37" s="24"/>
      <c r="H37" s="24"/>
      <c r="I37" s="24"/>
      <c r="J37" s="24"/>
      <c r="K37" s="25"/>
      <c r="L37" s="22"/>
      <c r="M37" s="2"/>
      <c r="N37" s="10" t="s">
        <v>10</v>
      </c>
      <c r="O37" s="2"/>
      <c r="P37" s="2"/>
      <c r="Q37" s="2"/>
      <c r="R37" s="3"/>
      <c r="S37" s="3"/>
      <c r="T37" s="3"/>
      <c r="U37" s="3"/>
      <c r="V37" s="3"/>
      <c r="W37" s="3"/>
      <c r="X37" s="3"/>
      <c r="Y37" s="3"/>
      <c r="Z37" s="3"/>
      <c r="AA37" s="3"/>
      <c r="AB37" s="3"/>
      <c r="AC37" s="3"/>
      <c r="AD37" s="3"/>
      <c r="AE37" s="3"/>
      <c r="AF37" s="3"/>
      <c r="AG37" s="3"/>
    </row>
    <row r="38" spans="1:33" ht="19.5" customHeight="1" x14ac:dyDescent="0.25">
      <c r="A38" s="142" t="s">
        <v>65</v>
      </c>
      <c r="B38" s="143"/>
      <c r="C38" s="143"/>
      <c r="D38" s="143"/>
      <c r="E38" s="143"/>
      <c r="F38" s="145">
        <f>F36</f>
        <v>315000</v>
      </c>
      <c r="G38" s="143"/>
      <c r="H38" s="143"/>
      <c r="I38" s="143"/>
      <c r="J38" s="143"/>
      <c r="K38" s="143"/>
      <c r="L38" s="144"/>
      <c r="M38" s="2"/>
      <c r="N38" s="10" t="s">
        <v>8</v>
      </c>
      <c r="O38" s="2"/>
      <c r="P38" s="2"/>
      <c r="Q38" s="2"/>
      <c r="R38" s="3"/>
      <c r="S38" s="3"/>
      <c r="T38" s="3"/>
      <c r="U38" s="3"/>
      <c r="V38" s="3"/>
      <c r="W38" s="3"/>
      <c r="X38" s="3"/>
      <c r="Y38" s="3"/>
      <c r="Z38" s="3"/>
      <c r="AA38" s="3"/>
      <c r="AB38" s="3"/>
      <c r="AC38" s="3"/>
      <c r="AD38" s="3"/>
      <c r="AE38" s="3"/>
      <c r="AF38" s="3"/>
      <c r="AG38" s="3"/>
    </row>
    <row r="39" spans="1:33" ht="15.75" customHeight="1" thickBot="1" x14ac:dyDescent="0.3">
      <c r="A39" s="13"/>
      <c r="B39" s="46"/>
      <c r="C39" s="13"/>
      <c r="D39" s="48"/>
      <c r="E39" s="13"/>
      <c r="F39" s="13"/>
      <c r="G39" s="13"/>
      <c r="H39" s="13"/>
      <c r="I39" s="13"/>
      <c r="J39" s="13"/>
      <c r="K39" s="13"/>
      <c r="L39" s="13"/>
      <c r="M39" s="3"/>
      <c r="N39" s="10" t="s">
        <v>43</v>
      </c>
      <c r="O39" s="3"/>
      <c r="P39" s="3"/>
      <c r="Q39" s="3"/>
      <c r="R39" s="3"/>
      <c r="S39" s="3"/>
      <c r="T39" s="3"/>
      <c r="U39" s="3"/>
      <c r="V39" s="3"/>
      <c r="W39" s="3"/>
      <c r="X39" s="3"/>
      <c r="Y39" s="3"/>
      <c r="Z39" s="3"/>
      <c r="AA39" s="3"/>
      <c r="AB39" s="3"/>
      <c r="AC39" s="3"/>
      <c r="AD39" s="3"/>
      <c r="AE39" s="3"/>
      <c r="AF39" s="3"/>
      <c r="AG39" s="3"/>
    </row>
    <row r="40" spans="1:33" ht="15.75" customHeight="1" x14ac:dyDescent="0.25">
      <c r="A40" s="312" t="s">
        <v>72</v>
      </c>
      <c r="B40" s="313"/>
      <c r="C40" s="313"/>
      <c r="D40" s="313"/>
      <c r="E40" s="313"/>
      <c r="F40" s="313"/>
      <c r="G40" s="313"/>
      <c r="H40" s="313"/>
      <c r="I40" s="313"/>
      <c r="J40" s="313"/>
      <c r="K40" s="316"/>
      <c r="L40" s="16"/>
      <c r="M40" s="3"/>
      <c r="N40" s="10" t="s">
        <v>44</v>
      </c>
      <c r="O40" s="3"/>
      <c r="P40" s="3"/>
      <c r="Q40" s="3"/>
      <c r="R40" s="3"/>
      <c r="S40" s="3"/>
      <c r="T40" s="3"/>
      <c r="U40" s="3"/>
      <c r="V40" s="3"/>
      <c r="W40" s="3"/>
      <c r="X40" s="3"/>
      <c r="Y40" s="3"/>
      <c r="Z40" s="3"/>
      <c r="AA40" s="3"/>
      <c r="AB40" s="3"/>
      <c r="AC40" s="3"/>
      <c r="AD40" s="3"/>
      <c r="AE40" s="3"/>
      <c r="AF40" s="3"/>
      <c r="AG40" s="3"/>
    </row>
    <row r="41" spans="1:33" ht="15" customHeight="1" x14ac:dyDescent="0.25">
      <c r="A41" s="294" t="s">
        <v>64</v>
      </c>
      <c r="B41" s="296" t="s">
        <v>53</v>
      </c>
      <c r="C41" s="296" t="s">
        <v>54</v>
      </c>
      <c r="D41" s="303" t="s">
        <v>63</v>
      </c>
      <c r="E41" s="296" t="s">
        <v>58</v>
      </c>
      <c r="F41" s="304" t="s">
        <v>59</v>
      </c>
      <c r="G41" s="305"/>
      <c r="H41" s="306"/>
      <c r="I41" s="304" t="s">
        <v>77</v>
      </c>
      <c r="J41" s="309"/>
      <c r="K41" s="307" t="s">
        <v>62</v>
      </c>
      <c r="L41" s="302" t="s">
        <v>61</v>
      </c>
      <c r="M41" s="3"/>
      <c r="N41" s="10" t="s">
        <v>9</v>
      </c>
      <c r="O41" s="3"/>
      <c r="P41" s="3"/>
      <c r="Q41" s="3"/>
      <c r="R41" s="3"/>
      <c r="S41" s="3"/>
      <c r="T41" s="3"/>
      <c r="U41" s="3"/>
      <c r="V41" s="3"/>
      <c r="W41" s="3"/>
      <c r="X41" s="3"/>
      <c r="Y41" s="3"/>
      <c r="Z41" s="3"/>
      <c r="AA41" s="3"/>
      <c r="AB41" s="3"/>
      <c r="AC41" s="3"/>
      <c r="AD41" s="3"/>
      <c r="AE41" s="3"/>
      <c r="AF41" s="3"/>
      <c r="AG41" s="3"/>
    </row>
    <row r="42" spans="1:33" ht="109.5" customHeight="1" x14ac:dyDescent="0.25">
      <c r="A42" s="311"/>
      <c r="B42" s="302"/>
      <c r="C42" s="302"/>
      <c r="D42" s="303"/>
      <c r="E42" s="302"/>
      <c r="F42" s="17" t="s">
        <v>55</v>
      </c>
      <c r="G42" s="18" t="s">
        <v>56</v>
      </c>
      <c r="H42" s="18" t="s">
        <v>57</v>
      </c>
      <c r="I42" s="18" t="s">
        <v>67</v>
      </c>
      <c r="J42" s="36" t="s">
        <v>60</v>
      </c>
      <c r="K42" s="304"/>
      <c r="L42" s="302"/>
      <c r="M42" s="3"/>
      <c r="N42" s="10" t="s">
        <v>45</v>
      </c>
      <c r="O42" s="3"/>
      <c r="P42" s="3"/>
      <c r="Q42" s="3"/>
      <c r="R42" s="3"/>
      <c r="S42" s="3"/>
      <c r="T42" s="3"/>
      <c r="U42" s="3"/>
      <c r="V42" s="3"/>
      <c r="W42" s="3"/>
      <c r="X42" s="3"/>
      <c r="Y42" s="3"/>
      <c r="Z42" s="3"/>
      <c r="AA42" s="3"/>
      <c r="AB42" s="3"/>
      <c r="AC42" s="3"/>
      <c r="AD42" s="3"/>
      <c r="AE42" s="3"/>
      <c r="AF42" s="3"/>
      <c r="AG42" s="3"/>
    </row>
    <row r="43" spans="1:33" s="58" customFormat="1" ht="48" hidden="1" thickBot="1" x14ac:dyDescent="0.3">
      <c r="A43" s="280" t="s">
        <v>132</v>
      </c>
      <c r="B43" s="157" t="s">
        <v>143</v>
      </c>
      <c r="C43" s="281" t="s">
        <v>456</v>
      </c>
      <c r="D43" s="61" t="s">
        <v>150</v>
      </c>
      <c r="E43" s="62" t="s">
        <v>110</v>
      </c>
      <c r="F43" s="63">
        <v>500000</v>
      </c>
      <c r="G43" s="62">
        <v>100</v>
      </c>
      <c r="H43" s="43">
        <v>0</v>
      </c>
      <c r="I43" s="65">
        <v>42323</v>
      </c>
      <c r="J43" s="42">
        <v>42389</v>
      </c>
      <c r="K43" s="67" t="s">
        <v>118</v>
      </c>
      <c r="L43" s="282" t="s">
        <v>455</v>
      </c>
      <c r="N43" s="59"/>
    </row>
    <row r="44" spans="1:33" s="58" customFormat="1" ht="63" hidden="1" customHeight="1" x14ac:dyDescent="0.25">
      <c r="A44" s="60" t="s">
        <v>133</v>
      </c>
      <c r="B44" s="39" t="s">
        <v>139</v>
      </c>
      <c r="C44" s="39" t="s">
        <v>144</v>
      </c>
      <c r="D44" s="44" t="s">
        <v>108</v>
      </c>
      <c r="E44" s="38" t="s">
        <v>110</v>
      </c>
      <c r="F44" s="64">
        <v>100000</v>
      </c>
      <c r="G44" s="38">
        <v>100</v>
      </c>
      <c r="H44" s="43">
        <v>0</v>
      </c>
      <c r="I44" s="66">
        <v>42221</v>
      </c>
      <c r="J44" s="66">
        <v>42287</v>
      </c>
      <c r="K44" s="45" t="s">
        <v>152</v>
      </c>
      <c r="L44" s="68" t="s">
        <v>112</v>
      </c>
      <c r="N44" s="59"/>
    </row>
    <row r="45" spans="1:33" s="58" customFormat="1" ht="57" hidden="1" customHeight="1" x14ac:dyDescent="0.25">
      <c r="A45" s="37" t="s">
        <v>134</v>
      </c>
      <c r="B45" s="38" t="s">
        <v>139</v>
      </c>
      <c r="C45" s="39" t="s">
        <v>145</v>
      </c>
      <c r="D45" s="45" t="s">
        <v>109</v>
      </c>
      <c r="E45" s="39" t="s">
        <v>110</v>
      </c>
      <c r="F45" s="40">
        <v>64000</v>
      </c>
      <c r="G45" s="39">
        <v>100</v>
      </c>
      <c r="H45" s="43">
        <v>0</v>
      </c>
      <c r="I45" s="41">
        <v>42318</v>
      </c>
      <c r="J45" s="41">
        <v>42353.916666666664</v>
      </c>
      <c r="K45" s="44" t="s">
        <v>341</v>
      </c>
      <c r="L45" s="69" t="s">
        <v>455</v>
      </c>
      <c r="N45" s="59"/>
    </row>
    <row r="46" spans="1:33" s="70" customFormat="1" ht="54.75" customHeight="1" x14ac:dyDescent="0.25">
      <c r="A46" s="101" t="s">
        <v>342</v>
      </c>
      <c r="B46" s="76" t="s">
        <v>140</v>
      </c>
      <c r="C46" s="120" t="s">
        <v>463</v>
      </c>
      <c r="D46" s="117" t="s">
        <v>109</v>
      </c>
      <c r="E46" s="120" t="s">
        <v>110</v>
      </c>
      <c r="F46" s="95">
        <v>60000</v>
      </c>
      <c r="G46" s="120">
        <v>100</v>
      </c>
      <c r="H46" s="77">
        <v>0</v>
      </c>
      <c r="I46" s="91">
        <v>42439</v>
      </c>
      <c r="J46" s="91">
        <v>42470</v>
      </c>
      <c r="K46" s="117"/>
      <c r="L46" s="93" t="s">
        <v>113</v>
      </c>
      <c r="N46" s="10"/>
    </row>
    <row r="47" spans="1:33" s="71" customFormat="1" ht="47.25" hidden="1" x14ac:dyDescent="0.25">
      <c r="A47" s="266" t="s">
        <v>135</v>
      </c>
      <c r="B47" s="267" t="s">
        <v>140</v>
      </c>
      <c r="C47" s="268" t="s">
        <v>146</v>
      </c>
      <c r="D47" s="269" t="s">
        <v>109</v>
      </c>
      <c r="E47" s="268" t="s">
        <v>110</v>
      </c>
      <c r="F47" s="270">
        <v>50000</v>
      </c>
      <c r="G47" s="268">
        <v>100</v>
      </c>
      <c r="H47" s="271">
        <v>0</v>
      </c>
      <c r="I47" s="272">
        <v>42379</v>
      </c>
      <c r="J47" s="272">
        <v>42405.916666666664</v>
      </c>
      <c r="K47" s="269" t="s">
        <v>118</v>
      </c>
      <c r="L47" s="273" t="s">
        <v>113</v>
      </c>
      <c r="N47" s="72" t="s">
        <v>46</v>
      </c>
    </row>
    <row r="48" spans="1:33" s="71" customFormat="1" ht="47.25" hidden="1" x14ac:dyDescent="0.25">
      <c r="A48" s="274" t="s">
        <v>136</v>
      </c>
      <c r="B48" s="267" t="s">
        <v>141</v>
      </c>
      <c r="C48" s="268" t="s">
        <v>147</v>
      </c>
      <c r="D48" s="269" t="s">
        <v>109</v>
      </c>
      <c r="E48" s="268" t="s">
        <v>110</v>
      </c>
      <c r="F48" s="270">
        <f>95000/2</f>
        <v>47500</v>
      </c>
      <c r="G48" s="268">
        <v>100</v>
      </c>
      <c r="H48" s="271">
        <v>0</v>
      </c>
      <c r="I48" s="272">
        <v>42379</v>
      </c>
      <c r="J48" s="272">
        <v>42405.916666666664</v>
      </c>
      <c r="K48" s="269" t="s">
        <v>118</v>
      </c>
      <c r="L48" s="273" t="s">
        <v>113</v>
      </c>
      <c r="N48" s="72"/>
    </row>
    <row r="49" spans="1:33" s="71" customFormat="1" ht="47.25" hidden="1" x14ac:dyDescent="0.25">
      <c r="A49" s="275" t="s">
        <v>137</v>
      </c>
      <c r="B49" s="267" t="s">
        <v>140</v>
      </c>
      <c r="C49" s="267" t="s">
        <v>148</v>
      </c>
      <c r="D49" s="276" t="s">
        <v>109</v>
      </c>
      <c r="E49" s="267" t="s">
        <v>110</v>
      </c>
      <c r="F49" s="270">
        <v>40000</v>
      </c>
      <c r="G49" s="267">
        <v>100</v>
      </c>
      <c r="H49" s="271">
        <v>0</v>
      </c>
      <c r="I49" s="272">
        <v>42405.916666666664</v>
      </c>
      <c r="J49" s="277">
        <v>42444.916666666664</v>
      </c>
      <c r="K49" s="276" t="s">
        <v>118</v>
      </c>
      <c r="L49" s="267" t="s">
        <v>113</v>
      </c>
      <c r="N49" s="72"/>
    </row>
    <row r="50" spans="1:33" ht="0.75" hidden="1" customHeight="1" x14ac:dyDescent="0.25">
      <c r="A50" s="99" t="s">
        <v>138</v>
      </c>
      <c r="B50" s="81" t="s">
        <v>142</v>
      </c>
      <c r="C50" s="81" t="s">
        <v>149</v>
      </c>
      <c r="D50" s="129" t="s">
        <v>151</v>
      </c>
      <c r="E50" s="81" t="s">
        <v>110</v>
      </c>
      <c r="F50" s="278">
        <v>25000</v>
      </c>
      <c r="G50" s="81">
        <v>100</v>
      </c>
      <c r="H50" s="77">
        <v>0</v>
      </c>
      <c r="I50" s="84">
        <v>41988</v>
      </c>
      <c r="J50" s="279" t="s">
        <v>118</v>
      </c>
      <c r="K50" s="129" t="s">
        <v>118</v>
      </c>
      <c r="L50" s="81" t="s">
        <v>454</v>
      </c>
      <c r="M50" s="3"/>
      <c r="N50" s="10" t="s">
        <v>11</v>
      </c>
      <c r="O50" s="3"/>
      <c r="P50" s="3"/>
      <c r="Q50" s="3"/>
      <c r="R50" s="3"/>
      <c r="S50" s="3"/>
      <c r="T50" s="3"/>
      <c r="U50" s="3"/>
      <c r="V50" s="3"/>
      <c r="W50" s="3"/>
      <c r="X50" s="3"/>
      <c r="Y50" s="3"/>
      <c r="Z50" s="3"/>
      <c r="AA50" s="3"/>
      <c r="AB50" s="3"/>
      <c r="AC50" s="3"/>
      <c r="AD50" s="3"/>
      <c r="AE50" s="3"/>
      <c r="AF50" s="3"/>
      <c r="AG50" s="3"/>
    </row>
    <row r="51" spans="1:33" ht="20.25" customHeight="1" x14ac:dyDescent="0.25">
      <c r="A51" s="150" t="s">
        <v>65</v>
      </c>
      <c r="B51" s="151"/>
      <c r="C51" s="151"/>
      <c r="D51" s="151"/>
      <c r="E51" s="151"/>
      <c r="F51" s="153">
        <f>F46</f>
        <v>60000</v>
      </c>
      <c r="G51" s="151"/>
      <c r="H51" s="151"/>
      <c r="I51" s="151"/>
      <c r="J51" s="151"/>
      <c r="K51" s="151"/>
      <c r="L51" s="152"/>
      <c r="M51" s="3"/>
      <c r="N51" s="10" t="s">
        <v>12</v>
      </c>
      <c r="O51" s="3"/>
      <c r="P51" s="3"/>
      <c r="Q51" s="3"/>
      <c r="R51" s="3"/>
      <c r="S51" s="3"/>
      <c r="T51" s="3"/>
      <c r="U51" s="3"/>
      <c r="V51" s="3"/>
      <c r="W51" s="3"/>
      <c r="X51" s="3"/>
      <c r="Y51" s="3"/>
      <c r="Z51" s="3"/>
      <c r="AA51" s="3"/>
      <c r="AB51" s="3"/>
      <c r="AC51" s="3"/>
      <c r="AD51" s="3"/>
      <c r="AE51" s="3"/>
      <c r="AF51" s="3"/>
      <c r="AG51" s="3"/>
    </row>
    <row r="52" spans="1:33" ht="9" customHeight="1" thickBot="1" x14ac:dyDescent="0.3">
      <c r="A52" s="13"/>
      <c r="B52" s="46"/>
      <c r="C52" s="13"/>
      <c r="D52" s="48"/>
      <c r="E52" s="13"/>
      <c r="F52" s="13"/>
      <c r="G52" s="13"/>
      <c r="H52" s="13"/>
      <c r="I52" s="13"/>
      <c r="J52" s="13"/>
      <c r="K52" s="13"/>
      <c r="L52" s="13"/>
      <c r="M52" s="3"/>
      <c r="N52" s="10" t="s">
        <v>13</v>
      </c>
      <c r="O52" s="3"/>
      <c r="P52" s="3"/>
      <c r="Q52" s="3"/>
      <c r="R52" s="3"/>
      <c r="S52" s="3"/>
      <c r="T52" s="3"/>
      <c r="U52" s="3"/>
      <c r="V52" s="3"/>
      <c r="W52" s="3"/>
      <c r="X52" s="3"/>
      <c r="Y52" s="3"/>
      <c r="Z52" s="3"/>
      <c r="AA52" s="3"/>
      <c r="AB52" s="3"/>
      <c r="AC52" s="3"/>
      <c r="AD52" s="3"/>
      <c r="AE52" s="3"/>
      <c r="AF52" s="3"/>
      <c r="AG52" s="3"/>
    </row>
    <row r="53" spans="1:33" ht="18" customHeight="1" x14ac:dyDescent="0.25">
      <c r="A53" s="292" t="s">
        <v>73</v>
      </c>
      <c r="B53" s="293"/>
      <c r="C53" s="293"/>
      <c r="D53" s="293"/>
      <c r="E53" s="293"/>
      <c r="F53" s="293"/>
      <c r="G53" s="293"/>
      <c r="H53" s="293"/>
      <c r="I53" s="293"/>
      <c r="J53" s="301"/>
      <c r="K53" s="301"/>
      <c r="L53" s="301"/>
      <c r="M53" s="3"/>
      <c r="N53" s="10" t="s">
        <v>15</v>
      </c>
      <c r="O53" s="3"/>
      <c r="P53" s="3"/>
      <c r="Q53" s="3"/>
      <c r="R53" s="3"/>
      <c r="S53" s="3"/>
      <c r="T53" s="3"/>
      <c r="U53" s="3"/>
      <c r="V53" s="3"/>
      <c r="W53" s="3"/>
      <c r="X53" s="3"/>
      <c r="Y53" s="3"/>
      <c r="Z53" s="3"/>
      <c r="AA53" s="3"/>
      <c r="AB53" s="3"/>
      <c r="AC53" s="3"/>
      <c r="AD53" s="3"/>
      <c r="AE53" s="3"/>
      <c r="AF53" s="3"/>
      <c r="AG53" s="3"/>
    </row>
    <row r="54" spans="1:33" ht="24" customHeight="1" x14ac:dyDescent="0.25">
      <c r="A54" s="294" t="s">
        <v>64</v>
      </c>
      <c r="B54" s="296" t="s">
        <v>53</v>
      </c>
      <c r="C54" s="296" t="s">
        <v>54</v>
      </c>
      <c r="D54" s="303" t="s">
        <v>63</v>
      </c>
      <c r="E54" s="296" t="s">
        <v>58</v>
      </c>
      <c r="F54" s="304" t="s">
        <v>59</v>
      </c>
      <c r="G54" s="305"/>
      <c r="H54" s="306"/>
      <c r="I54" s="304" t="s">
        <v>77</v>
      </c>
      <c r="J54" s="309"/>
      <c r="K54" s="307" t="s">
        <v>62</v>
      </c>
      <c r="L54" s="302" t="s">
        <v>61</v>
      </c>
      <c r="M54" s="3"/>
      <c r="N54" s="10" t="s">
        <v>43</v>
      </c>
      <c r="O54" s="3"/>
      <c r="P54" s="3"/>
      <c r="Q54" s="3"/>
      <c r="R54" s="3"/>
      <c r="S54" s="3"/>
      <c r="T54" s="3"/>
      <c r="U54" s="3"/>
      <c r="V54" s="3"/>
      <c r="W54" s="3"/>
      <c r="X54" s="3"/>
      <c r="Y54" s="3"/>
      <c r="Z54" s="3"/>
      <c r="AA54" s="3"/>
      <c r="AB54" s="3"/>
      <c r="AC54" s="3"/>
      <c r="AD54" s="3"/>
      <c r="AE54" s="3"/>
      <c r="AF54" s="3"/>
      <c r="AG54" s="3"/>
    </row>
    <row r="55" spans="1:33" ht="96" customHeight="1" x14ac:dyDescent="0.25">
      <c r="A55" s="311"/>
      <c r="B55" s="302"/>
      <c r="C55" s="302"/>
      <c r="D55" s="303"/>
      <c r="E55" s="302"/>
      <c r="F55" s="17" t="s">
        <v>55</v>
      </c>
      <c r="G55" s="18" t="s">
        <v>56</v>
      </c>
      <c r="H55" s="18" t="s">
        <v>57</v>
      </c>
      <c r="I55" s="18" t="s">
        <v>67</v>
      </c>
      <c r="J55" s="18" t="s">
        <v>60</v>
      </c>
      <c r="K55" s="304"/>
      <c r="L55" s="302"/>
      <c r="M55" s="3"/>
      <c r="N55" s="10" t="s">
        <v>47</v>
      </c>
      <c r="O55" s="3"/>
      <c r="P55" s="3"/>
      <c r="Q55" s="3"/>
      <c r="R55" s="3"/>
      <c r="S55" s="3"/>
      <c r="T55" s="3"/>
      <c r="U55" s="3"/>
      <c r="V55" s="3"/>
      <c r="W55" s="3"/>
      <c r="X55" s="3"/>
      <c r="Y55" s="3"/>
      <c r="Z55" s="3"/>
      <c r="AA55" s="3"/>
      <c r="AB55" s="3"/>
      <c r="AC55" s="3"/>
      <c r="AD55" s="3"/>
      <c r="AE55" s="3"/>
      <c r="AF55" s="3"/>
      <c r="AG55" s="3"/>
    </row>
    <row r="56" spans="1:33" s="3" customFormat="1" ht="57.75" customHeight="1" x14ac:dyDescent="0.25">
      <c r="A56" s="101" t="s">
        <v>345</v>
      </c>
      <c r="B56" s="123" t="s">
        <v>157</v>
      </c>
      <c r="C56" s="76" t="s">
        <v>346</v>
      </c>
      <c r="D56" s="76" t="s">
        <v>162</v>
      </c>
      <c r="E56" s="76" t="s">
        <v>110</v>
      </c>
      <c r="F56" s="95">
        <v>70000</v>
      </c>
      <c r="G56" s="237">
        <v>1</v>
      </c>
      <c r="H56" s="77">
        <v>0</v>
      </c>
      <c r="I56" s="96">
        <v>42410</v>
      </c>
      <c r="J56" s="96">
        <v>42470</v>
      </c>
      <c r="K56" s="76" t="s">
        <v>392</v>
      </c>
      <c r="L56" s="103" t="s">
        <v>113</v>
      </c>
      <c r="N56" s="10"/>
    </row>
    <row r="57" spans="1:33" s="3" customFormat="1" ht="57.75" customHeight="1" x14ac:dyDescent="0.25">
      <c r="A57" s="147" t="s">
        <v>156</v>
      </c>
      <c r="B57" s="76" t="s">
        <v>159</v>
      </c>
      <c r="C57" s="76" t="s">
        <v>427</v>
      </c>
      <c r="D57" s="76" t="s">
        <v>161</v>
      </c>
      <c r="E57" s="76" t="s">
        <v>110</v>
      </c>
      <c r="F57" s="95">
        <v>800000</v>
      </c>
      <c r="G57" s="237">
        <v>1</v>
      </c>
      <c r="H57" s="77">
        <v>0</v>
      </c>
      <c r="I57" s="96">
        <v>42154</v>
      </c>
      <c r="J57" s="96">
        <v>42373</v>
      </c>
      <c r="K57" s="105" t="s">
        <v>118</v>
      </c>
      <c r="L57" s="103" t="s">
        <v>114</v>
      </c>
      <c r="N57" s="10"/>
    </row>
    <row r="58" spans="1:33" ht="78" customHeight="1" x14ac:dyDescent="0.25">
      <c r="A58" s="147" t="s">
        <v>154</v>
      </c>
      <c r="B58" s="123" t="s">
        <v>157</v>
      </c>
      <c r="C58" s="148" t="s">
        <v>344</v>
      </c>
      <c r="D58" s="123" t="s">
        <v>161</v>
      </c>
      <c r="E58" s="76" t="s">
        <v>110</v>
      </c>
      <c r="F58" s="146">
        <v>10200000</v>
      </c>
      <c r="G58" s="237">
        <v>1</v>
      </c>
      <c r="H58" s="77">
        <v>0</v>
      </c>
      <c r="I58" s="97">
        <v>41988</v>
      </c>
      <c r="J58" s="96">
        <v>42389</v>
      </c>
      <c r="K58" s="105" t="s">
        <v>118</v>
      </c>
      <c r="L58" s="121" t="s">
        <v>114</v>
      </c>
      <c r="M58" s="3"/>
      <c r="N58" s="10" t="s">
        <v>14</v>
      </c>
      <c r="O58" s="3"/>
      <c r="P58" s="3"/>
      <c r="Q58" s="3"/>
      <c r="R58" s="3"/>
      <c r="S58" s="3"/>
      <c r="T58" s="3"/>
      <c r="U58" s="3"/>
      <c r="V58" s="3"/>
      <c r="W58" s="3"/>
      <c r="X58" s="3"/>
      <c r="Y58" s="3"/>
      <c r="Z58" s="3"/>
      <c r="AA58" s="3"/>
      <c r="AB58" s="3"/>
      <c r="AC58" s="3"/>
      <c r="AD58" s="3"/>
      <c r="AE58" s="3"/>
      <c r="AF58" s="3"/>
      <c r="AG58" s="3"/>
    </row>
    <row r="59" spans="1:33" s="3" customFormat="1" ht="76.5" hidden="1" customHeight="1" x14ac:dyDescent="0.25">
      <c r="A59" s="147" t="s">
        <v>155</v>
      </c>
      <c r="B59" s="76" t="s">
        <v>158</v>
      </c>
      <c r="C59" s="76" t="s">
        <v>160</v>
      </c>
      <c r="D59" s="76" t="s">
        <v>161</v>
      </c>
      <c r="E59" s="76" t="s">
        <v>110</v>
      </c>
      <c r="F59" s="95">
        <v>1500000</v>
      </c>
      <c r="G59" s="149">
        <v>1</v>
      </c>
      <c r="H59" s="77">
        <v>0</v>
      </c>
      <c r="I59" s="96">
        <v>42399</v>
      </c>
      <c r="J59" s="96">
        <v>42500</v>
      </c>
      <c r="K59" s="105" t="s">
        <v>343</v>
      </c>
      <c r="L59" s="103" t="s">
        <v>340</v>
      </c>
      <c r="N59" s="10"/>
    </row>
    <row r="60" spans="1:33" ht="24" customHeight="1" x14ac:dyDescent="0.25">
      <c r="A60" s="19"/>
      <c r="B60" s="20"/>
      <c r="C60" s="20"/>
      <c r="D60" s="43"/>
      <c r="E60" s="20"/>
      <c r="F60" s="20"/>
      <c r="G60" s="20"/>
      <c r="H60" s="20"/>
      <c r="I60" s="27"/>
      <c r="J60" s="28"/>
      <c r="K60" s="26"/>
      <c r="L60" s="26"/>
      <c r="M60" s="3"/>
      <c r="N60" s="10" t="s">
        <v>17</v>
      </c>
      <c r="O60" s="5"/>
      <c r="P60" s="3"/>
      <c r="Q60" s="3"/>
      <c r="R60" s="3"/>
      <c r="S60" s="3"/>
      <c r="T60" s="3"/>
      <c r="U60" s="3"/>
      <c r="V60" s="3"/>
      <c r="W60" s="3"/>
      <c r="X60" s="3"/>
      <c r="Y60" s="3"/>
      <c r="Z60" s="3"/>
      <c r="AA60" s="3"/>
      <c r="AB60" s="3"/>
      <c r="AC60" s="3"/>
      <c r="AD60" s="3"/>
      <c r="AE60" s="3"/>
      <c r="AF60" s="3"/>
      <c r="AG60" s="3"/>
    </row>
    <row r="61" spans="1:33" ht="21.75" customHeight="1" x14ac:dyDescent="0.25">
      <c r="A61" s="150" t="s">
        <v>65</v>
      </c>
      <c r="B61" s="151"/>
      <c r="C61" s="151"/>
      <c r="D61" s="151"/>
      <c r="E61" s="151"/>
      <c r="F61" s="153">
        <f>F58+F57+F56</f>
        <v>11070000</v>
      </c>
      <c r="G61" s="151"/>
      <c r="H61" s="151"/>
      <c r="I61" s="151"/>
      <c r="J61" s="151"/>
      <c r="K61" s="151"/>
      <c r="L61" s="152"/>
      <c r="M61" s="3"/>
      <c r="N61" s="8" t="s">
        <v>18</v>
      </c>
      <c r="O61" s="7" t="s">
        <v>1</v>
      </c>
      <c r="P61" s="3"/>
      <c r="Q61" s="3"/>
      <c r="R61" s="3"/>
      <c r="S61" s="3"/>
      <c r="T61" s="3"/>
      <c r="U61" s="3"/>
      <c r="V61" s="3"/>
      <c r="W61" s="3"/>
      <c r="X61" s="3"/>
      <c r="Y61" s="3"/>
      <c r="Z61" s="3"/>
      <c r="AA61" s="3"/>
      <c r="AB61" s="3"/>
      <c r="AC61" s="3"/>
      <c r="AD61" s="3"/>
      <c r="AE61" s="3"/>
      <c r="AF61" s="3"/>
      <c r="AG61" s="3"/>
    </row>
    <row r="62" spans="1:33" ht="23.25" customHeight="1" x14ac:dyDescent="0.25">
      <c r="A62" s="13"/>
      <c r="B62" s="46"/>
      <c r="C62" s="13"/>
      <c r="D62" s="48"/>
      <c r="E62" s="13"/>
      <c r="F62" s="13"/>
      <c r="G62" s="13"/>
      <c r="H62" s="13"/>
      <c r="I62" s="13"/>
      <c r="J62" s="13"/>
      <c r="K62" s="13"/>
      <c r="L62" s="13"/>
      <c r="M62" s="3"/>
      <c r="N62" s="8" t="s">
        <v>19</v>
      </c>
      <c r="O62" s="7" t="s">
        <v>1</v>
      </c>
      <c r="P62" s="3"/>
      <c r="Q62" s="3"/>
      <c r="R62" s="3"/>
      <c r="S62" s="3"/>
      <c r="T62" s="3"/>
      <c r="U62" s="3"/>
      <c r="V62" s="3"/>
      <c r="W62" s="3"/>
      <c r="X62" s="3"/>
      <c r="Y62" s="3"/>
      <c r="Z62" s="3"/>
      <c r="AA62" s="3"/>
      <c r="AB62" s="3"/>
      <c r="AC62" s="3"/>
      <c r="AD62" s="3"/>
      <c r="AE62" s="3"/>
      <c r="AF62" s="3"/>
      <c r="AG62" s="3"/>
    </row>
    <row r="63" spans="1:33" ht="15.75" customHeight="1" x14ac:dyDescent="0.25">
      <c r="A63" s="301" t="s">
        <v>74</v>
      </c>
      <c r="B63" s="301"/>
      <c r="C63" s="301"/>
      <c r="D63" s="301"/>
      <c r="E63" s="301"/>
      <c r="F63" s="301"/>
      <c r="G63" s="301"/>
      <c r="H63" s="301"/>
      <c r="I63" s="301"/>
      <c r="J63" s="301"/>
      <c r="K63" s="301"/>
      <c r="L63" s="301"/>
      <c r="M63" s="3"/>
      <c r="N63" s="8" t="s">
        <v>20</v>
      </c>
      <c r="O63" s="7" t="s">
        <v>1</v>
      </c>
      <c r="P63" s="3"/>
      <c r="Q63" s="3"/>
      <c r="R63" s="3"/>
      <c r="S63" s="3"/>
      <c r="T63" s="3"/>
      <c r="U63" s="3"/>
      <c r="V63" s="3"/>
      <c r="W63" s="3"/>
      <c r="X63" s="3"/>
      <c r="Y63" s="3"/>
      <c r="Z63" s="3"/>
      <c r="AA63" s="3"/>
      <c r="AB63" s="3"/>
      <c r="AC63" s="3"/>
      <c r="AD63" s="3"/>
      <c r="AE63" s="3"/>
      <c r="AF63" s="3"/>
      <c r="AG63" s="3"/>
    </row>
    <row r="64" spans="1:33" ht="15" customHeight="1" x14ac:dyDescent="0.25">
      <c r="A64" s="294" t="s">
        <v>64</v>
      </c>
      <c r="B64" s="296" t="s">
        <v>53</v>
      </c>
      <c r="C64" s="296" t="s">
        <v>54</v>
      </c>
      <c r="D64" s="303" t="s">
        <v>63</v>
      </c>
      <c r="E64" s="296" t="s">
        <v>58</v>
      </c>
      <c r="F64" s="310" t="s">
        <v>59</v>
      </c>
      <c r="G64" s="305"/>
      <c r="H64" s="306"/>
      <c r="I64" s="302" t="s">
        <v>77</v>
      </c>
      <c r="J64" s="302"/>
      <c r="K64" s="307" t="s">
        <v>62</v>
      </c>
      <c r="L64" s="302" t="s">
        <v>61</v>
      </c>
      <c r="M64" s="3"/>
      <c r="N64" s="8" t="s">
        <v>18</v>
      </c>
      <c r="O64" s="7" t="s">
        <v>21</v>
      </c>
      <c r="P64" s="3"/>
      <c r="Q64" s="3"/>
      <c r="R64" s="3"/>
      <c r="S64" s="3"/>
      <c r="T64" s="3"/>
      <c r="U64" s="3"/>
      <c r="V64" s="3"/>
      <c r="W64" s="3"/>
      <c r="X64" s="3"/>
      <c r="Y64" s="3"/>
      <c r="Z64" s="3"/>
      <c r="AA64" s="3"/>
      <c r="AB64" s="3"/>
      <c r="AC64" s="3"/>
      <c r="AD64" s="3"/>
      <c r="AE64" s="3"/>
      <c r="AF64" s="3"/>
      <c r="AG64" s="3"/>
    </row>
    <row r="65" spans="1:33" ht="78" customHeight="1" thickBot="1" x14ac:dyDescent="0.3">
      <c r="A65" s="295"/>
      <c r="B65" s="297"/>
      <c r="C65" s="297"/>
      <c r="D65" s="303"/>
      <c r="E65" s="297"/>
      <c r="F65" s="17" t="s">
        <v>55</v>
      </c>
      <c r="G65" s="17" t="s">
        <v>56</v>
      </c>
      <c r="H65" s="17" t="s">
        <v>57</v>
      </c>
      <c r="I65" s="17" t="s">
        <v>66</v>
      </c>
      <c r="J65" s="155" t="s">
        <v>78</v>
      </c>
      <c r="K65" s="308"/>
      <c r="L65" s="297"/>
      <c r="M65" s="3"/>
      <c r="N65" s="8" t="s">
        <v>19</v>
      </c>
      <c r="O65" s="7" t="s">
        <v>21</v>
      </c>
      <c r="P65" s="3"/>
      <c r="Q65" s="3"/>
      <c r="R65" s="3"/>
      <c r="S65" s="3"/>
      <c r="T65" s="3"/>
      <c r="U65" s="3"/>
      <c r="V65" s="3"/>
      <c r="W65" s="3"/>
      <c r="X65" s="3"/>
      <c r="Y65" s="3"/>
      <c r="Z65" s="3"/>
      <c r="AA65" s="3"/>
      <c r="AB65" s="3"/>
      <c r="AC65" s="3"/>
      <c r="AD65" s="3"/>
      <c r="AE65" s="3"/>
      <c r="AF65" s="3"/>
      <c r="AG65" s="3"/>
    </row>
    <row r="66" spans="1:33" s="3" customFormat="1" ht="94.5" x14ac:dyDescent="0.25">
      <c r="A66" s="204" t="s">
        <v>405</v>
      </c>
      <c r="B66" s="205" t="s">
        <v>139</v>
      </c>
      <c r="C66" s="205" t="s">
        <v>396</v>
      </c>
      <c r="D66" s="205" t="s">
        <v>162</v>
      </c>
      <c r="E66" s="174" t="s">
        <v>110</v>
      </c>
      <c r="F66" s="206">
        <f>((20000/58)*9)*28</f>
        <v>86896.551724137942</v>
      </c>
      <c r="G66" s="205">
        <v>100</v>
      </c>
      <c r="H66" s="207">
        <v>0</v>
      </c>
      <c r="I66" s="208">
        <v>42404</v>
      </c>
      <c r="J66" s="208">
        <v>42433</v>
      </c>
      <c r="K66" s="205" t="s">
        <v>402</v>
      </c>
      <c r="L66" s="209" t="s">
        <v>113</v>
      </c>
      <c r="N66" s="8"/>
      <c r="O66" s="7"/>
    </row>
    <row r="67" spans="1:33" s="3" customFormat="1" ht="110.25" hidden="1" x14ac:dyDescent="0.25">
      <c r="A67" s="210" t="s">
        <v>167</v>
      </c>
      <c r="B67" s="211" t="s">
        <v>292</v>
      </c>
      <c r="C67" s="211" t="s">
        <v>231</v>
      </c>
      <c r="D67" s="212" t="s">
        <v>162</v>
      </c>
      <c r="E67" s="211" t="s">
        <v>110</v>
      </c>
      <c r="F67" s="213">
        <v>120000</v>
      </c>
      <c r="G67" s="211">
        <v>100</v>
      </c>
      <c r="H67" s="214">
        <v>0</v>
      </c>
      <c r="I67" s="215">
        <v>42379</v>
      </c>
      <c r="J67" s="216">
        <v>42401</v>
      </c>
      <c r="K67" s="211" t="s">
        <v>314</v>
      </c>
      <c r="L67" s="217" t="s">
        <v>113</v>
      </c>
      <c r="N67" s="8"/>
      <c r="O67" s="7"/>
    </row>
    <row r="68" spans="1:33" s="3" customFormat="1" ht="47.25" x14ac:dyDescent="0.25">
      <c r="A68" s="173" t="s">
        <v>406</v>
      </c>
      <c r="B68" s="174" t="s">
        <v>139</v>
      </c>
      <c r="C68" s="174" t="s">
        <v>397</v>
      </c>
      <c r="D68" s="174" t="s">
        <v>162</v>
      </c>
      <c r="E68" s="174" t="s">
        <v>110</v>
      </c>
      <c r="F68" s="218">
        <f>((12000/58)*9)*41</f>
        <v>76344.827586206899</v>
      </c>
      <c r="G68" s="174">
        <v>100</v>
      </c>
      <c r="H68" s="177">
        <v>0</v>
      </c>
      <c r="I68" s="178">
        <v>42404</v>
      </c>
      <c r="J68" s="178">
        <v>42643</v>
      </c>
      <c r="K68" s="174" t="s">
        <v>290</v>
      </c>
      <c r="L68" s="180" t="s">
        <v>113</v>
      </c>
      <c r="N68" s="8"/>
      <c r="O68" s="7"/>
    </row>
    <row r="69" spans="1:33" s="3" customFormat="1" ht="54.75" hidden="1" customHeight="1" x14ac:dyDescent="0.25">
      <c r="A69" s="173"/>
      <c r="B69" s="174" t="s">
        <v>139</v>
      </c>
      <c r="C69" s="211" t="s">
        <v>350</v>
      </c>
      <c r="D69" s="219"/>
      <c r="E69" s="174" t="s">
        <v>288</v>
      </c>
      <c r="F69" s="218"/>
      <c r="G69" s="174">
        <v>100</v>
      </c>
      <c r="H69" s="177">
        <v>0</v>
      </c>
      <c r="I69" s="178">
        <v>42404</v>
      </c>
      <c r="J69" s="178">
        <v>42433</v>
      </c>
      <c r="K69" s="174"/>
      <c r="L69" s="180" t="s">
        <v>113</v>
      </c>
      <c r="N69" s="8"/>
      <c r="O69" s="7"/>
    </row>
    <row r="70" spans="1:33" s="3" customFormat="1" ht="47.25" hidden="1" x14ac:dyDescent="0.25">
      <c r="A70" s="173"/>
      <c r="B70" s="174" t="s">
        <v>139</v>
      </c>
      <c r="C70" s="211" t="s">
        <v>348</v>
      </c>
      <c r="D70" s="219"/>
      <c r="E70" s="174" t="s">
        <v>288</v>
      </c>
      <c r="F70" s="218"/>
      <c r="G70" s="174">
        <v>100</v>
      </c>
      <c r="H70" s="177">
        <v>0</v>
      </c>
      <c r="I70" s="178">
        <v>42404</v>
      </c>
      <c r="J70" s="178">
        <v>42433</v>
      </c>
      <c r="K70" s="174"/>
      <c r="L70" s="180" t="s">
        <v>113</v>
      </c>
      <c r="N70" s="8"/>
      <c r="O70" s="7"/>
    </row>
    <row r="71" spans="1:33" s="3" customFormat="1" ht="47.25" x14ac:dyDescent="0.25">
      <c r="A71" s="173" t="s">
        <v>403</v>
      </c>
      <c r="B71" s="174" t="s">
        <v>292</v>
      </c>
      <c r="C71" s="223" t="s">
        <v>429</v>
      </c>
      <c r="D71" s="174" t="s">
        <v>162</v>
      </c>
      <c r="E71" s="174" t="s">
        <v>110</v>
      </c>
      <c r="F71" s="224">
        <v>72000</v>
      </c>
      <c r="G71" s="174">
        <v>100</v>
      </c>
      <c r="H71" s="177">
        <v>0</v>
      </c>
      <c r="I71" s="178">
        <v>42389</v>
      </c>
      <c r="J71" s="178">
        <v>42410</v>
      </c>
      <c r="K71" s="174" t="s">
        <v>366</v>
      </c>
      <c r="L71" s="180" t="s">
        <v>113</v>
      </c>
      <c r="N71" s="8"/>
      <c r="O71" s="7"/>
    </row>
    <row r="72" spans="1:33" s="3" customFormat="1" ht="47.25" x14ac:dyDescent="0.25">
      <c r="A72" s="173" t="s">
        <v>220</v>
      </c>
      <c r="B72" s="174" t="s">
        <v>139</v>
      </c>
      <c r="C72" s="174" t="s">
        <v>447</v>
      </c>
      <c r="D72" s="174" t="s">
        <v>286</v>
      </c>
      <c r="E72" s="174" t="s">
        <v>110</v>
      </c>
      <c r="F72" s="218">
        <f>2500*3*9</f>
        <v>67500</v>
      </c>
      <c r="G72" s="174">
        <v>100</v>
      </c>
      <c r="H72" s="177">
        <v>0</v>
      </c>
      <c r="I72" s="178">
        <v>42404</v>
      </c>
      <c r="J72" s="178">
        <v>42643</v>
      </c>
      <c r="K72" s="174" t="s">
        <v>118</v>
      </c>
      <c r="L72" s="180" t="s">
        <v>113</v>
      </c>
      <c r="N72" s="8"/>
      <c r="O72" s="7"/>
    </row>
    <row r="73" spans="1:33" s="3" customFormat="1" ht="47.25" x14ac:dyDescent="0.25">
      <c r="A73" s="173" t="s">
        <v>166</v>
      </c>
      <c r="B73" s="174" t="s">
        <v>291</v>
      </c>
      <c r="C73" s="174" t="s">
        <v>230</v>
      </c>
      <c r="D73" s="174" t="s">
        <v>162</v>
      </c>
      <c r="E73" s="174" t="s">
        <v>110</v>
      </c>
      <c r="F73" s="218">
        <f>6000*9.75</f>
        <v>58500</v>
      </c>
      <c r="G73" s="174">
        <v>100</v>
      </c>
      <c r="H73" s="177">
        <v>0</v>
      </c>
      <c r="I73" s="178">
        <v>42373</v>
      </c>
      <c r="J73" s="178">
        <v>42643</v>
      </c>
      <c r="K73" s="174" t="s">
        <v>446</v>
      </c>
      <c r="L73" s="180" t="s">
        <v>113</v>
      </c>
      <c r="N73" s="8"/>
      <c r="O73" s="7"/>
    </row>
    <row r="74" spans="1:33" s="3" customFormat="1" ht="47.25" x14ac:dyDescent="0.25">
      <c r="A74" s="173" t="s">
        <v>170</v>
      </c>
      <c r="B74" s="174" t="s">
        <v>291</v>
      </c>
      <c r="C74" s="174" t="s">
        <v>349</v>
      </c>
      <c r="D74" s="174" t="s">
        <v>162</v>
      </c>
      <c r="E74" s="174" t="s">
        <v>110</v>
      </c>
      <c r="F74" s="218">
        <f>6000*9</f>
        <v>54000</v>
      </c>
      <c r="G74" s="174">
        <v>100</v>
      </c>
      <c r="H74" s="177">
        <v>0</v>
      </c>
      <c r="I74" s="178">
        <v>42379</v>
      </c>
      <c r="J74" s="178">
        <v>42384</v>
      </c>
      <c r="K74" s="174" t="s">
        <v>359</v>
      </c>
      <c r="L74" s="180" t="s">
        <v>113</v>
      </c>
      <c r="N74" s="8"/>
      <c r="O74" s="7"/>
      <c r="Q74" s="228"/>
    </row>
    <row r="75" spans="1:33" s="3" customFormat="1" ht="47.25" x14ac:dyDescent="0.25">
      <c r="A75" s="173" t="s">
        <v>206</v>
      </c>
      <c r="B75" s="174" t="s">
        <v>291</v>
      </c>
      <c r="C75" s="174" t="s">
        <v>244</v>
      </c>
      <c r="D75" s="174" t="s">
        <v>162</v>
      </c>
      <c r="E75" s="174" t="s">
        <v>110</v>
      </c>
      <c r="F75" s="218">
        <f>2500000/58</f>
        <v>43103.448275862072</v>
      </c>
      <c r="G75" s="174">
        <v>100</v>
      </c>
      <c r="H75" s="177">
        <v>0</v>
      </c>
      <c r="I75" s="178">
        <v>42394</v>
      </c>
      <c r="J75" s="178">
        <v>42439</v>
      </c>
      <c r="K75" s="174" t="s">
        <v>365</v>
      </c>
      <c r="L75" s="180" t="s">
        <v>113</v>
      </c>
      <c r="N75" s="8"/>
      <c r="O75" s="7"/>
    </row>
    <row r="76" spans="1:33" s="3" customFormat="1" ht="47.25" x14ac:dyDescent="0.25">
      <c r="A76" s="173" t="s">
        <v>223</v>
      </c>
      <c r="B76" s="174" t="s">
        <v>291</v>
      </c>
      <c r="C76" s="174" t="s">
        <v>448</v>
      </c>
      <c r="D76" s="174" t="s">
        <v>286</v>
      </c>
      <c r="E76" s="174" t="s">
        <v>110</v>
      </c>
      <c r="F76" s="218">
        <v>40000</v>
      </c>
      <c r="G76" s="174">
        <v>100</v>
      </c>
      <c r="H76" s="177">
        <v>0</v>
      </c>
      <c r="I76" s="178">
        <v>42439</v>
      </c>
      <c r="J76" s="178">
        <v>42561</v>
      </c>
      <c r="K76" s="174" t="s">
        <v>118</v>
      </c>
      <c r="L76" s="180" t="s">
        <v>113</v>
      </c>
      <c r="N76" s="8"/>
      <c r="O76" s="7"/>
    </row>
    <row r="77" spans="1:33" s="3" customFormat="1" ht="47.25" x14ac:dyDescent="0.25">
      <c r="A77" s="173" t="s">
        <v>400</v>
      </c>
      <c r="B77" s="174" t="s">
        <v>139</v>
      </c>
      <c r="C77" s="174" t="s">
        <v>399</v>
      </c>
      <c r="D77" s="174" t="s">
        <v>286</v>
      </c>
      <c r="E77" s="174" t="s">
        <v>110</v>
      </c>
      <c r="F77" s="218">
        <f>4000*9.75</f>
        <v>39000</v>
      </c>
      <c r="G77" s="174">
        <v>100</v>
      </c>
      <c r="H77" s="177">
        <v>0</v>
      </c>
      <c r="I77" s="178">
        <v>42404</v>
      </c>
      <c r="J77" s="178">
        <v>42433</v>
      </c>
      <c r="K77" s="174" t="s">
        <v>118</v>
      </c>
      <c r="L77" s="180" t="s">
        <v>113</v>
      </c>
      <c r="N77" s="8"/>
      <c r="O77" s="7"/>
    </row>
    <row r="78" spans="1:33" s="3" customFormat="1" ht="47.25" x14ac:dyDescent="0.25">
      <c r="A78" s="173" t="s">
        <v>214</v>
      </c>
      <c r="B78" s="174" t="s">
        <v>292</v>
      </c>
      <c r="C78" s="223" t="s">
        <v>273</v>
      </c>
      <c r="D78" s="223" t="s">
        <v>286</v>
      </c>
      <c r="E78" s="174" t="s">
        <v>110</v>
      </c>
      <c r="F78" s="224">
        <f>250000*0.15</f>
        <v>37500</v>
      </c>
      <c r="G78" s="174">
        <v>100</v>
      </c>
      <c r="H78" s="177">
        <v>0</v>
      </c>
      <c r="I78" s="178">
        <v>42401</v>
      </c>
      <c r="J78" s="178">
        <v>42430</v>
      </c>
      <c r="K78" s="174" t="s">
        <v>118</v>
      </c>
      <c r="L78" s="180" t="s">
        <v>113</v>
      </c>
      <c r="N78" s="8"/>
      <c r="O78" s="7"/>
    </row>
    <row r="79" spans="1:33" s="3" customFormat="1" ht="47.25" x14ac:dyDescent="0.25">
      <c r="A79" s="173" t="s">
        <v>222</v>
      </c>
      <c r="B79" s="174" t="s">
        <v>292</v>
      </c>
      <c r="C79" s="223" t="s">
        <v>355</v>
      </c>
      <c r="D79" s="223" t="s">
        <v>286</v>
      </c>
      <c r="E79" s="174" t="s">
        <v>110</v>
      </c>
      <c r="F79" s="224">
        <v>30000</v>
      </c>
      <c r="G79" s="174">
        <v>100</v>
      </c>
      <c r="H79" s="177">
        <v>0</v>
      </c>
      <c r="I79" s="225">
        <v>42395</v>
      </c>
      <c r="J79" s="225">
        <v>42410</v>
      </c>
      <c r="K79" s="174" t="s">
        <v>118</v>
      </c>
      <c r="L79" s="180" t="s">
        <v>113</v>
      </c>
      <c r="N79" s="8"/>
      <c r="O79" s="7"/>
    </row>
    <row r="80" spans="1:33" s="3" customFormat="1" ht="47.25" x14ac:dyDescent="0.25">
      <c r="A80" s="173" t="s">
        <v>404</v>
      </c>
      <c r="B80" s="174" t="s">
        <v>292</v>
      </c>
      <c r="C80" s="223" t="s">
        <v>354</v>
      </c>
      <c r="D80" s="223" t="s">
        <v>162</v>
      </c>
      <c r="E80" s="174" t="s">
        <v>110</v>
      </c>
      <c r="F80" s="224">
        <v>30000</v>
      </c>
      <c r="G80" s="174">
        <v>100</v>
      </c>
      <c r="H80" s="177">
        <v>0</v>
      </c>
      <c r="I80" s="225">
        <v>42395</v>
      </c>
      <c r="J80" s="225">
        <v>42410</v>
      </c>
      <c r="K80" s="174" t="s">
        <v>380</v>
      </c>
      <c r="L80" s="180" t="s">
        <v>113</v>
      </c>
      <c r="N80" s="8"/>
      <c r="O80" s="7"/>
    </row>
    <row r="81" spans="1:15" s="3" customFormat="1" ht="31.5" x14ac:dyDescent="0.25">
      <c r="A81" s="173" t="s">
        <v>410</v>
      </c>
      <c r="B81" s="174" t="s">
        <v>305</v>
      </c>
      <c r="C81" s="227" t="s">
        <v>357</v>
      </c>
      <c r="D81" s="223" t="s">
        <v>162</v>
      </c>
      <c r="E81" s="174" t="s">
        <v>110</v>
      </c>
      <c r="F81" s="218">
        <v>30000</v>
      </c>
      <c r="G81" s="174">
        <v>100</v>
      </c>
      <c r="H81" s="177">
        <v>0</v>
      </c>
      <c r="I81" s="178">
        <v>42401</v>
      </c>
      <c r="J81" s="178">
        <v>42430</v>
      </c>
      <c r="K81" s="174" t="s">
        <v>409</v>
      </c>
      <c r="L81" s="180" t="s">
        <v>113</v>
      </c>
      <c r="N81" s="8"/>
      <c r="O81" s="7"/>
    </row>
    <row r="82" spans="1:15" s="3" customFormat="1" ht="47.25" x14ac:dyDescent="0.25">
      <c r="A82" s="173" t="s">
        <v>415</v>
      </c>
      <c r="B82" s="174" t="s">
        <v>139</v>
      </c>
      <c r="C82" s="174" t="s">
        <v>425</v>
      </c>
      <c r="D82" s="174" t="s">
        <v>286</v>
      </c>
      <c r="E82" s="174" t="s">
        <v>110</v>
      </c>
      <c r="F82" s="218">
        <f>35000/58*5*9</f>
        <v>27155.172413793101</v>
      </c>
      <c r="G82" s="174">
        <v>100</v>
      </c>
      <c r="H82" s="177">
        <v>0</v>
      </c>
      <c r="I82" s="178">
        <v>42404</v>
      </c>
      <c r="J82" s="178">
        <v>42643</v>
      </c>
      <c r="K82" s="174" t="s">
        <v>118</v>
      </c>
      <c r="L82" s="180" t="s">
        <v>113</v>
      </c>
      <c r="N82" s="8"/>
      <c r="O82" s="7"/>
    </row>
    <row r="83" spans="1:15" s="3" customFormat="1" ht="47.25" x14ac:dyDescent="0.25">
      <c r="A83" s="173" t="s">
        <v>458</v>
      </c>
      <c r="B83" s="174" t="s">
        <v>292</v>
      </c>
      <c r="C83" s="174" t="s">
        <v>279</v>
      </c>
      <c r="D83" s="174" t="s">
        <v>286</v>
      </c>
      <c r="E83" s="174" t="s">
        <v>110</v>
      </c>
      <c r="F83" s="218">
        <v>25000</v>
      </c>
      <c r="G83" s="174">
        <v>100</v>
      </c>
      <c r="H83" s="177">
        <v>0</v>
      </c>
      <c r="I83" s="178">
        <v>42395</v>
      </c>
      <c r="J83" s="178">
        <v>42410</v>
      </c>
      <c r="K83" s="174" t="s">
        <v>118</v>
      </c>
      <c r="L83" s="180" t="s">
        <v>113</v>
      </c>
      <c r="N83" s="8"/>
      <c r="O83" s="7"/>
    </row>
    <row r="84" spans="1:15" s="3" customFormat="1" ht="47.25" x14ac:dyDescent="0.25">
      <c r="A84" s="173" t="s">
        <v>420</v>
      </c>
      <c r="B84" s="174" t="s">
        <v>139</v>
      </c>
      <c r="C84" s="174" t="s">
        <v>432</v>
      </c>
      <c r="D84" s="174" t="s">
        <v>286</v>
      </c>
      <c r="E84" s="174" t="s">
        <v>110</v>
      </c>
      <c r="F84" s="218">
        <v>20000</v>
      </c>
      <c r="G84" s="174">
        <v>100</v>
      </c>
      <c r="H84" s="177">
        <v>0</v>
      </c>
      <c r="I84" s="178">
        <v>42404</v>
      </c>
      <c r="J84" s="178">
        <v>42643</v>
      </c>
      <c r="K84" s="174" t="s">
        <v>118</v>
      </c>
      <c r="L84" s="180" t="s">
        <v>113</v>
      </c>
      <c r="N84" s="8"/>
      <c r="O84" s="7"/>
    </row>
    <row r="85" spans="1:15" s="3" customFormat="1" ht="126" hidden="1" x14ac:dyDescent="0.25">
      <c r="A85" s="210" t="s">
        <v>168</v>
      </c>
      <c r="B85" s="211" t="s">
        <v>140</v>
      </c>
      <c r="C85" s="211" t="s">
        <v>232</v>
      </c>
      <c r="D85" s="211" t="s">
        <v>162</v>
      </c>
      <c r="E85" s="211" t="s">
        <v>110</v>
      </c>
      <c r="F85" s="213">
        <v>100000</v>
      </c>
      <c r="G85" s="211">
        <v>100</v>
      </c>
      <c r="H85" s="214">
        <v>0</v>
      </c>
      <c r="I85" s="215">
        <v>42251</v>
      </c>
      <c r="J85" s="216">
        <v>42282</v>
      </c>
      <c r="K85" s="211" t="s">
        <v>315</v>
      </c>
      <c r="L85" s="217" t="s">
        <v>112</v>
      </c>
      <c r="N85" s="8"/>
      <c r="O85" s="7"/>
    </row>
    <row r="86" spans="1:15" s="3" customFormat="1" ht="63.75" hidden="1" customHeight="1" x14ac:dyDescent="0.25">
      <c r="A86" s="210" t="s">
        <v>169</v>
      </c>
      <c r="B86" s="211" t="s">
        <v>139</v>
      </c>
      <c r="C86" s="211" t="s">
        <v>233</v>
      </c>
      <c r="D86" s="211" t="s">
        <v>162</v>
      </c>
      <c r="E86" s="211" t="s">
        <v>288</v>
      </c>
      <c r="F86" s="213">
        <f>6000*13</f>
        <v>78000</v>
      </c>
      <c r="G86" s="211">
        <v>100</v>
      </c>
      <c r="H86" s="214">
        <v>0</v>
      </c>
      <c r="I86" s="215">
        <v>42281</v>
      </c>
      <c r="J86" s="216">
        <v>42292</v>
      </c>
      <c r="K86" s="211" t="s">
        <v>358</v>
      </c>
      <c r="L86" s="217" t="s">
        <v>113</v>
      </c>
      <c r="N86" s="8"/>
      <c r="O86" s="7"/>
    </row>
    <row r="87" spans="1:15" s="3" customFormat="1" ht="63.75" customHeight="1" x14ac:dyDescent="0.25">
      <c r="A87" s="173" t="s">
        <v>462</v>
      </c>
      <c r="B87" s="174" t="s">
        <v>127</v>
      </c>
      <c r="C87" s="174" t="s">
        <v>460</v>
      </c>
      <c r="D87" s="174" t="s">
        <v>162</v>
      </c>
      <c r="E87" s="174" t="s">
        <v>110</v>
      </c>
      <c r="F87" s="218">
        <v>20000</v>
      </c>
      <c r="G87" s="174">
        <v>100</v>
      </c>
      <c r="H87" s="177">
        <v>0</v>
      </c>
      <c r="I87" s="178">
        <v>42454</v>
      </c>
      <c r="J87" s="178">
        <v>42734</v>
      </c>
      <c r="K87" s="174" t="s">
        <v>461</v>
      </c>
      <c r="L87" s="180" t="s">
        <v>112</v>
      </c>
      <c r="N87" s="8"/>
      <c r="O87" s="7"/>
    </row>
    <row r="88" spans="1:15" s="3" customFormat="1" ht="63" x14ac:dyDescent="0.25">
      <c r="A88" s="173" t="s">
        <v>407</v>
      </c>
      <c r="B88" s="174" t="s">
        <v>139</v>
      </c>
      <c r="C88" s="174" t="s">
        <v>264</v>
      </c>
      <c r="D88" s="174" t="s">
        <v>162</v>
      </c>
      <c r="E88" s="174" t="s">
        <v>110</v>
      </c>
      <c r="F88" s="218">
        <f>((60000/58)*9)*2</f>
        <v>18620.689655172417</v>
      </c>
      <c r="G88" s="174">
        <v>100</v>
      </c>
      <c r="H88" s="177">
        <v>0</v>
      </c>
      <c r="I88" s="178">
        <v>42404</v>
      </c>
      <c r="J88" s="220">
        <v>42643</v>
      </c>
      <c r="K88" s="174" t="s">
        <v>418</v>
      </c>
      <c r="L88" s="180" t="s">
        <v>113</v>
      </c>
      <c r="N88" s="8"/>
      <c r="O88" s="7"/>
    </row>
    <row r="89" spans="1:15" s="70" customFormat="1" ht="47.25" x14ac:dyDescent="0.25">
      <c r="A89" s="173" t="s">
        <v>412</v>
      </c>
      <c r="B89" s="174" t="s">
        <v>139</v>
      </c>
      <c r="C89" s="174" t="s">
        <v>347</v>
      </c>
      <c r="D89" s="174" t="s">
        <v>162</v>
      </c>
      <c r="E89" s="174" t="s">
        <v>110</v>
      </c>
      <c r="F89" s="218">
        <f>(120000/58)*9</f>
        <v>18620.689655172417</v>
      </c>
      <c r="G89" s="174">
        <v>100</v>
      </c>
      <c r="H89" s="177">
        <v>0</v>
      </c>
      <c r="I89" s="178">
        <v>42404</v>
      </c>
      <c r="J89" s="178">
        <v>42643</v>
      </c>
      <c r="K89" s="174" t="s">
        <v>421</v>
      </c>
      <c r="L89" s="180" t="s">
        <v>113</v>
      </c>
      <c r="N89" s="8"/>
      <c r="O89" s="7"/>
    </row>
    <row r="90" spans="1:15" s="70" customFormat="1" ht="63.75" hidden="1" customHeight="1" x14ac:dyDescent="0.25">
      <c r="A90" s="173" t="s">
        <v>182</v>
      </c>
      <c r="B90" s="174" t="s">
        <v>291</v>
      </c>
      <c r="C90" s="174" t="s">
        <v>245</v>
      </c>
      <c r="D90" s="174" t="s">
        <v>162</v>
      </c>
      <c r="E90" s="174" t="s">
        <v>110</v>
      </c>
      <c r="F90" s="218">
        <v>49500</v>
      </c>
      <c r="G90" s="174">
        <v>100</v>
      </c>
      <c r="H90" s="177">
        <v>0</v>
      </c>
      <c r="I90" s="178">
        <v>41983</v>
      </c>
      <c r="J90" s="178">
        <v>42003</v>
      </c>
      <c r="K90" s="174" t="s">
        <v>118</v>
      </c>
      <c r="L90" s="221" t="s">
        <v>112</v>
      </c>
      <c r="N90" s="8"/>
      <c r="O90" s="7"/>
    </row>
    <row r="91" spans="1:15" s="70" customFormat="1" ht="63.75" hidden="1" customHeight="1" x14ac:dyDescent="0.25">
      <c r="A91" s="173" t="s">
        <v>183</v>
      </c>
      <c r="B91" s="174" t="s">
        <v>291</v>
      </c>
      <c r="C91" s="174" t="s">
        <v>246</v>
      </c>
      <c r="D91" s="174" t="s">
        <v>162</v>
      </c>
      <c r="E91" s="174" t="s">
        <v>110</v>
      </c>
      <c r="F91" s="218">
        <f>3500*13</f>
        <v>45500</v>
      </c>
      <c r="G91" s="174">
        <v>100</v>
      </c>
      <c r="H91" s="177">
        <v>0</v>
      </c>
      <c r="I91" s="220">
        <v>42281</v>
      </c>
      <c r="J91" s="220">
        <v>42292</v>
      </c>
      <c r="K91" s="174" t="s">
        <v>118</v>
      </c>
      <c r="L91" s="180" t="s">
        <v>112</v>
      </c>
      <c r="N91" s="8"/>
      <c r="O91" s="7"/>
    </row>
    <row r="92" spans="1:15" s="70" customFormat="1" ht="63.75" hidden="1" customHeight="1" x14ac:dyDescent="0.25">
      <c r="A92" s="173" t="s">
        <v>184</v>
      </c>
      <c r="B92" s="174" t="s">
        <v>291</v>
      </c>
      <c r="C92" s="222" t="s">
        <v>247</v>
      </c>
      <c r="D92" s="174" t="s">
        <v>108</v>
      </c>
      <c r="E92" s="174" t="s">
        <v>110</v>
      </c>
      <c r="F92" s="218">
        <f>3500*13</f>
        <v>45500</v>
      </c>
      <c r="G92" s="174">
        <v>100</v>
      </c>
      <c r="H92" s="177">
        <v>0</v>
      </c>
      <c r="I92" s="178">
        <v>42281</v>
      </c>
      <c r="J92" s="178">
        <v>42292</v>
      </c>
      <c r="K92" s="174" t="s">
        <v>118</v>
      </c>
      <c r="L92" s="221" t="s">
        <v>112</v>
      </c>
      <c r="N92" s="8"/>
      <c r="O92" s="7"/>
    </row>
    <row r="93" spans="1:15" s="70" customFormat="1" ht="47.25" x14ac:dyDescent="0.25">
      <c r="A93" s="173" t="s">
        <v>413</v>
      </c>
      <c r="B93" s="174" t="s">
        <v>139</v>
      </c>
      <c r="C93" s="222" t="s">
        <v>424</v>
      </c>
      <c r="D93" s="174" t="s">
        <v>286</v>
      </c>
      <c r="E93" s="174" t="s">
        <v>110</v>
      </c>
      <c r="F93" s="218">
        <f>(60000/58)*2*9</f>
        <v>18620.689655172417</v>
      </c>
      <c r="G93" s="174">
        <v>100</v>
      </c>
      <c r="H93" s="177">
        <v>0</v>
      </c>
      <c r="I93" s="178">
        <v>42404</v>
      </c>
      <c r="J93" s="178">
        <v>42643</v>
      </c>
      <c r="K93" s="174" t="s">
        <v>118</v>
      </c>
      <c r="L93" s="180" t="s">
        <v>113</v>
      </c>
      <c r="N93" s="8"/>
      <c r="O93" s="7"/>
    </row>
    <row r="94" spans="1:15" s="70" customFormat="1" ht="47.25" x14ac:dyDescent="0.25">
      <c r="A94" s="173" t="s">
        <v>434</v>
      </c>
      <c r="B94" s="174" t="s">
        <v>139</v>
      </c>
      <c r="C94" s="174" t="s">
        <v>435</v>
      </c>
      <c r="D94" s="174" t="s">
        <v>286</v>
      </c>
      <c r="E94" s="174" t="s">
        <v>110</v>
      </c>
      <c r="F94" s="218">
        <f>1800*9</f>
        <v>16200</v>
      </c>
      <c r="G94" s="174">
        <v>100</v>
      </c>
      <c r="H94" s="177">
        <v>0</v>
      </c>
      <c r="I94" s="178">
        <v>42404</v>
      </c>
      <c r="J94" s="178">
        <v>42643</v>
      </c>
      <c r="K94" s="174" t="s">
        <v>118</v>
      </c>
      <c r="L94" s="221" t="s">
        <v>113</v>
      </c>
      <c r="N94" s="8"/>
      <c r="O94" s="7"/>
    </row>
    <row r="95" spans="1:15" s="3" customFormat="1" ht="47.25" x14ac:dyDescent="0.25">
      <c r="A95" s="173" t="s">
        <v>414</v>
      </c>
      <c r="B95" s="175" t="s">
        <v>139</v>
      </c>
      <c r="C95" s="174" t="s">
        <v>430</v>
      </c>
      <c r="D95" s="174" t="s">
        <v>286</v>
      </c>
      <c r="E95" s="174" t="s">
        <v>110</v>
      </c>
      <c r="F95" s="229">
        <f>(40000/58)*2*9</f>
        <v>12413.793103448277</v>
      </c>
      <c r="G95" s="174">
        <v>100</v>
      </c>
      <c r="H95" s="177">
        <v>0</v>
      </c>
      <c r="I95" s="178">
        <v>42404</v>
      </c>
      <c r="J95" s="220">
        <v>42643</v>
      </c>
      <c r="K95" s="174" t="s">
        <v>118</v>
      </c>
      <c r="L95" s="226" t="s">
        <v>113</v>
      </c>
      <c r="N95" s="8"/>
      <c r="O95" s="7"/>
    </row>
    <row r="96" spans="1:15" s="3" customFormat="1" ht="47.25" x14ac:dyDescent="0.25">
      <c r="A96" s="173" t="s">
        <v>416</v>
      </c>
      <c r="B96" s="175" t="s">
        <v>139</v>
      </c>
      <c r="C96" s="175" t="s">
        <v>426</v>
      </c>
      <c r="D96" s="175" t="s">
        <v>286</v>
      </c>
      <c r="E96" s="174" t="s">
        <v>110</v>
      </c>
      <c r="F96" s="229">
        <v>12000</v>
      </c>
      <c r="G96" s="174">
        <v>100</v>
      </c>
      <c r="H96" s="177">
        <v>0</v>
      </c>
      <c r="I96" s="178">
        <v>42404</v>
      </c>
      <c r="J96" s="178">
        <v>42643</v>
      </c>
      <c r="K96" s="174" t="s">
        <v>118</v>
      </c>
      <c r="L96" s="226" t="s">
        <v>113</v>
      </c>
      <c r="N96" s="8"/>
      <c r="O96" s="7"/>
    </row>
    <row r="97" spans="1:33" s="3" customFormat="1" ht="47.25" x14ac:dyDescent="0.25">
      <c r="A97" s="173" t="s">
        <v>411</v>
      </c>
      <c r="B97" s="175" t="s">
        <v>139</v>
      </c>
      <c r="C97" s="174" t="s">
        <v>431</v>
      </c>
      <c r="D97" s="174" t="s">
        <v>162</v>
      </c>
      <c r="E97" s="174" t="s">
        <v>110</v>
      </c>
      <c r="F97" s="218">
        <f>(70000/58)*9</f>
        <v>10862.068965517241</v>
      </c>
      <c r="G97" s="174">
        <v>100</v>
      </c>
      <c r="H97" s="177">
        <v>0</v>
      </c>
      <c r="I97" s="178">
        <v>42404</v>
      </c>
      <c r="J97" s="178">
        <v>42643</v>
      </c>
      <c r="K97" s="174" t="s">
        <v>419</v>
      </c>
      <c r="L97" s="226" t="s">
        <v>113</v>
      </c>
      <c r="N97" s="8"/>
      <c r="O97" s="7"/>
    </row>
    <row r="98" spans="1:33" s="3" customFormat="1" ht="47.25" x14ac:dyDescent="0.25">
      <c r="A98" s="173" t="s">
        <v>422</v>
      </c>
      <c r="B98" s="175" t="s">
        <v>139</v>
      </c>
      <c r="C98" s="174" t="s">
        <v>423</v>
      </c>
      <c r="D98" s="174" t="s">
        <v>286</v>
      </c>
      <c r="E98" s="174" t="s">
        <v>110</v>
      </c>
      <c r="F98" s="218">
        <v>9000</v>
      </c>
      <c r="G98" s="174">
        <v>100</v>
      </c>
      <c r="H98" s="177">
        <v>0</v>
      </c>
      <c r="I98" s="178">
        <v>42404</v>
      </c>
      <c r="J98" s="178">
        <v>42643</v>
      </c>
      <c r="K98" s="174" t="s">
        <v>118</v>
      </c>
      <c r="L98" s="226" t="s">
        <v>113</v>
      </c>
      <c r="N98" s="8"/>
      <c r="O98" s="7"/>
    </row>
    <row r="99" spans="1:33" ht="173.25" x14ac:dyDescent="0.25">
      <c r="A99" s="101" t="s">
        <v>164</v>
      </c>
      <c r="B99" s="76" t="s">
        <v>127</v>
      </c>
      <c r="C99" s="76" t="s">
        <v>228</v>
      </c>
      <c r="D99" s="76" t="s">
        <v>162</v>
      </c>
      <c r="E99" s="76" t="s">
        <v>110</v>
      </c>
      <c r="F99" s="95">
        <v>700000</v>
      </c>
      <c r="G99" s="76">
        <v>100</v>
      </c>
      <c r="H99" s="77">
        <v>0</v>
      </c>
      <c r="I99" s="78">
        <v>42420</v>
      </c>
      <c r="J99" s="78">
        <v>42724</v>
      </c>
      <c r="K99" s="76" t="s">
        <v>312</v>
      </c>
      <c r="L99" s="79" t="s">
        <v>113</v>
      </c>
      <c r="M99" s="3"/>
      <c r="N99" s="8" t="s">
        <v>20</v>
      </c>
      <c r="O99" s="7" t="s">
        <v>21</v>
      </c>
      <c r="P99" s="3"/>
      <c r="Q99" s="3"/>
      <c r="R99" s="3"/>
      <c r="S99" s="3"/>
      <c r="T99" s="3"/>
      <c r="U99" s="3"/>
      <c r="V99" s="3"/>
      <c r="W99" s="3"/>
      <c r="X99" s="3"/>
      <c r="Y99" s="3"/>
      <c r="Z99" s="3"/>
      <c r="AA99" s="3"/>
      <c r="AB99" s="3"/>
      <c r="AC99" s="3"/>
      <c r="AD99" s="3"/>
      <c r="AE99" s="3"/>
      <c r="AF99" s="3"/>
      <c r="AG99" s="3"/>
    </row>
    <row r="100" spans="1:33" s="3" customFormat="1" ht="18.75" hidden="1" customHeight="1" x14ac:dyDescent="0.25">
      <c r="A100" s="80" t="s">
        <v>165</v>
      </c>
      <c r="B100" s="81" t="s">
        <v>306</v>
      </c>
      <c r="C100" s="81" t="s">
        <v>229</v>
      </c>
      <c r="D100" s="81" t="s">
        <v>285</v>
      </c>
      <c r="E100" s="81" t="s">
        <v>110</v>
      </c>
      <c r="F100" s="95">
        <v>199800</v>
      </c>
      <c r="G100" s="81">
        <v>100</v>
      </c>
      <c r="H100" s="77">
        <v>0</v>
      </c>
      <c r="I100" s="83">
        <v>42221</v>
      </c>
      <c r="J100" s="84">
        <v>42236</v>
      </c>
      <c r="K100" s="81" t="s">
        <v>313</v>
      </c>
      <c r="L100" s="85" t="s">
        <v>153</v>
      </c>
      <c r="N100" s="8"/>
      <c r="O100" s="7"/>
    </row>
    <row r="101" spans="1:33" s="3" customFormat="1" ht="102.75" hidden="1" customHeight="1" x14ac:dyDescent="0.25">
      <c r="A101" s="183" t="s">
        <v>171</v>
      </c>
      <c r="B101" s="86" t="s">
        <v>293</v>
      </c>
      <c r="C101" s="86" t="s">
        <v>234</v>
      </c>
      <c r="D101" s="86" t="s">
        <v>162</v>
      </c>
      <c r="E101" s="94" t="s">
        <v>110</v>
      </c>
      <c r="F101" s="115">
        <v>90000</v>
      </c>
      <c r="G101" s="94">
        <v>100</v>
      </c>
      <c r="H101" s="87">
        <v>0</v>
      </c>
      <c r="I101" s="88">
        <v>42251</v>
      </c>
      <c r="J101" s="89">
        <v>42282</v>
      </c>
      <c r="K101" s="86" t="s">
        <v>316</v>
      </c>
      <c r="L101" s="90" t="s">
        <v>112</v>
      </c>
      <c r="N101" s="8"/>
      <c r="O101" s="7"/>
    </row>
    <row r="102" spans="1:33" s="3" customFormat="1" ht="47.25" x14ac:dyDescent="0.25">
      <c r="A102" s="101" t="s">
        <v>172</v>
      </c>
      <c r="B102" s="76" t="s">
        <v>307</v>
      </c>
      <c r="C102" s="76" t="s">
        <v>235</v>
      </c>
      <c r="D102" s="76" t="s">
        <v>286</v>
      </c>
      <c r="E102" s="76" t="s">
        <v>110</v>
      </c>
      <c r="F102" s="95">
        <v>80000</v>
      </c>
      <c r="G102" s="76">
        <v>100</v>
      </c>
      <c r="H102" s="77">
        <v>0</v>
      </c>
      <c r="I102" s="96">
        <v>42462</v>
      </c>
      <c r="J102" s="96">
        <v>42615</v>
      </c>
      <c r="K102" s="76" t="s">
        <v>118</v>
      </c>
      <c r="L102" s="98" t="s">
        <v>113</v>
      </c>
      <c r="N102" s="8"/>
      <c r="O102" s="7"/>
    </row>
    <row r="103" spans="1:33" s="3" customFormat="1" ht="63.75" hidden="1" customHeight="1" x14ac:dyDescent="0.25">
      <c r="A103" s="80" t="s">
        <v>173</v>
      </c>
      <c r="B103" s="81" t="s">
        <v>308</v>
      </c>
      <c r="C103" s="81" t="s">
        <v>236</v>
      </c>
      <c r="D103" s="81" t="s">
        <v>286</v>
      </c>
      <c r="E103" s="81" t="s">
        <v>110</v>
      </c>
      <c r="F103" s="95">
        <v>80000</v>
      </c>
      <c r="G103" s="81">
        <v>100</v>
      </c>
      <c r="H103" s="77">
        <v>0</v>
      </c>
      <c r="I103" s="83">
        <v>42340</v>
      </c>
      <c r="J103" s="84">
        <v>42428.916666666664</v>
      </c>
      <c r="K103" s="81" t="s">
        <v>118</v>
      </c>
      <c r="L103" s="85" t="s">
        <v>340</v>
      </c>
      <c r="N103" s="8"/>
      <c r="O103" s="7"/>
    </row>
    <row r="104" spans="1:33" s="3" customFormat="1" ht="63.75" hidden="1" customHeight="1" x14ac:dyDescent="0.25">
      <c r="A104" s="80" t="s">
        <v>174</v>
      </c>
      <c r="B104" s="81" t="s">
        <v>309</v>
      </c>
      <c r="C104" s="81" t="s">
        <v>237</v>
      </c>
      <c r="D104" s="81" t="s">
        <v>286</v>
      </c>
      <c r="E104" s="81" t="s">
        <v>110</v>
      </c>
      <c r="F104" s="95">
        <v>80000</v>
      </c>
      <c r="G104" s="81">
        <v>100</v>
      </c>
      <c r="H104" s="77">
        <v>0</v>
      </c>
      <c r="I104" s="83">
        <v>42340</v>
      </c>
      <c r="J104" s="84">
        <v>42428.916666666664</v>
      </c>
      <c r="K104" s="81" t="s">
        <v>118</v>
      </c>
      <c r="L104" s="85" t="s">
        <v>340</v>
      </c>
      <c r="N104" s="8"/>
      <c r="O104" s="7"/>
    </row>
    <row r="105" spans="1:33" s="3" customFormat="1" ht="63.75" hidden="1" customHeight="1" x14ac:dyDescent="0.25">
      <c r="A105" s="80" t="s">
        <v>175</v>
      </c>
      <c r="B105" s="81" t="s">
        <v>310</v>
      </c>
      <c r="C105" s="81" t="s">
        <v>238</v>
      </c>
      <c r="D105" s="81" t="s">
        <v>286</v>
      </c>
      <c r="E105" s="81" t="s">
        <v>289</v>
      </c>
      <c r="F105" s="95">
        <f>3000*2*13</f>
        <v>78000</v>
      </c>
      <c r="G105" s="81">
        <v>100</v>
      </c>
      <c r="H105" s="77">
        <v>0</v>
      </c>
      <c r="I105" s="83">
        <v>42333</v>
      </c>
      <c r="J105" s="84">
        <v>42343</v>
      </c>
      <c r="K105" s="81" t="s">
        <v>118</v>
      </c>
      <c r="L105" s="85" t="s">
        <v>112</v>
      </c>
      <c r="N105" s="8"/>
      <c r="O105" s="7"/>
    </row>
    <row r="106" spans="1:33" s="3" customFormat="1" ht="63.75" hidden="1" customHeight="1" x14ac:dyDescent="0.25">
      <c r="A106" s="80" t="s">
        <v>176</v>
      </c>
      <c r="B106" s="81" t="s">
        <v>291</v>
      </c>
      <c r="C106" s="81" t="s">
        <v>239</v>
      </c>
      <c r="D106" s="81" t="s">
        <v>162</v>
      </c>
      <c r="E106" s="81" t="s">
        <v>110</v>
      </c>
      <c r="F106" s="95">
        <f>6000*13</f>
        <v>78000</v>
      </c>
      <c r="G106" s="81">
        <v>100</v>
      </c>
      <c r="H106" s="77">
        <v>0</v>
      </c>
      <c r="I106" s="83">
        <v>42281</v>
      </c>
      <c r="J106" s="83">
        <v>42292</v>
      </c>
      <c r="K106" s="81" t="s">
        <v>360</v>
      </c>
      <c r="L106" s="85" t="s">
        <v>112</v>
      </c>
      <c r="N106" s="8"/>
      <c r="O106" s="7"/>
    </row>
    <row r="107" spans="1:33" s="3" customFormat="1" ht="63.75" hidden="1" customHeight="1" x14ac:dyDescent="0.25">
      <c r="A107" s="101" t="s">
        <v>177</v>
      </c>
      <c r="B107" s="76" t="s">
        <v>139</v>
      </c>
      <c r="C107" s="76" t="s">
        <v>240</v>
      </c>
      <c r="D107" s="76" t="s">
        <v>162</v>
      </c>
      <c r="E107" s="76" t="s">
        <v>110</v>
      </c>
      <c r="F107" s="184">
        <v>60000</v>
      </c>
      <c r="G107" s="76">
        <v>100</v>
      </c>
      <c r="H107" s="77">
        <v>0</v>
      </c>
      <c r="I107" s="91">
        <v>42379</v>
      </c>
      <c r="J107" s="91">
        <v>42389</v>
      </c>
      <c r="K107" s="76" t="s">
        <v>361</v>
      </c>
      <c r="L107" s="93" t="s">
        <v>113</v>
      </c>
      <c r="N107" s="8"/>
      <c r="O107" s="7"/>
    </row>
    <row r="108" spans="1:33" s="3" customFormat="1" ht="47.25" x14ac:dyDescent="0.25">
      <c r="A108" s="101" t="s">
        <v>178</v>
      </c>
      <c r="B108" s="76" t="s">
        <v>291</v>
      </c>
      <c r="C108" s="76" t="s">
        <v>241</v>
      </c>
      <c r="D108" s="76" t="s">
        <v>286</v>
      </c>
      <c r="E108" s="76" t="s">
        <v>110</v>
      </c>
      <c r="F108" s="95">
        <v>60000</v>
      </c>
      <c r="G108" s="76">
        <v>100</v>
      </c>
      <c r="H108" s="77">
        <v>0</v>
      </c>
      <c r="I108" s="91">
        <v>42404</v>
      </c>
      <c r="J108" s="91">
        <v>42434</v>
      </c>
      <c r="K108" s="76" t="s">
        <v>118</v>
      </c>
      <c r="L108" s="98" t="s">
        <v>113</v>
      </c>
      <c r="N108" s="8"/>
      <c r="O108" s="7"/>
    </row>
    <row r="109" spans="1:33" s="3" customFormat="1" ht="63.75" hidden="1" customHeight="1" x14ac:dyDescent="0.25">
      <c r="A109" s="80" t="s">
        <v>179</v>
      </c>
      <c r="B109" s="81" t="s">
        <v>291</v>
      </c>
      <c r="C109" s="81" t="s">
        <v>242</v>
      </c>
      <c r="D109" s="81" t="s">
        <v>286</v>
      </c>
      <c r="E109" s="81" t="s">
        <v>110</v>
      </c>
      <c r="F109" s="95">
        <f>4000*13</f>
        <v>52000</v>
      </c>
      <c r="G109" s="81">
        <v>100</v>
      </c>
      <c r="H109" s="100">
        <v>0</v>
      </c>
      <c r="I109" s="83">
        <v>42312</v>
      </c>
      <c r="J109" s="83">
        <v>42405</v>
      </c>
      <c r="K109" s="81" t="s">
        <v>362</v>
      </c>
      <c r="L109" s="85" t="s">
        <v>112</v>
      </c>
      <c r="N109" s="8"/>
      <c r="O109" s="7"/>
    </row>
    <row r="110" spans="1:33" s="3" customFormat="1" ht="63.75" hidden="1" customHeight="1" x14ac:dyDescent="0.25">
      <c r="A110" s="80" t="s">
        <v>180</v>
      </c>
      <c r="B110" s="81" t="s">
        <v>139</v>
      </c>
      <c r="C110" s="81" t="s">
        <v>243</v>
      </c>
      <c r="D110" s="81" t="s">
        <v>162</v>
      </c>
      <c r="E110" s="81" t="s">
        <v>110</v>
      </c>
      <c r="F110" s="95">
        <f>5000*13</f>
        <v>65000</v>
      </c>
      <c r="G110" s="81">
        <v>100</v>
      </c>
      <c r="H110" s="77">
        <v>0</v>
      </c>
      <c r="I110" s="83">
        <v>42312</v>
      </c>
      <c r="J110" s="83">
        <v>42313</v>
      </c>
      <c r="K110" s="81" t="s">
        <v>363</v>
      </c>
      <c r="L110" s="85" t="s">
        <v>112</v>
      </c>
      <c r="N110" s="8"/>
      <c r="O110" s="7"/>
    </row>
    <row r="111" spans="1:33" s="70" customFormat="1" ht="47.25" x14ac:dyDescent="0.25">
      <c r="A111" s="101" t="s">
        <v>181</v>
      </c>
      <c r="B111" s="76" t="s">
        <v>291</v>
      </c>
      <c r="C111" s="76" t="s">
        <v>351</v>
      </c>
      <c r="D111" s="76" t="s">
        <v>162</v>
      </c>
      <c r="E111" s="76" t="s">
        <v>110</v>
      </c>
      <c r="F111" s="95">
        <f>(4500*9)+(4500*9/12)</f>
        <v>43875</v>
      </c>
      <c r="G111" s="76">
        <v>100</v>
      </c>
      <c r="H111" s="77">
        <v>0</v>
      </c>
      <c r="I111" s="96">
        <v>42394</v>
      </c>
      <c r="J111" s="96">
        <v>42401</v>
      </c>
      <c r="K111" s="76" t="s">
        <v>364</v>
      </c>
      <c r="L111" s="98" t="s">
        <v>113</v>
      </c>
      <c r="N111" s="8"/>
      <c r="O111" s="7"/>
    </row>
    <row r="112" spans="1:33" s="3" customFormat="1" ht="63.75" hidden="1" customHeight="1" x14ac:dyDescent="0.25">
      <c r="A112" s="80" t="s">
        <v>185</v>
      </c>
      <c r="B112" s="81" t="s">
        <v>310</v>
      </c>
      <c r="C112" s="81" t="s">
        <v>248</v>
      </c>
      <c r="D112" s="81" t="s">
        <v>162</v>
      </c>
      <c r="E112" s="81" t="s">
        <v>110</v>
      </c>
      <c r="F112" s="185">
        <f>5000*8</f>
        <v>40000</v>
      </c>
      <c r="G112" s="81">
        <v>100</v>
      </c>
      <c r="H112" s="77">
        <v>0</v>
      </c>
      <c r="I112" s="83">
        <v>42014</v>
      </c>
      <c r="J112" s="83">
        <v>42052</v>
      </c>
      <c r="K112" s="81" t="s">
        <v>367</v>
      </c>
      <c r="L112" s="102" t="s">
        <v>112</v>
      </c>
      <c r="N112" s="8"/>
      <c r="O112" s="7"/>
    </row>
    <row r="113" spans="1:15" s="3" customFormat="1" ht="63.75" hidden="1" customHeight="1" x14ac:dyDescent="0.25">
      <c r="A113" s="80" t="s">
        <v>186</v>
      </c>
      <c r="B113" s="81" t="s">
        <v>291</v>
      </c>
      <c r="C113" s="81" t="s">
        <v>249</v>
      </c>
      <c r="D113" s="81" t="s">
        <v>162</v>
      </c>
      <c r="E113" s="81" t="s">
        <v>110</v>
      </c>
      <c r="F113" s="95">
        <f>3000*13</f>
        <v>39000</v>
      </c>
      <c r="G113" s="81">
        <v>100</v>
      </c>
      <c r="H113" s="77">
        <v>0</v>
      </c>
      <c r="I113" s="83">
        <v>42281</v>
      </c>
      <c r="J113" s="83">
        <v>42292</v>
      </c>
      <c r="K113" s="81" t="s">
        <v>368</v>
      </c>
      <c r="L113" s="102" t="s">
        <v>112</v>
      </c>
      <c r="N113" s="8"/>
      <c r="O113" s="7"/>
    </row>
    <row r="114" spans="1:15" s="3" customFormat="1" ht="63.75" hidden="1" customHeight="1" x14ac:dyDescent="0.25">
      <c r="A114" s="80" t="s">
        <v>187</v>
      </c>
      <c r="B114" s="81" t="s">
        <v>139</v>
      </c>
      <c r="C114" s="81" t="s">
        <v>250</v>
      </c>
      <c r="D114" s="81" t="s">
        <v>162</v>
      </c>
      <c r="E114" s="81" t="s">
        <v>110</v>
      </c>
      <c r="F114" s="95">
        <v>36000</v>
      </c>
      <c r="G114" s="81">
        <v>100</v>
      </c>
      <c r="H114" s="77">
        <v>0</v>
      </c>
      <c r="I114" s="83">
        <v>42281</v>
      </c>
      <c r="J114" s="83">
        <v>42292</v>
      </c>
      <c r="K114" s="81" t="s">
        <v>369</v>
      </c>
      <c r="L114" s="102" t="s">
        <v>112</v>
      </c>
      <c r="N114" s="8"/>
      <c r="O114" s="7"/>
    </row>
    <row r="115" spans="1:15" s="3" customFormat="1" ht="63.75" hidden="1" customHeight="1" x14ac:dyDescent="0.25">
      <c r="A115" s="80" t="s">
        <v>188</v>
      </c>
      <c r="B115" s="81" t="s">
        <v>296</v>
      </c>
      <c r="C115" s="81" t="s">
        <v>251</v>
      </c>
      <c r="D115" s="81" t="s">
        <v>162</v>
      </c>
      <c r="E115" s="81" t="s">
        <v>110</v>
      </c>
      <c r="F115" s="95">
        <v>35000</v>
      </c>
      <c r="G115" s="81">
        <v>100</v>
      </c>
      <c r="H115" s="77">
        <v>0</v>
      </c>
      <c r="I115" s="83">
        <v>42026</v>
      </c>
      <c r="J115" s="83">
        <v>42063</v>
      </c>
      <c r="K115" s="81" t="s">
        <v>370</v>
      </c>
      <c r="L115" s="102" t="s">
        <v>112</v>
      </c>
      <c r="N115" s="8"/>
      <c r="O115" s="7"/>
    </row>
    <row r="116" spans="1:15" s="3" customFormat="1" ht="47.25" hidden="1" customHeight="1" x14ac:dyDescent="0.25">
      <c r="A116" s="80" t="s">
        <v>189</v>
      </c>
      <c r="B116" s="81" t="s">
        <v>291</v>
      </c>
      <c r="C116" s="81" t="s">
        <v>252</v>
      </c>
      <c r="D116" s="81" t="s">
        <v>286</v>
      </c>
      <c r="E116" s="81" t="s">
        <v>110</v>
      </c>
      <c r="F116" s="95">
        <v>35000</v>
      </c>
      <c r="G116" s="81">
        <v>100</v>
      </c>
      <c r="H116" s="77">
        <v>0</v>
      </c>
      <c r="I116" s="84">
        <v>42295</v>
      </c>
      <c r="J116" s="84">
        <v>42313</v>
      </c>
      <c r="K116" s="81" t="s">
        <v>118</v>
      </c>
      <c r="L116" s="102" t="s">
        <v>112</v>
      </c>
      <c r="N116" s="8"/>
      <c r="O116" s="7"/>
    </row>
    <row r="117" spans="1:15" s="3" customFormat="1" ht="31.5" x14ac:dyDescent="0.25">
      <c r="A117" s="101" t="s">
        <v>190</v>
      </c>
      <c r="B117" s="76" t="s">
        <v>311</v>
      </c>
      <c r="C117" s="104" t="s">
        <v>352</v>
      </c>
      <c r="D117" s="76" t="s">
        <v>285</v>
      </c>
      <c r="E117" s="76" t="s">
        <v>110</v>
      </c>
      <c r="F117" s="95">
        <v>35000</v>
      </c>
      <c r="G117" s="76">
        <v>100</v>
      </c>
      <c r="H117" s="77">
        <v>0</v>
      </c>
      <c r="I117" s="96">
        <v>42358</v>
      </c>
      <c r="J117" s="96">
        <v>42384</v>
      </c>
      <c r="K117" s="105" t="s">
        <v>118</v>
      </c>
      <c r="L117" s="103" t="s">
        <v>114</v>
      </c>
      <c r="N117" s="8"/>
      <c r="O117" s="7"/>
    </row>
    <row r="118" spans="1:15" s="3" customFormat="1" ht="180.75" hidden="1" customHeight="1" x14ac:dyDescent="0.25">
      <c r="A118" s="80" t="s">
        <v>191</v>
      </c>
      <c r="B118" s="81" t="s">
        <v>297</v>
      </c>
      <c r="C118" s="81" t="s">
        <v>253</v>
      </c>
      <c r="D118" s="81" t="s">
        <v>162</v>
      </c>
      <c r="E118" s="81" t="s">
        <v>110</v>
      </c>
      <c r="F118" s="95">
        <f>(2500+2000+2000)*5</f>
        <v>32500</v>
      </c>
      <c r="G118" s="81">
        <v>100</v>
      </c>
      <c r="H118" s="77">
        <v>0</v>
      </c>
      <c r="I118" s="83">
        <v>42096</v>
      </c>
      <c r="J118" s="84">
        <v>42125</v>
      </c>
      <c r="K118" s="81" t="s">
        <v>371</v>
      </c>
      <c r="L118" s="102" t="s">
        <v>112</v>
      </c>
      <c r="N118" s="8"/>
      <c r="O118" s="7"/>
    </row>
    <row r="119" spans="1:15" s="3" customFormat="1" ht="63.75" hidden="1" customHeight="1" x14ac:dyDescent="0.25">
      <c r="A119" s="80" t="s">
        <v>192</v>
      </c>
      <c r="B119" s="81" t="s">
        <v>298</v>
      </c>
      <c r="C119" s="81"/>
      <c r="D119" s="81" t="s">
        <v>162</v>
      </c>
      <c r="E119" s="81" t="s">
        <v>110</v>
      </c>
      <c r="F119" s="95"/>
      <c r="G119" s="81">
        <v>100</v>
      </c>
      <c r="H119" s="77">
        <v>0</v>
      </c>
      <c r="I119" s="83"/>
      <c r="J119" s="83"/>
      <c r="K119" s="81" t="s">
        <v>163</v>
      </c>
      <c r="L119" s="102"/>
      <c r="N119" s="8"/>
      <c r="O119" s="7"/>
    </row>
    <row r="120" spans="1:15" s="3" customFormat="1" ht="63.75" hidden="1" customHeight="1" x14ac:dyDescent="0.25">
      <c r="A120" s="80" t="s">
        <v>192</v>
      </c>
      <c r="B120" s="81" t="s">
        <v>299</v>
      </c>
      <c r="C120" s="81"/>
      <c r="D120" s="81" t="s">
        <v>162</v>
      </c>
      <c r="E120" s="81" t="s">
        <v>110</v>
      </c>
      <c r="F120" s="95"/>
      <c r="G120" s="81">
        <v>100</v>
      </c>
      <c r="H120" s="77">
        <v>0</v>
      </c>
      <c r="I120" s="83"/>
      <c r="J120" s="83"/>
      <c r="K120" s="81" t="s">
        <v>163</v>
      </c>
      <c r="L120" s="102"/>
      <c r="N120" s="8"/>
      <c r="O120" s="7"/>
    </row>
    <row r="121" spans="1:15" s="3" customFormat="1" ht="145.5" hidden="1" customHeight="1" x14ac:dyDescent="0.25">
      <c r="A121" s="80" t="s">
        <v>193</v>
      </c>
      <c r="B121" s="81" t="s">
        <v>300</v>
      </c>
      <c r="C121" s="81" t="s">
        <v>254</v>
      </c>
      <c r="D121" s="81" t="s">
        <v>162</v>
      </c>
      <c r="E121" s="81" t="s">
        <v>110</v>
      </c>
      <c r="F121" s="95">
        <f>2500*13</f>
        <v>32500</v>
      </c>
      <c r="G121" s="81">
        <v>100</v>
      </c>
      <c r="H121" s="77">
        <v>0</v>
      </c>
      <c r="I121" s="83">
        <v>42009</v>
      </c>
      <c r="J121" s="83">
        <v>42019</v>
      </c>
      <c r="K121" s="81" t="s">
        <v>372</v>
      </c>
      <c r="L121" s="102" t="s">
        <v>112</v>
      </c>
      <c r="N121" s="8"/>
      <c r="O121" s="7"/>
    </row>
    <row r="122" spans="1:15" s="3" customFormat="1" ht="112.5" hidden="1" customHeight="1" x14ac:dyDescent="0.25">
      <c r="A122" s="80" t="s">
        <v>194</v>
      </c>
      <c r="B122" s="81" t="s">
        <v>301</v>
      </c>
      <c r="C122" s="81" t="s">
        <v>255</v>
      </c>
      <c r="D122" s="81" t="s">
        <v>162</v>
      </c>
      <c r="E122" s="81" t="s">
        <v>110</v>
      </c>
      <c r="F122" s="95">
        <f>5400*6</f>
        <v>32400</v>
      </c>
      <c r="G122" s="81">
        <v>100</v>
      </c>
      <c r="H122" s="77">
        <v>0</v>
      </c>
      <c r="I122" s="83">
        <v>42065</v>
      </c>
      <c r="J122" s="83">
        <v>42095</v>
      </c>
      <c r="K122" s="81" t="s">
        <v>373</v>
      </c>
      <c r="L122" s="102" t="s">
        <v>112</v>
      </c>
      <c r="N122" s="8"/>
      <c r="O122" s="7"/>
    </row>
    <row r="123" spans="1:15" s="3" customFormat="1" ht="99" hidden="1" customHeight="1" x14ac:dyDescent="0.25">
      <c r="A123" s="80" t="s">
        <v>195</v>
      </c>
      <c r="B123" s="81" t="s">
        <v>297</v>
      </c>
      <c r="C123" s="81" t="s">
        <v>256</v>
      </c>
      <c r="D123" s="81" t="s">
        <v>162</v>
      </c>
      <c r="E123" s="81" t="s">
        <v>110</v>
      </c>
      <c r="F123" s="95">
        <v>30000</v>
      </c>
      <c r="G123" s="81">
        <v>100</v>
      </c>
      <c r="H123" s="77">
        <v>0</v>
      </c>
      <c r="I123" s="83">
        <v>42099</v>
      </c>
      <c r="J123" s="83">
        <v>42109</v>
      </c>
      <c r="K123" s="81" t="s">
        <v>374</v>
      </c>
      <c r="L123" s="102" t="s">
        <v>112</v>
      </c>
      <c r="N123" s="8"/>
      <c r="O123" s="7"/>
    </row>
    <row r="124" spans="1:15" s="3" customFormat="1" ht="31.5" x14ac:dyDescent="0.25">
      <c r="A124" s="101" t="s">
        <v>408</v>
      </c>
      <c r="B124" s="76" t="s">
        <v>311</v>
      </c>
      <c r="C124" s="104" t="s">
        <v>353</v>
      </c>
      <c r="D124" s="104" t="s">
        <v>285</v>
      </c>
      <c r="E124" s="104" t="s">
        <v>110</v>
      </c>
      <c r="F124" s="186">
        <v>35000</v>
      </c>
      <c r="G124" s="104">
        <v>100</v>
      </c>
      <c r="H124" s="77">
        <v>0</v>
      </c>
      <c r="I124" s="96">
        <v>42358</v>
      </c>
      <c r="J124" s="96">
        <v>42384</v>
      </c>
      <c r="K124" s="105" t="s">
        <v>118</v>
      </c>
      <c r="L124" s="106" t="s">
        <v>114</v>
      </c>
      <c r="N124" s="8"/>
      <c r="O124" s="7"/>
    </row>
    <row r="125" spans="1:15" s="3" customFormat="1" ht="63.75" hidden="1" customHeight="1" x14ac:dyDescent="0.25">
      <c r="A125" s="80" t="s">
        <v>196</v>
      </c>
      <c r="B125" s="107" t="s">
        <v>139</v>
      </c>
      <c r="C125" s="107" t="s">
        <v>257</v>
      </c>
      <c r="D125" s="107" t="s">
        <v>286</v>
      </c>
      <c r="E125" s="107" t="s">
        <v>110</v>
      </c>
      <c r="F125" s="186">
        <f>3500*10</f>
        <v>35000</v>
      </c>
      <c r="G125" s="107">
        <v>100</v>
      </c>
      <c r="H125" s="100">
        <v>0</v>
      </c>
      <c r="I125" s="83">
        <v>42724</v>
      </c>
      <c r="J125" s="83">
        <v>42399</v>
      </c>
      <c r="K125" s="81" t="s">
        <v>118</v>
      </c>
      <c r="L125" s="108" t="s">
        <v>112</v>
      </c>
      <c r="N125" s="8"/>
      <c r="O125" s="7"/>
    </row>
    <row r="126" spans="1:15" s="3" customFormat="1" ht="63.75" hidden="1" customHeight="1" x14ac:dyDescent="0.25">
      <c r="A126" s="197" t="s">
        <v>197</v>
      </c>
      <c r="B126" s="81" t="s">
        <v>291</v>
      </c>
      <c r="C126" s="109" t="s">
        <v>258</v>
      </c>
      <c r="D126" s="107" t="s">
        <v>162</v>
      </c>
      <c r="E126" s="107" t="s">
        <v>110</v>
      </c>
      <c r="F126" s="186">
        <v>25000</v>
      </c>
      <c r="G126" s="107">
        <v>100</v>
      </c>
      <c r="H126" s="77">
        <v>0</v>
      </c>
      <c r="I126" s="84">
        <v>42104</v>
      </c>
      <c r="J126" s="84">
        <v>42278</v>
      </c>
      <c r="K126" s="81" t="s">
        <v>375</v>
      </c>
      <c r="L126" s="108" t="s">
        <v>112</v>
      </c>
      <c r="N126" s="8"/>
      <c r="O126" s="7"/>
    </row>
    <row r="127" spans="1:15" s="3" customFormat="1" ht="102" hidden="1" customHeight="1" x14ac:dyDescent="0.25">
      <c r="A127" s="197" t="s">
        <v>198</v>
      </c>
      <c r="B127" s="81" t="s">
        <v>297</v>
      </c>
      <c r="C127" s="107" t="s">
        <v>259</v>
      </c>
      <c r="D127" s="107" t="s">
        <v>162</v>
      </c>
      <c r="E127" s="107" t="s">
        <v>110</v>
      </c>
      <c r="F127" s="186">
        <v>25000</v>
      </c>
      <c r="G127" s="107">
        <v>100</v>
      </c>
      <c r="H127" s="77">
        <v>0</v>
      </c>
      <c r="I127" s="83">
        <v>42134</v>
      </c>
      <c r="J127" s="84">
        <v>42156</v>
      </c>
      <c r="K127" s="81" t="s">
        <v>376</v>
      </c>
      <c r="L127" s="108" t="s">
        <v>112</v>
      </c>
      <c r="N127" s="8"/>
      <c r="O127" s="7"/>
    </row>
    <row r="128" spans="1:15" s="3" customFormat="1" ht="63.75" hidden="1" customHeight="1" x14ac:dyDescent="0.25">
      <c r="A128" s="80" t="s">
        <v>199</v>
      </c>
      <c r="B128" s="81" t="s">
        <v>291</v>
      </c>
      <c r="C128" s="81" t="s">
        <v>260</v>
      </c>
      <c r="D128" s="81" t="s">
        <v>162</v>
      </c>
      <c r="E128" s="81" t="s">
        <v>110</v>
      </c>
      <c r="F128" s="95">
        <v>25000</v>
      </c>
      <c r="G128" s="81">
        <v>100</v>
      </c>
      <c r="H128" s="77">
        <v>0</v>
      </c>
      <c r="I128" s="84">
        <v>42333</v>
      </c>
      <c r="J128" s="84">
        <v>42343</v>
      </c>
      <c r="K128" s="81" t="s">
        <v>377</v>
      </c>
      <c r="L128" s="108" t="s">
        <v>455</v>
      </c>
      <c r="N128" s="8"/>
      <c r="O128" s="7"/>
    </row>
    <row r="129" spans="1:15" s="3" customFormat="1" ht="63.75" hidden="1" customHeight="1" x14ac:dyDescent="0.25">
      <c r="A129" s="80" t="s">
        <v>200</v>
      </c>
      <c r="B129" s="81" t="s">
        <v>291</v>
      </c>
      <c r="C129" s="81" t="s">
        <v>261</v>
      </c>
      <c r="D129" s="81" t="s">
        <v>162</v>
      </c>
      <c r="E129" s="81" t="s">
        <v>110</v>
      </c>
      <c r="F129" s="95">
        <v>24000</v>
      </c>
      <c r="G129" s="81">
        <v>100</v>
      </c>
      <c r="H129" s="77">
        <v>0</v>
      </c>
      <c r="I129" s="84">
        <v>42263</v>
      </c>
      <c r="J129" s="84">
        <v>42278</v>
      </c>
      <c r="K129" s="81" t="s">
        <v>378</v>
      </c>
      <c r="L129" s="108" t="s">
        <v>112</v>
      </c>
      <c r="N129" s="8"/>
      <c r="O129" s="7"/>
    </row>
    <row r="130" spans="1:15" s="3" customFormat="1" ht="68.25" hidden="1" customHeight="1" x14ac:dyDescent="0.25">
      <c r="A130" s="80" t="s">
        <v>201</v>
      </c>
      <c r="B130" s="81" t="s">
        <v>139</v>
      </c>
      <c r="C130" s="81" t="s">
        <v>262</v>
      </c>
      <c r="D130" s="81" t="s">
        <v>286</v>
      </c>
      <c r="E130" s="81" t="s">
        <v>110</v>
      </c>
      <c r="F130" s="95">
        <v>21000</v>
      </c>
      <c r="G130" s="81">
        <v>100</v>
      </c>
      <c r="H130" s="100">
        <v>0</v>
      </c>
      <c r="I130" s="110">
        <v>42425</v>
      </c>
      <c r="J130" s="110">
        <v>42425</v>
      </c>
      <c r="K130" s="81" t="s">
        <v>317</v>
      </c>
      <c r="L130" s="108" t="s">
        <v>455</v>
      </c>
      <c r="N130" s="8"/>
      <c r="O130" s="7"/>
    </row>
    <row r="131" spans="1:15" s="3" customFormat="1" ht="47.25" hidden="1" x14ac:dyDescent="0.25">
      <c r="A131" s="197" t="s">
        <v>202</v>
      </c>
      <c r="B131" s="81" t="s">
        <v>291</v>
      </c>
      <c r="C131" s="107" t="s">
        <v>263</v>
      </c>
      <c r="D131" s="107" t="s">
        <v>286</v>
      </c>
      <c r="E131" s="107" t="s">
        <v>110</v>
      </c>
      <c r="F131" s="186">
        <f>2550*8</f>
        <v>20400</v>
      </c>
      <c r="G131" s="107">
        <v>100</v>
      </c>
      <c r="H131" s="77">
        <v>0</v>
      </c>
      <c r="I131" s="84">
        <v>42045</v>
      </c>
      <c r="J131" s="84">
        <v>42060</v>
      </c>
      <c r="K131" s="81" t="s">
        <v>318</v>
      </c>
      <c r="L131" s="108" t="s">
        <v>114</v>
      </c>
      <c r="N131" s="8"/>
      <c r="O131" s="7"/>
    </row>
    <row r="132" spans="1:15" s="3" customFormat="1" ht="96" hidden="1" customHeight="1" x14ac:dyDescent="0.25">
      <c r="A132" s="80" t="s">
        <v>203</v>
      </c>
      <c r="B132" s="81" t="s">
        <v>291</v>
      </c>
      <c r="C132" s="81" t="s">
        <v>264</v>
      </c>
      <c r="D132" s="81" t="s">
        <v>286</v>
      </c>
      <c r="E132" s="81" t="s">
        <v>110</v>
      </c>
      <c r="F132" s="95">
        <f>1130*9*2</f>
        <v>20340</v>
      </c>
      <c r="G132" s="81">
        <v>100</v>
      </c>
      <c r="H132" s="77">
        <v>0</v>
      </c>
      <c r="I132" s="84">
        <v>42045</v>
      </c>
      <c r="J132" s="84">
        <v>42104</v>
      </c>
      <c r="K132" s="81" t="s">
        <v>319</v>
      </c>
      <c r="L132" s="108" t="s">
        <v>112</v>
      </c>
      <c r="N132" s="8"/>
      <c r="O132" s="7"/>
    </row>
    <row r="133" spans="1:15" s="3" customFormat="1" ht="31.5" hidden="1" x14ac:dyDescent="0.25">
      <c r="A133" s="80" t="s">
        <v>204</v>
      </c>
      <c r="B133" s="81" t="s">
        <v>302</v>
      </c>
      <c r="C133" s="81" t="s">
        <v>265</v>
      </c>
      <c r="D133" s="81" t="s">
        <v>286</v>
      </c>
      <c r="E133" s="81" t="s">
        <v>110</v>
      </c>
      <c r="F133" s="95">
        <f>5000*4</f>
        <v>20000</v>
      </c>
      <c r="G133" s="81">
        <v>100</v>
      </c>
      <c r="H133" s="77">
        <v>0</v>
      </c>
      <c r="I133" s="84">
        <v>42093</v>
      </c>
      <c r="J133" s="84">
        <v>42171</v>
      </c>
      <c r="K133" s="81" t="s">
        <v>118</v>
      </c>
      <c r="L133" s="108" t="s">
        <v>112</v>
      </c>
      <c r="N133" s="8"/>
      <c r="O133" s="7"/>
    </row>
    <row r="134" spans="1:15" s="3" customFormat="1" ht="81" hidden="1" customHeight="1" x14ac:dyDescent="0.25">
      <c r="A134" s="80" t="s">
        <v>205</v>
      </c>
      <c r="B134" s="107" t="s">
        <v>310</v>
      </c>
      <c r="C134" s="107" t="s">
        <v>266</v>
      </c>
      <c r="D134" s="107" t="s">
        <v>162</v>
      </c>
      <c r="E134" s="107" t="s">
        <v>110</v>
      </c>
      <c r="F134" s="186">
        <f>5000*4</f>
        <v>20000</v>
      </c>
      <c r="G134" s="107">
        <v>100</v>
      </c>
      <c r="H134" s="77">
        <v>0</v>
      </c>
      <c r="I134" s="83">
        <v>42129</v>
      </c>
      <c r="J134" s="83">
        <v>42156</v>
      </c>
      <c r="K134" s="81" t="s">
        <v>379</v>
      </c>
      <c r="L134" s="108" t="s">
        <v>112</v>
      </c>
      <c r="N134" s="8"/>
      <c r="O134" s="7"/>
    </row>
    <row r="135" spans="1:15" s="3" customFormat="1" ht="78.75" hidden="1" x14ac:dyDescent="0.25">
      <c r="A135" s="80" t="s">
        <v>207</v>
      </c>
      <c r="B135" s="107" t="s">
        <v>291</v>
      </c>
      <c r="C135" s="107" t="s">
        <v>267</v>
      </c>
      <c r="D135" s="107" t="s">
        <v>108</v>
      </c>
      <c r="E135" s="81" t="s">
        <v>110</v>
      </c>
      <c r="F135" s="186">
        <f>1500*13</f>
        <v>19500</v>
      </c>
      <c r="G135" s="81">
        <v>100</v>
      </c>
      <c r="H135" s="77">
        <v>0</v>
      </c>
      <c r="I135" s="83">
        <v>42281</v>
      </c>
      <c r="J135" s="83">
        <v>42292</v>
      </c>
      <c r="K135" s="81" t="s">
        <v>381</v>
      </c>
      <c r="L135" s="108" t="s">
        <v>112</v>
      </c>
      <c r="N135" s="8"/>
      <c r="O135" s="7"/>
    </row>
    <row r="136" spans="1:15" s="3" customFormat="1" ht="47.25" hidden="1" x14ac:dyDescent="0.25">
      <c r="A136" s="80" t="s">
        <v>208</v>
      </c>
      <c r="B136" s="107" t="s">
        <v>292</v>
      </c>
      <c r="C136" s="107" t="s">
        <v>247</v>
      </c>
      <c r="D136" s="107" t="s">
        <v>286</v>
      </c>
      <c r="E136" s="81" t="s">
        <v>110</v>
      </c>
      <c r="F136" s="186">
        <f>3000*6</f>
        <v>18000</v>
      </c>
      <c r="G136" s="81">
        <v>100</v>
      </c>
      <c r="H136" s="77">
        <v>0</v>
      </c>
      <c r="I136" s="83">
        <v>42134</v>
      </c>
      <c r="J136" s="83">
        <v>42156</v>
      </c>
      <c r="K136" s="81" t="s">
        <v>118</v>
      </c>
      <c r="L136" s="108" t="s">
        <v>112</v>
      </c>
      <c r="N136" s="8"/>
      <c r="O136" s="7"/>
    </row>
    <row r="137" spans="1:15" s="3" customFormat="1" ht="47.25" hidden="1" x14ac:dyDescent="0.25">
      <c r="A137" s="80" t="s">
        <v>209</v>
      </c>
      <c r="B137" s="107" t="s">
        <v>291</v>
      </c>
      <c r="C137" s="107" t="s">
        <v>268</v>
      </c>
      <c r="D137" s="107" t="s">
        <v>162</v>
      </c>
      <c r="E137" s="81" t="s">
        <v>110</v>
      </c>
      <c r="F137" s="186">
        <v>18000</v>
      </c>
      <c r="G137" s="81">
        <v>100</v>
      </c>
      <c r="H137" s="77">
        <v>0</v>
      </c>
      <c r="I137" s="83">
        <v>42323</v>
      </c>
      <c r="J137" s="83">
        <v>42339</v>
      </c>
      <c r="K137" s="81" t="s">
        <v>382</v>
      </c>
      <c r="L137" s="108" t="s">
        <v>112</v>
      </c>
      <c r="N137" s="8"/>
      <c r="O137" s="7"/>
    </row>
    <row r="138" spans="1:15" s="70" customFormat="1" ht="47.25" hidden="1" x14ac:dyDescent="0.25">
      <c r="A138" s="80" t="s">
        <v>210</v>
      </c>
      <c r="B138" s="107" t="s">
        <v>291</v>
      </c>
      <c r="C138" s="107" t="s">
        <v>269</v>
      </c>
      <c r="D138" s="107" t="s">
        <v>286</v>
      </c>
      <c r="E138" s="81" t="s">
        <v>110</v>
      </c>
      <c r="F138" s="186">
        <f>1800*9</f>
        <v>16200</v>
      </c>
      <c r="G138" s="81">
        <v>100</v>
      </c>
      <c r="H138" s="100">
        <v>0</v>
      </c>
      <c r="I138" s="83">
        <v>42093</v>
      </c>
      <c r="J138" s="83">
        <v>42060</v>
      </c>
      <c r="K138" s="81" t="s">
        <v>118</v>
      </c>
      <c r="L138" s="108" t="s">
        <v>113</v>
      </c>
      <c r="N138" s="8"/>
      <c r="O138" s="7"/>
    </row>
    <row r="139" spans="1:15" s="3" customFormat="1" ht="47.25" hidden="1" x14ac:dyDescent="0.25">
      <c r="A139" s="80" t="s">
        <v>211</v>
      </c>
      <c r="B139" s="107" t="s">
        <v>294</v>
      </c>
      <c r="C139" s="107" t="s">
        <v>270</v>
      </c>
      <c r="D139" s="107" t="s">
        <v>162</v>
      </c>
      <c r="E139" s="81" t="s">
        <v>110</v>
      </c>
      <c r="F139" s="186">
        <f>4000*4</f>
        <v>16000</v>
      </c>
      <c r="G139" s="81">
        <v>100</v>
      </c>
      <c r="H139" s="77">
        <v>0</v>
      </c>
      <c r="I139" s="83">
        <v>42126</v>
      </c>
      <c r="J139" s="83">
        <v>42156</v>
      </c>
      <c r="K139" s="81" t="s">
        <v>383</v>
      </c>
      <c r="L139" s="108" t="s">
        <v>112</v>
      </c>
      <c r="N139" s="8"/>
      <c r="O139" s="7"/>
    </row>
    <row r="140" spans="1:15" s="3" customFormat="1" ht="78.75" hidden="1" x14ac:dyDescent="0.25">
      <c r="A140" s="80" t="s">
        <v>212</v>
      </c>
      <c r="B140" s="107" t="s">
        <v>303</v>
      </c>
      <c r="C140" s="107" t="s">
        <v>271</v>
      </c>
      <c r="D140" s="107" t="s">
        <v>162</v>
      </c>
      <c r="E140" s="81" t="s">
        <v>110</v>
      </c>
      <c r="F140" s="186">
        <f>5000*3</f>
        <v>15000</v>
      </c>
      <c r="G140" s="81">
        <v>100</v>
      </c>
      <c r="H140" s="77">
        <v>0</v>
      </c>
      <c r="I140" s="83">
        <v>42157</v>
      </c>
      <c r="J140" s="83">
        <v>42186</v>
      </c>
      <c r="K140" s="81" t="s">
        <v>384</v>
      </c>
      <c r="L140" s="108" t="s">
        <v>112</v>
      </c>
      <c r="N140" s="8"/>
      <c r="O140" s="7"/>
    </row>
    <row r="141" spans="1:15" s="3" customFormat="1" ht="47.25" hidden="1" x14ac:dyDescent="0.25">
      <c r="A141" s="80" t="s">
        <v>213</v>
      </c>
      <c r="B141" s="107" t="s">
        <v>291</v>
      </c>
      <c r="C141" s="107" t="s">
        <v>272</v>
      </c>
      <c r="D141" s="107" t="s">
        <v>286</v>
      </c>
      <c r="E141" s="81" t="s">
        <v>110</v>
      </c>
      <c r="F141" s="186">
        <f>1500*10</f>
        <v>15000</v>
      </c>
      <c r="G141" s="81">
        <v>100</v>
      </c>
      <c r="H141" s="77">
        <v>0</v>
      </c>
      <c r="I141" s="83">
        <v>42045</v>
      </c>
      <c r="J141" s="83">
        <v>42119</v>
      </c>
      <c r="K141" s="81" t="s">
        <v>118</v>
      </c>
      <c r="L141" s="108" t="s">
        <v>112</v>
      </c>
      <c r="N141" s="8"/>
      <c r="O141" s="7"/>
    </row>
    <row r="142" spans="1:15" s="3" customFormat="1" ht="63" hidden="1" x14ac:dyDescent="0.25">
      <c r="A142" s="80" t="s">
        <v>215</v>
      </c>
      <c r="B142" s="107" t="s">
        <v>297</v>
      </c>
      <c r="C142" s="107" t="s">
        <v>274</v>
      </c>
      <c r="D142" s="107" t="s">
        <v>162</v>
      </c>
      <c r="E142" s="81" t="s">
        <v>110</v>
      </c>
      <c r="F142" s="186">
        <v>14000</v>
      </c>
      <c r="G142" s="81">
        <v>100</v>
      </c>
      <c r="H142" s="77">
        <v>0</v>
      </c>
      <c r="I142" s="83">
        <v>42165</v>
      </c>
      <c r="J142" s="84">
        <v>42186</v>
      </c>
      <c r="K142" s="107" t="s">
        <v>385</v>
      </c>
      <c r="L142" s="108" t="s">
        <v>112</v>
      </c>
      <c r="N142" s="8"/>
      <c r="O142" s="7"/>
    </row>
    <row r="143" spans="1:15" s="3" customFormat="1" ht="78.75" hidden="1" x14ac:dyDescent="0.25">
      <c r="A143" s="197" t="s">
        <v>216</v>
      </c>
      <c r="B143" s="107" t="s">
        <v>304</v>
      </c>
      <c r="C143" s="107" t="s">
        <v>275</v>
      </c>
      <c r="D143" s="107" t="s">
        <v>162</v>
      </c>
      <c r="E143" s="107" t="s">
        <v>110</v>
      </c>
      <c r="F143" s="186">
        <f>3400*4</f>
        <v>13600</v>
      </c>
      <c r="G143" s="107">
        <v>100</v>
      </c>
      <c r="H143" s="77">
        <v>0</v>
      </c>
      <c r="I143" s="84">
        <v>42156</v>
      </c>
      <c r="J143" s="84">
        <v>42170</v>
      </c>
      <c r="K143" s="107" t="s">
        <v>386</v>
      </c>
      <c r="L143" s="108" t="s">
        <v>112</v>
      </c>
      <c r="N143" s="8"/>
      <c r="O143" s="7"/>
    </row>
    <row r="144" spans="1:15" s="3" customFormat="1" ht="63" hidden="1" x14ac:dyDescent="0.25">
      <c r="A144" s="80" t="s">
        <v>217</v>
      </c>
      <c r="B144" s="107" t="s">
        <v>295</v>
      </c>
      <c r="C144" s="81" t="s">
        <v>276</v>
      </c>
      <c r="D144" s="107" t="s">
        <v>162</v>
      </c>
      <c r="E144" s="81" t="s">
        <v>110</v>
      </c>
      <c r="F144" s="95">
        <f>3000*4</f>
        <v>12000</v>
      </c>
      <c r="G144" s="81">
        <v>100</v>
      </c>
      <c r="H144" s="77">
        <v>0</v>
      </c>
      <c r="I144" s="84">
        <v>42134</v>
      </c>
      <c r="J144" s="84">
        <v>42156</v>
      </c>
      <c r="K144" s="81" t="s">
        <v>387</v>
      </c>
      <c r="L144" s="108" t="s">
        <v>112</v>
      </c>
      <c r="N144" s="8"/>
      <c r="O144" s="7"/>
    </row>
    <row r="145" spans="1:33" s="3" customFormat="1" ht="47.25" hidden="1" x14ac:dyDescent="0.25">
      <c r="A145" s="80" t="s">
        <v>218</v>
      </c>
      <c r="B145" s="107" t="s">
        <v>291</v>
      </c>
      <c r="C145" s="81" t="s">
        <v>277</v>
      </c>
      <c r="D145" s="107" t="s">
        <v>286</v>
      </c>
      <c r="E145" s="81" t="s">
        <v>110</v>
      </c>
      <c r="F145" s="95">
        <f>1400*8</f>
        <v>11200</v>
      </c>
      <c r="G145" s="81">
        <v>100</v>
      </c>
      <c r="H145" s="77">
        <v>0</v>
      </c>
      <c r="I145" s="83">
        <v>42045</v>
      </c>
      <c r="J145" s="83">
        <v>42060</v>
      </c>
      <c r="K145" s="81" t="s">
        <v>118</v>
      </c>
      <c r="L145" s="108" t="s">
        <v>112</v>
      </c>
      <c r="N145" s="8"/>
      <c r="O145" s="7"/>
    </row>
    <row r="146" spans="1:33" s="3" customFormat="1" ht="31.5" x14ac:dyDescent="0.25">
      <c r="A146" s="101" t="s">
        <v>222</v>
      </c>
      <c r="B146" s="104" t="s">
        <v>305</v>
      </c>
      <c r="C146" s="111" t="s">
        <v>280</v>
      </c>
      <c r="D146" s="111" t="s">
        <v>286</v>
      </c>
      <c r="E146" s="111" t="s">
        <v>110</v>
      </c>
      <c r="F146" s="95">
        <f>1500*13</f>
        <v>19500</v>
      </c>
      <c r="G146" s="111">
        <v>100</v>
      </c>
      <c r="H146" s="77">
        <v>0</v>
      </c>
      <c r="I146" s="112">
        <v>42401</v>
      </c>
      <c r="J146" s="112">
        <v>42428</v>
      </c>
      <c r="K146" s="283" t="s">
        <v>118</v>
      </c>
      <c r="L146" s="106" t="s">
        <v>113</v>
      </c>
      <c r="N146" s="8"/>
      <c r="O146" s="7"/>
    </row>
    <row r="147" spans="1:33" s="3" customFormat="1" ht="79.5" hidden="1" thickBot="1" x14ac:dyDescent="0.3">
      <c r="A147" s="198" t="s">
        <v>219</v>
      </c>
      <c r="B147" s="165" t="s">
        <v>291</v>
      </c>
      <c r="C147" s="199" t="s">
        <v>278</v>
      </c>
      <c r="D147" s="199" t="s">
        <v>286</v>
      </c>
      <c r="E147" s="165" t="s">
        <v>110</v>
      </c>
      <c r="F147" s="200">
        <v>11000</v>
      </c>
      <c r="G147" s="165">
        <v>100</v>
      </c>
      <c r="H147" s="201">
        <v>0</v>
      </c>
      <c r="I147" s="202">
        <v>42313</v>
      </c>
      <c r="J147" s="202">
        <v>42309</v>
      </c>
      <c r="K147" s="165" t="s">
        <v>118</v>
      </c>
      <c r="L147" s="203" t="s">
        <v>113</v>
      </c>
      <c r="N147" s="8"/>
      <c r="O147" s="7"/>
    </row>
    <row r="148" spans="1:33" s="73" customFormat="1" ht="63.75" hidden="1" customHeight="1" x14ac:dyDescent="0.25">
      <c r="A148" s="192" t="s">
        <v>224</v>
      </c>
      <c r="B148" s="193" t="s">
        <v>291</v>
      </c>
      <c r="C148" s="124" t="s">
        <v>281</v>
      </c>
      <c r="D148" s="124" t="s">
        <v>108</v>
      </c>
      <c r="E148" s="124" t="s">
        <v>110</v>
      </c>
      <c r="F148" s="194">
        <f>5000*3</f>
        <v>15000</v>
      </c>
      <c r="G148" s="124">
        <v>100</v>
      </c>
      <c r="H148" s="195">
        <v>0</v>
      </c>
      <c r="I148" s="83">
        <v>42323</v>
      </c>
      <c r="J148" s="83">
        <v>42339</v>
      </c>
      <c r="K148" s="124" t="s">
        <v>388</v>
      </c>
      <c r="L148" s="196" t="s">
        <v>112</v>
      </c>
      <c r="N148" s="74"/>
      <c r="O148" s="75"/>
    </row>
    <row r="149" spans="1:33" s="73" customFormat="1" ht="63.75" hidden="1" customHeight="1" thickBot="1" x14ac:dyDescent="0.3">
      <c r="A149" s="99" t="s">
        <v>225</v>
      </c>
      <c r="B149" s="107" t="s">
        <v>292</v>
      </c>
      <c r="C149" s="81" t="s">
        <v>282</v>
      </c>
      <c r="D149" s="81" t="s">
        <v>162</v>
      </c>
      <c r="E149" s="81" t="s">
        <v>110</v>
      </c>
      <c r="F149" s="82">
        <v>15000</v>
      </c>
      <c r="G149" s="81">
        <v>100</v>
      </c>
      <c r="H149" s="100">
        <v>0</v>
      </c>
      <c r="I149" s="113">
        <v>42313</v>
      </c>
      <c r="J149" s="113">
        <v>42309</v>
      </c>
      <c r="K149" s="81" t="s">
        <v>389</v>
      </c>
      <c r="L149" s="108" t="s">
        <v>112</v>
      </c>
      <c r="N149" s="74"/>
      <c r="O149" s="75"/>
    </row>
    <row r="150" spans="1:33" s="73" customFormat="1" ht="63.75" hidden="1" customHeight="1" x14ac:dyDescent="0.25">
      <c r="A150" s="99" t="s">
        <v>226</v>
      </c>
      <c r="B150" s="107" t="s">
        <v>139</v>
      </c>
      <c r="C150" s="81" t="s">
        <v>283</v>
      </c>
      <c r="D150" s="107" t="s">
        <v>162</v>
      </c>
      <c r="E150" s="81" t="s">
        <v>110</v>
      </c>
      <c r="F150" s="82">
        <f>1500*3</f>
        <v>4500</v>
      </c>
      <c r="G150" s="81">
        <v>100</v>
      </c>
      <c r="H150" s="100">
        <v>0</v>
      </c>
      <c r="I150" s="83">
        <v>42342</v>
      </c>
      <c r="J150" s="83">
        <v>42358</v>
      </c>
      <c r="K150" s="81" t="s">
        <v>390</v>
      </c>
      <c r="L150" s="108" t="s">
        <v>112</v>
      </c>
      <c r="N150" s="74"/>
      <c r="O150" s="75"/>
    </row>
    <row r="151" spans="1:33" s="3" customFormat="1" ht="63.75" hidden="1" customHeight="1" x14ac:dyDescent="0.25">
      <c r="A151" s="99" t="s">
        <v>227</v>
      </c>
      <c r="B151" s="81" t="s">
        <v>291</v>
      </c>
      <c r="C151" s="81" t="s">
        <v>284</v>
      </c>
      <c r="D151" s="81" t="s">
        <v>286</v>
      </c>
      <c r="E151" s="81" t="s">
        <v>110</v>
      </c>
      <c r="F151" s="82">
        <v>9000</v>
      </c>
      <c r="G151" s="81">
        <v>100</v>
      </c>
      <c r="H151" s="77">
        <v>0</v>
      </c>
      <c r="I151" s="83">
        <v>42281</v>
      </c>
      <c r="J151" s="83">
        <v>42292</v>
      </c>
      <c r="K151" s="107" t="s">
        <v>118</v>
      </c>
      <c r="L151" s="108" t="s">
        <v>112</v>
      </c>
      <c r="N151" s="8"/>
      <c r="O151" s="7"/>
    </row>
    <row r="152" spans="1:33" ht="15.75" customHeight="1" x14ac:dyDescent="0.25">
      <c r="A152" s="150" t="s">
        <v>65</v>
      </c>
      <c r="B152" s="151"/>
      <c r="C152" s="151"/>
      <c r="D152" s="151"/>
      <c r="E152" s="151"/>
      <c r="F152" s="153">
        <f>F146+F124+F117+F111+F108+F102+F99+F98+F97+F96+F95+F94+F93+F89+F88+F87+F84+F83+F82+F81+F80+F79+F78+F77+F76+F75+F74+F73+F72+F71+F68+F66</f>
        <v>1846712.9310344828</v>
      </c>
      <c r="G152" s="151"/>
      <c r="H152" s="151"/>
      <c r="I152" s="151"/>
      <c r="J152" s="151"/>
      <c r="K152" s="151"/>
      <c r="L152" s="152"/>
      <c r="M152" s="3"/>
      <c r="N152" s="8" t="s">
        <v>20</v>
      </c>
      <c r="O152" s="7" t="s">
        <v>23</v>
      </c>
      <c r="P152" s="3"/>
      <c r="Q152" s="3"/>
      <c r="R152" s="3"/>
      <c r="S152" s="3"/>
      <c r="T152" s="3"/>
      <c r="U152" s="3"/>
      <c r="V152" s="3"/>
      <c r="W152" s="3"/>
      <c r="X152" s="3"/>
      <c r="Y152" s="3"/>
      <c r="Z152" s="3"/>
      <c r="AA152" s="3"/>
      <c r="AB152" s="3"/>
      <c r="AC152" s="3"/>
      <c r="AD152" s="3"/>
      <c r="AE152" s="3"/>
      <c r="AF152" s="3"/>
      <c r="AG152" s="3"/>
    </row>
    <row r="153" spans="1:33" ht="30" hidden="1" customHeight="1" x14ac:dyDescent="0.25">
      <c r="A153" s="13"/>
      <c r="B153" s="46"/>
      <c r="C153" s="13"/>
      <c r="D153" s="48"/>
      <c r="E153" s="13"/>
      <c r="F153" s="13"/>
      <c r="G153" s="13"/>
      <c r="H153" s="13"/>
      <c r="I153" s="13"/>
      <c r="J153" s="13"/>
      <c r="K153" s="13"/>
      <c r="L153" s="13"/>
      <c r="M153" s="3"/>
      <c r="N153" s="8" t="s">
        <v>24</v>
      </c>
      <c r="O153" s="7" t="s">
        <v>23</v>
      </c>
      <c r="P153" s="3"/>
      <c r="Q153" s="3"/>
      <c r="R153" s="3"/>
      <c r="S153" s="3"/>
      <c r="T153" s="3"/>
      <c r="U153" s="3"/>
      <c r="V153" s="3"/>
      <c r="W153" s="3"/>
      <c r="X153" s="3"/>
      <c r="Y153" s="3"/>
      <c r="Z153" s="3"/>
      <c r="AA153" s="3"/>
      <c r="AB153" s="3"/>
      <c r="AC153" s="3"/>
      <c r="AD153" s="3"/>
      <c r="AE153" s="3"/>
      <c r="AF153" s="3"/>
      <c r="AG153" s="3"/>
    </row>
    <row r="154" spans="1:33" ht="25.5" hidden="1" customHeight="1" x14ac:dyDescent="0.25">
      <c r="A154" s="301" t="s">
        <v>75</v>
      </c>
      <c r="B154" s="301"/>
      <c r="C154" s="301"/>
      <c r="D154" s="301"/>
      <c r="E154" s="301"/>
      <c r="F154" s="301"/>
      <c r="G154" s="301"/>
      <c r="H154" s="301"/>
      <c r="I154" s="301"/>
      <c r="J154" s="301"/>
      <c r="K154" s="301"/>
      <c r="L154" s="301"/>
      <c r="M154" s="3"/>
      <c r="N154" s="8" t="s">
        <v>25</v>
      </c>
      <c r="O154" s="7" t="s">
        <v>23</v>
      </c>
      <c r="P154" s="3"/>
      <c r="Q154" s="3"/>
      <c r="R154" s="3"/>
      <c r="S154" s="3"/>
      <c r="T154" s="3"/>
      <c r="U154" s="3"/>
      <c r="V154" s="3"/>
      <c r="W154" s="3"/>
      <c r="X154" s="3"/>
      <c r="Y154" s="3"/>
      <c r="Z154" s="3"/>
      <c r="AA154" s="3"/>
      <c r="AB154" s="3"/>
      <c r="AC154" s="3"/>
      <c r="AD154" s="3"/>
      <c r="AE154" s="3"/>
      <c r="AF154" s="3"/>
      <c r="AG154" s="3"/>
    </row>
    <row r="155" spans="1:33" ht="20.25" hidden="1" customHeight="1" x14ac:dyDescent="0.25">
      <c r="A155" s="294" t="s">
        <v>64</v>
      </c>
      <c r="B155" s="296" t="s">
        <v>53</v>
      </c>
      <c r="C155" s="296" t="s">
        <v>54</v>
      </c>
      <c r="D155" s="303" t="s">
        <v>63</v>
      </c>
      <c r="E155" s="303" t="s">
        <v>2</v>
      </c>
      <c r="F155" s="298" t="s">
        <v>59</v>
      </c>
      <c r="G155" s="299"/>
      <c r="H155" s="300"/>
      <c r="I155" s="302" t="s">
        <v>77</v>
      </c>
      <c r="J155" s="302"/>
      <c r="K155" s="296" t="s">
        <v>62</v>
      </c>
      <c r="L155" s="296" t="s">
        <v>61</v>
      </c>
      <c r="M155" s="3"/>
      <c r="N155" s="8"/>
      <c r="O155" s="7" t="s">
        <v>26</v>
      </c>
      <c r="P155" s="3"/>
      <c r="Q155" s="3"/>
      <c r="R155" s="3"/>
      <c r="S155" s="3"/>
      <c r="T155" s="3"/>
      <c r="U155" s="3"/>
      <c r="V155" s="3"/>
      <c r="W155" s="3"/>
      <c r="X155" s="3"/>
      <c r="Y155" s="3"/>
      <c r="Z155" s="3"/>
      <c r="AA155" s="3"/>
      <c r="AB155" s="3"/>
      <c r="AC155" s="3"/>
      <c r="AD155" s="3"/>
      <c r="AE155" s="3"/>
      <c r="AF155" s="3"/>
      <c r="AG155" s="3"/>
    </row>
    <row r="156" spans="1:33" ht="81.75" hidden="1" customHeight="1" thickBot="1" x14ac:dyDescent="0.3">
      <c r="A156" s="295"/>
      <c r="B156" s="297"/>
      <c r="C156" s="297"/>
      <c r="D156" s="303"/>
      <c r="E156" s="303"/>
      <c r="F156" s="17" t="s">
        <v>55</v>
      </c>
      <c r="G156" s="17" t="s">
        <v>56</v>
      </c>
      <c r="H156" s="17" t="s">
        <v>57</v>
      </c>
      <c r="I156" s="17" t="s">
        <v>76</v>
      </c>
      <c r="J156" s="155" t="s">
        <v>78</v>
      </c>
      <c r="K156" s="297"/>
      <c r="L156" s="297"/>
      <c r="M156" s="3"/>
      <c r="N156" s="8"/>
      <c r="O156" s="7" t="s">
        <v>26</v>
      </c>
      <c r="P156" s="3"/>
      <c r="Q156" s="3"/>
      <c r="R156" s="3"/>
      <c r="S156" s="3"/>
      <c r="T156" s="3"/>
      <c r="U156" s="3"/>
      <c r="V156" s="3"/>
      <c r="W156" s="3"/>
      <c r="X156" s="3"/>
      <c r="Y156" s="3"/>
      <c r="Z156" s="3"/>
      <c r="AA156" s="3"/>
      <c r="AB156" s="3"/>
      <c r="AC156" s="3"/>
      <c r="AD156" s="3"/>
      <c r="AE156" s="3"/>
      <c r="AF156" s="3"/>
      <c r="AG156" s="3"/>
    </row>
    <row r="157" spans="1:33" s="70" customFormat="1" ht="32.25" hidden="1" customHeight="1" thickBot="1" x14ac:dyDescent="0.3">
      <c r="A157" s="284" t="s">
        <v>320</v>
      </c>
      <c r="B157" s="104" t="s">
        <v>325</v>
      </c>
      <c r="C157" s="76" t="s">
        <v>328</v>
      </c>
      <c r="D157" s="76" t="s">
        <v>108</v>
      </c>
      <c r="E157" s="76" t="s">
        <v>288</v>
      </c>
      <c r="F157" s="118">
        <v>4500</v>
      </c>
      <c r="G157" s="174">
        <v>100</v>
      </c>
      <c r="H157" s="177">
        <v>0</v>
      </c>
      <c r="I157" s="96"/>
      <c r="J157" s="96">
        <v>42353</v>
      </c>
      <c r="K157" s="289" t="s">
        <v>356</v>
      </c>
      <c r="L157" s="161" t="s">
        <v>117</v>
      </c>
      <c r="N157" s="8"/>
      <c r="O157" s="8"/>
    </row>
    <row r="158" spans="1:33" s="3" customFormat="1" ht="32.25" hidden="1" customHeight="1" thickBot="1" x14ac:dyDescent="0.3">
      <c r="A158" s="285" t="s">
        <v>221</v>
      </c>
      <c r="B158" s="157" t="s">
        <v>294</v>
      </c>
      <c r="C158" s="157" t="s">
        <v>433</v>
      </c>
      <c r="D158" s="157" t="s">
        <v>287</v>
      </c>
      <c r="E158" s="76" t="s">
        <v>288</v>
      </c>
      <c r="F158" s="286">
        <v>14000</v>
      </c>
      <c r="G158" s="174">
        <v>100</v>
      </c>
      <c r="H158" s="177">
        <v>0</v>
      </c>
      <c r="I158" s="287">
        <v>42384</v>
      </c>
      <c r="J158" s="287">
        <v>42399</v>
      </c>
      <c r="K158" s="288"/>
      <c r="L158" s="161" t="s">
        <v>113</v>
      </c>
      <c r="N158" s="9"/>
      <c r="O158" s="5"/>
    </row>
    <row r="159" spans="1:33" ht="47.25" hidden="1" customHeight="1" x14ac:dyDescent="0.25">
      <c r="A159" s="156" t="s">
        <v>99</v>
      </c>
      <c r="B159" s="157" t="s">
        <v>324</v>
      </c>
      <c r="C159" s="157" t="s">
        <v>327</v>
      </c>
      <c r="D159" s="157" t="s">
        <v>109</v>
      </c>
      <c r="E159" s="158" t="s">
        <v>110</v>
      </c>
      <c r="F159" s="187">
        <v>35000</v>
      </c>
      <c r="G159" s="174">
        <v>100</v>
      </c>
      <c r="H159" s="177">
        <v>0</v>
      </c>
      <c r="I159" s="159">
        <v>42061</v>
      </c>
      <c r="J159" s="159">
        <v>42073</v>
      </c>
      <c r="K159" s="160" t="s">
        <v>118</v>
      </c>
      <c r="L159" s="161" t="s">
        <v>117</v>
      </c>
      <c r="M159" s="3"/>
      <c r="N159" s="9"/>
      <c r="O159" s="5"/>
      <c r="P159" s="3"/>
      <c r="Q159" s="3"/>
      <c r="R159" s="3"/>
      <c r="S159" s="3"/>
      <c r="T159" s="3"/>
      <c r="U159" s="3"/>
      <c r="V159" s="3"/>
      <c r="W159" s="3"/>
      <c r="X159" s="3"/>
      <c r="Y159" s="3"/>
      <c r="Z159" s="3"/>
      <c r="AA159" s="3"/>
      <c r="AB159" s="3"/>
      <c r="AC159" s="3"/>
      <c r="AD159" s="3"/>
      <c r="AE159" s="3"/>
      <c r="AF159" s="3"/>
      <c r="AG159" s="3"/>
    </row>
    <row r="160" spans="1:33" s="3" customFormat="1" ht="141.75" hidden="1" customHeight="1" x14ac:dyDescent="0.25">
      <c r="A160" s="80" t="s">
        <v>321</v>
      </c>
      <c r="B160" s="81" t="s">
        <v>325</v>
      </c>
      <c r="C160" s="81" t="s">
        <v>329</v>
      </c>
      <c r="D160" s="81" t="s">
        <v>108</v>
      </c>
      <c r="E160" s="114"/>
      <c r="F160" s="95">
        <v>27000</v>
      </c>
      <c r="G160" s="81">
        <v>100</v>
      </c>
      <c r="H160" s="81">
        <v>0</v>
      </c>
      <c r="I160" s="84">
        <v>42175</v>
      </c>
      <c r="J160" s="84">
        <v>42180</v>
      </c>
      <c r="K160" s="81" t="s">
        <v>393</v>
      </c>
      <c r="L160" s="102" t="s">
        <v>112</v>
      </c>
      <c r="N160" s="9"/>
      <c r="O160" s="5"/>
    </row>
    <row r="161" spans="1:33" s="3" customFormat="1" ht="47.25" hidden="1" customHeight="1" x14ac:dyDescent="0.25">
      <c r="A161" s="80" t="s">
        <v>89</v>
      </c>
      <c r="B161" s="81" t="s">
        <v>325</v>
      </c>
      <c r="C161" s="81" t="s">
        <v>330</v>
      </c>
      <c r="D161" s="81" t="s">
        <v>109</v>
      </c>
      <c r="E161" s="154"/>
      <c r="F161" s="95">
        <v>18500</v>
      </c>
      <c r="G161" s="81">
        <v>100</v>
      </c>
      <c r="H161" s="81">
        <v>0</v>
      </c>
      <c r="I161" s="84">
        <v>42175</v>
      </c>
      <c r="J161" s="84">
        <v>42180</v>
      </c>
      <c r="K161" s="129" t="s">
        <v>118</v>
      </c>
      <c r="L161" s="102" t="s">
        <v>112</v>
      </c>
      <c r="N161" s="9"/>
      <c r="O161" s="5"/>
    </row>
    <row r="162" spans="1:33" s="3" customFormat="1" ht="31.5" hidden="1" customHeight="1" x14ac:dyDescent="0.25">
      <c r="A162" s="162" t="s">
        <v>322</v>
      </c>
      <c r="B162" s="81" t="s">
        <v>326</v>
      </c>
      <c r="C162" s="81" t="s">
        <v>331</v>
      </c>
      <c r="D162" s="81" t="s">
        <v>108</v>
      </c>
      <c r="E162" s="114"/>
      <c r="F162" s="95">
        <v>10500</v>
      </c>
      <c r="G162" s="81">
        <v>100</v>
      </c>
      <c r="H162" s="81">
        <v>0</v>
      </c>
      <c r="I162" s="84">
        <v>42144</v>
      </c>
      <c r="J162" s="84">
        <v>42156</v>
      </c>
      <c r="K162" s="81" t="s">
        <v>394</v>
      </c>
      <c r="L162" s="102" t="s">
        <v>112</v>
      </c>
      <c r="N162" s="9"/>
      <c r="O162" s="5"/>
    </row>
    <row r="163" spans="1:33" s="3" customFormat="1" ht="60" hidden="1" customHeight="1" thickBot="1" x14ac:dyDescent="0.3">
      <c r="A163" s="163" t="s">
        <v>137</v>
      </c>
      <c r="B163" s="164" t="s">
        <v>325</v>
      </c>
      <c r="C163" s="165" t="s">
        <v>332</v>
      </c>
      <c r="D163" s="165" t="s">
        <v>109</v>
      </c>
      <c r="E163" s="166"/>
      <c r="F163" s="188">
        <v>6150</v>
      </c>
      <c r="G163" s="167">
        <v>100</v>
      </c>
      <c r="H163" s="167">
        <v>0</v>
      </c>
      <c r="I163" s="168">
        <v>42338</v>
      </c>
      <c r="J163" s="168">
        <v>42353.916666666664</v>
      </c>
      <c r="K163" s="169" t="s">
        <v>118</v>
      </c>
      <c r="L163" s="170" t="s">
        <v>457</v>
      </c>
      <c r="N163" s="9"/>
      <c r="O163" s="5"/>
    </row>
    <row r="164" spans="1:33" s="3" customFormat="1" ht="37.5" hidden="1" customHeight="1" x14ac:dyDescent="0.25">
      <c r="A164" s="189" t="s">
        <v>323</v>
      </c>
      <c r="B164" s="39" t="s">
        <v>326</v>
      </c>
      <c r="C164" s="39" t="s">
        <v>331</v>
      </c>
      <c r="D164" s="39" t="s">
        <v>108</v>
      </c>
      <c r="E164" s="54"/>
      <c r="F164" s="64">
        <v>4500</v>
      </c>
      <c r="G164" s="39">
        <v>100</v>
      </c>
      <c r="H164" s="39">
        <v>0</v>
      </c>
      <c r="I164" s="41">
        <v>42144</v>
      </c>
      <c r="J164" s="41">
        <v>42156</v>
      </c>
      <c r="K164" s="39" t="s">
        <v>333</v>
      </c>
      <c r="L164" s="69" t="s">
        <v>112</v>
      </c>
      <c r="N164" s="9"/>
      <c r="O164" s="5"/>
    </row>
    <row r="165" spans="1:33" ht="20.25" hidden="1" customHeight="1" x14ac:dyDescent="0.25">
      <c r="A165" s="19"/>
      <c r="B165" s="20"/>
      <c r="C165" s="20"/>
      <c r="D165" s="43"/>
      <c r="E165" s="20"/>
      <c r="F165" s="20"/>
      <c r="G165" s="20"/>
      <c r="H165" s="20"/>
      <c r="I165" s="20"/>
      <c r="J165" s="21"/>
      <c r="K165" s="26"/>
      <c r="L165" s="190"/>
      <c r="M165" s="3"/>
      <c r="N165" s="8" t="s">
        <v>27</v>
      </c>
      <c r="O165" s="7" t="s">
        <v>1</v>
      </c>
      <c r="P165" s="3"/>
      <c r="Q165" s="3"/>
      <c r="R165" s="3"/>
      <c r="S165" s="3"/>
      <c r="T165" s="3"/>
      <c r="U165" s="3"/>
      <c r="V165" s="3"/>
      <c r="W165" s="3"/>
      <c r="X165" s="3"/>
      <c r="Y165" s="3"/>
      <c r="Z165" s="3"/>
      <c r="AA165" s="3"/>
      <c r="AB165" s="3"/>
      <c r="AC165" s="3"/>
      <c r="AD165" s="3"/>
      <c r="AE165" s="3"/>
      <c r="AF165" s="3"/>
      <c r="AG165" s="3"/>
    </row>
    <row r="166" spans="1:33" ht="19.5" hidden="1" customHeight="1" thickBot="1" x14ac:dyDescent="0.3">
      <c r="A166" s="29" t="s">
        <v>65</v>
      </c>
      <c r="B166" s="30"/>
      <c r="C166" s="30"/>
      <c r="D166" s="50"/>
      <c r="E166" s="30"/>
      <c r="F166" s="235">
        <f>F158+F159+F157</f>
        <v>53500</v>
      </c>
      <c r="G166" s="30"/>
      <c r="H166" s="30"/>
      <c r="I166" s="30"/>
      <c r="J166" s="31"/>
      <c r="K166" s="32"/>
      <c r="L166" s="191"/>
      <c r="M166" s="3"/>
      <c r="N166" s="8" t="s">
        <v>28</v>
      </c>
      <c r="O166" s="7" t="s">
        <v>1</v>
      </c>
      <c r="P166" s="3"/>
      <c r="Q166" s="3"/>
      <c r="R166" s="3"/>
      <c r="S166" s="3"/>
      <c r="T166" s="3"/>
      <c r="U166" s="3"/>
      <c r="V166" s="3"/>
      <c r="W166" s="3"/>
      <c r="X166" s="3"/>
      <c r="Y166" s="3"/>
      <c r="Z166" s="3"/>
      <c r="AA166" s="3"/>
      <c r="AB166" s="3"/>
      <c r="AC166" s="3"/>
      <c r="AD166" s="3"/>
      <c r="AE166" s="3"/>
      <c r="AF166" s="3"/>
      <c r="AG166" s="3"/>
    </row>
    <row r="167" spans="1:33" ht="42.75" hidden="1" customHeight="1" x14ac:dyDescent="0.25">
      <c r="A167" s="13"/>
      <c r="B167" s="46"/>
      <c r="C167" s="13"/>
      <c r="D167" s="48"/>
      <c r="E167" s="13"/>
      <c r="F167" s="13"/>
      <c r="G167" s="13"/>
      <c r="H167" s="13"/>
      <c r="I167" s="13"/>
      <c r="J167" s="13"/>
      <c r="K167" s="13"/>
      <c r="L167" s="13"/>
      <c r="M167" s="3"/>
      <c r="N167" s="8" t="s">
        <v>29</v>
      </c>
      <c r="O167" s="7" t="s">
        <v>1</v>
      </c>
      <c r="P167" s="3"/>
      <c r="Q167" s="3"/>
      <c r="R167" s="3"/>
      <c r="S167" s="3"/>
      <c r="T167" s="3"/>
      <c r="U167" s="3"/>
      <c r="V167" s="3"/>
      <c r="W167" s="3"/>
      <c r="X167" s="3"/>
      <c r="Y167" s="3"/>
      <c r="Z167" s="3"/>
      <c r="AA167" s="3"/>
      <c r="AB167" s="3"/>
      <c r="AC167" s="3"/>
      <c r="AD167" s="3"/>
      <c r="AE167" s="3"/>
      <c r="AF167" s="3"/>
      <c r="AG167" s="3"/>
    </row>
    <row r="168" spans="1:33" ht="27.75" customHeight="1" x14ac:dyDescent="0.25">
      <c r="A168" s="232" t="s">
        <v>65</v>
      </c>
      <c r="B168" s="233"/>
      <c r="C168" s="233"/>
      <c r="D168" s="233"/>
      <c r="E168" s="233"/>
      <c r="F168" s="236">
        <f>F166+F152+F61+F51+F38+F31</f>
        <v>14361212.931034483</v>
      </c>
      <c r="G168" s="233"/>
      <c r="H168" s="233"/>
      <c r="I168" s="233"/>
      <c r="J168" s="233"/>
      <c r="K168" s="233"/>
      <c r="L168" s="234"/>
      <c r="M168" s="3"/>
      <c r="N168" s="8" t="s">
        <v>30</v>
      </c>
      <c r="O168" s="7" t="s">
        <v>1</v>
      </c>
      <c r="P168" s="3"/>
      <c r="Q168" s="3"/>
      <c r="R168" s="3"/>
      <c r="S168" s="3"/>
      <c r="T168" s="3"/>
      <c r="U168" s="3"/>
      <c r="V168" s="3"/>
      <c r="W168" s="3"/>
      <c r="X168" s="3"/>
      <c r="Y168" s="3"/>
      <c r="Z168" s="3"/>
      <c r="AA168" s="3"/>
      <c r="AB168" s="3"/>
      <c r="AC168" s="3"/>
      <c r="AD168" s="3"/>
      <c r="AE168" s="3"/>
      <c r="AF168" s="3"/>
      <c r="AG168" s="3"/>
    </row>
    <row r="169" spans="1:33" ht="15" customHeight="1" x14ac:dyDescent="0.25">
      <c r="A169" s="290"/>
      <c r="B169" s="290"/>
      <c r="C169" s="290"/>
      <c r="D169" s="290"/>
      <c r="E169" s="290"/>
      <c r="F169" s="291"/>
      <c r="G169" s="290"/>
      <c r="H169" s="290"/>
      <c r="I169" s="290"/>
      <c r="J169" s="13"/>
      <c r="K169" s="13"/>
      <c r="L169" s="13"/>
      <c r="M169" s="3"/>
      <c r="N169" s="8" t="s">
        <v>31</v>
      </c>
      <c r="O169" s="7" t="s">
        <v>1</v>
      </c>
      <c r="P169" s="3"/>
      <c r="Q169" s="3"/>
      <c r="R169" s="3"/>
      <c r="S169" s="3"/>
      <c r="T169" s="3"/>
      <c r="U169" s="3"/>
      <c r="V169" s="3"/>
      <c r="W169" s="3"/>
      <c r="X169" s="3"/>
      <c r="Y169" s="3"/>
      <c r="Z169" s="3"/>
      <c r="AA169" s="3"/>
      <c r="AB169" s="3"/>
      <c r="AC169" s="3"/>
      <c r="AD169" s="3"/>
      <c r="AE169" s="3"/>
      <c r="AF169" s="3"/>
      <c r="AG169" s="3"/>
    </row>
    <row r="170" spans="1:33" ht="26.25" customHeight="1" x14ac:dyDescent="0.25">
      <c r="A170" s="290"/>
      <c r="B170" s="290"/>
      <c r="C170" s="290"/>
      <c r="D170" s="290"/>
      <c r="E170" s="33"/>
      <c r="F170" s="33"/>
      <c r="G170" s="290"/>
      <c r="H170" s="290"/>
      <c r="I170" s="290"/>
      <c r="J170" s="13"/>
      <c r="K170" s="13"/>
      <c r="L170" s="13"/>
      <c r="M170" s="3"/>
      <c r="N170" s="8" t="s">
        <v>32</v>
      </c>
      <c r="O170" s="7" t="s">
        <v>1</v>
      </c>
      <c r="P170" s="3"/>
      <c r="Q170" s="3"/>
      <c r="R170" s="3"/>
      <c r="S170" s="3"/>
      <c r="T170" s="3"/>
      <c r="U170" s="3"/>
      <c r="V170" s="3"/>
      <c r="W170" s="3"/>
      <c r="X170" s="3"/>
      <c r="Y170" s="3"/>
      <c r="Z170" s="3"/>
      <c r="AA170" s="3"/>
      <c r="AB170" s="3"/>
      <c r="AC170" s="3"/>
      <c r="AD170" s="3"/>
      <c r="AE170" s="3"/>
      <c r="AF170" s="3"/>
      <c r="AG170" s="3"/>
    </row>
    <row r="171" spans="1:33" s="12" customFormat="1" ht="40.9" customHeight="1" x14ac:dyDescent="0.25">
      <c r="A171" s="330" t="s">
        <v>79</v>
      </c>
      <c r="B171" s="330"/>
      <c r="C171" s="330"/>
      <c r="D171" s="330"/>
      <c r="E171" s="330"/>
      <c r="F171" s="330"/>
      <c r="G171" s="330"/>
      <c r="H171" s="330"/>
      <c r="I171" s="330"/>
      <c r="J171" s="330"/>
      <c r="K171" s="330"/>
      <c r="L171" s="330"/>
      <c r="N171" s="8"/>
      <c r="O171" s="8"/>
    </row>
    <row r="172" spans="1:33" s="12" customFormat="1" ht="1.9" customHeight="1" x14ac:dyDescent="0.25">
      <c r="A172" s="332"/>
      <c r="B172" s="333"/>
      <c r="C172" s="333"/>
      <c r="D172" s="333"/>
      <c r="E172" s="333"/>
      <c r="F172" s="333"/>
      <c r="G172" s="333"/>
      <c r="H172" s="333"/>
      <c r="I172" s="333"/>
      <c r="J172" s="333"/>
      <c r="K172" s="333"/>
      <c r="L172" s="334"/>
      <c r="N172" s="8"/>
      <c r="O172" s="8"/>
    </row>
    <row r="173" spans="1:33" ht="57" customHeight="1" x14ac:dyDescent="0.25">
      <c r="A173" s="331" t="s">
        <v>80</v>
      </c>
      <c r="B173" s="331"/>
      <c r="C173" s="331"/>
      <c r="D173" s="331"/>
      <c r="E173" s="331"/>
      <c r="F173" s="331"/>
      <c r="G173" s="331"/>
      <c r="H173" s="331"/>
      <c r="I173" s="331"/>
      <c r="J173" s="331"/>
      <c r="K173" s="331"/>
      <c r="L173" s="331"/>
      <c r="M173" s="3"/>
      <c r="N173" s="9"/>
      <c r="O173" s="5"/>
      <c r="P173" s="3"/>
      <c r="Q173" s="3"/>
      <c r="R173" s="3"/>
      <c r="S173" s="3"/>
      <c r="T173" s="3"/>
      <c r="U173" s="3"/>
      <c r="V173" s="3"/>
      <c r="W173" s="3"/>
      <c r="X173" s="3"/>
      <c r="Y173" s="3"/>
      <c r="Z173" s="3"/>
      <c r="AA173" s="3"/>
      <c r="AB173" s="3"/>
      <c r="AC173" s="3"/>
      <c r="AD173" s="3"/>
      <c r="AE173" s="3"/>
      <c r="AF173" s="3"/>
      <c r="AG173" s="3"/>
    </row>
    <row r="174" spans="1:33" ht="13.5" customHeight="1" x14ac:dyDescent="0.25">
      <c r="A174" s="335"/>
      <c r="B174" s="335"/>
      <c r="C174" s="335"/>
      <c r="D174" s="335"/>
      <c r="E174" s="335"/>
      <c r="F174" s="335"/>
      <c r="G174" s="335"/>
      <c r="H174" s="335"/>
      <c r="I174" s="335"/>
      <c r="J174" s="335"/>
      <c r="K174" s="335"/>
      <c r="L174" s="335"/>
      <c r="M174" s="3"/>
      <c r="N174" s="8" t="s">
        <v>33</v>
      </c>
      <c r="O174" s="7" t="s">
        <v>21</v>
      </c>
      <c r="P174" s="3"/>
      <c r="Q174" s="3"/>
      <c r="R174" s="3"/>
      <c r="S174" s="3"/>
      <c r="T174" s="3"/>
      <c r="U174" s="3"/>
      <c r="V174" s="3"/>
      <c r="W174" s="3"/>
      <c r="X174" s="3"/>
      <c r="Y174" s="3"/>
      <c r="Z174" s="3"/>
      <c r="AA174" s="3"/>
      <c r="AB174" s="3"/>
      <c r="AC174" s="3"/>
      <c r="AD174" s="3"/>
      <c r="AE174" s="3"/>
      <c r="AF174" s="3"/>
      <c r="AG174" s="3"/>
    </row>
    <row r="175" spans="1:33" ht="43.5" customHeight="1" x14ac:dyDescent="0.25">
      <c r="A175" s="330" t="s">
        <v>81</v>
      </c>
      <c r="B175" s="330"/>
      <c r="C175" s="330"/>
      <c r="D175" s="330"/>
      <c r="E175" s="330"/>
      <c r="F175" s="330"/>
      <c r="G175" s="330"/>
      <c r="H175" s="330"/>
      <c r="I175" s="330"/>
      <c r="J175" s="330"/>
      <c r="K175" s="330"/>
      <c r="L175" s="330"/>
      <c r="M175" s="3"/>
      <c r="N175" s="8" t="s">
        <v>34</v>
      </c>
      <c r="O175" s="7" t="s">
        <v>21</v>
      </c>
      <c r="P175" s="3"/>
      <c r="Q175" s="3"/>
      <c r="R175" s="3"/>
      <c r="S175" s="3"/>
      <c r="T175" s="3"/>
      <c r="U175" s="3"/>
      <c r="V175" s="3"/>
      <c r="W175" s="3"/>
      <c r="X175" s="3"/>
      <c r="Y175" s="3"/>
      <c r="Z175" s="3"/>
      <c r="AA175" s="3"/>
      <c r="AB175" s="3"/>
      <c r="AC175" s="3"/>
      <c r="AD175" s="3"/>
      <c r="AE175" s="3"/>
      <c r="AF175" s="3"/>
      <c r="AG175" s="3"/>
    </row>
    <row r="176" spans="1:33" ht="13.5" customHeight="1" x14ac:dyDescent="0.25">
      <c r="A176" s="34"/>
      <c r="B176" s="34"/>
      <c r="C176" s="34"/>
      <c r="D176" s="51"/>
      <c r="E176" s="34"/>
      <c r="F176" s="34"/>
      <c r="G176" s="34"/>
      <c r="H176" s="34"/>
      <c r="I176" s="34"/>
      <c r="J176" s="35"/>
      <c r="K176" s="35"/>
      <c r="L176" s="35"/>
      <c r="M176" s="3"/>
      <c r="N176" s="8" t="s">
        <v>35</v>
      </c>
      <c r="O176" s="7" t="s">
        <v>21</v>
      </c>
      <c r="P176" s="3"/>
      <c r="Q176" s="3"/>
      <c r="R176" s="3"/>
      <c r="S176" s="3"/>
      <c r="T176" s="3"/>
      <c r="U176" s="3"/>
      <c r="V176" s="3"/>
      <c r="W176" s="3"/>
      <c r="X176" s="3"/>
      <c r="Y176" s="3"/>
      <c r="Z176" s="3"/>
      <c r="AA176" s="3"/>
      <c r="AB176" s="3"/>
      <c r="AC176" s="3"/>
      <c r="AD176" s="3"/>
      <c r="AE176" s="3"/>
      <c r="AF176" s="3"/>
      <c r="AG176" s="3"/>
    </row>
    <row r="177" spans="1:33" ht="31.5" customHeight="1" x14ac:dyDescent="0.25">
      <c r="A177" s="330" t="s">
        <v>82</v>
      </c>
      <c r="B177" s="330"/>
      <c r="C177" s="330"/>
      <c r="D177" s="330"/>
      <c r="E177" s="330"/>
      <c r="F177" s="330"/>
      <c r="G177" s="330"/>
      <c r="H177" s="330"/>
      <c r="I177" s="330"/>
      <c r="J177" s="330"/>
      <c r="K177" s="330"/>
      <c r="L177" s="330"/>
      <c r="M177" s="3"/>
      <c r="N177" s="8" t="s">
        <v>36</v>
      </c>
      <c r="O177" s="7" t="s">
        <v>21</v>
      </c>
      <c r="P177" s="3"/>
      <c r="Q177" s="3"/>
      <c r="R177" s="3"/>
      <c r="S177" s="3"/>
      <c r="T177" s="3"/>
      <c r="U177" s="3"/>
      <c r="V177" s="3"/>
      <c r="W177" s="3"/>
      <c r="X177" s="3"/>
      <c r="Y177" s="3"/>
      <c r="Z177" s="3"/>
      <c r="AA177" s="3"/>
      <c r="AB177" s="3"/>
      <c r="AC177" s="3"/>
      <c r="AD177" s="3"/>
      <c r="AE177" s="3"/>
      <c r="AF177" s="3"/>
      <c r="AG177" s="3"/>
    </row>
    <row r="178" spans="1:33" x14ac:dyDescent="0.25">
      <c r="A178" s="13"/>
      <c r="B178" s="46"/>
      <c r="C178" s="13"/>
      <c r="D178" s="48"/>
      <c r="E178" s="13"/>
      <c r="F178" s="13"/>
      <c r="G178" s="13"/>
      <c r="H178" s="13"/>
      <c r="I178" s="13"/>
      <c r="J178" s="13"/>
      <c r="K178" s="13"/>
      <c r="L178" s="13"/>
      <c r="M178" s="3"/>
      <c r="N178" s="8"/>
      <c r="O178" s="7"/>
      <c r="P178" s="3"/>
      <c r="Q178" s="3"/>
      <c r="R178" s="3"/>
      <c r="S178" s="3"/>
      <c r="T178" s="3"/>
      <c r="U178" s="3"/>
      <c r="V178" s="3"/>
      <c r="W178" s="3"/>
      <c r="X178" s="3"/>
      <c r="Y178" s="3"/>
      <c r="Z178" s="3"/>
      <c r="AA178" s="3"/>
      <c r="AB178" s="3"/>
      <c r="AC178" s="3"/>
      <c r="AD178" s="3"/>
      <c r="AE178" s="3"/>
      <c r="AF178" s="3"/>
      <c r="AG178" s="3"/>
    </row>
    <row r="179" spans="1:33" ht="15" customHeight="1" x14ac:dyDescent="0.25">
      <c r="A179" s="13"/>
      <c r="B179" s="46"/>
      <c r="C179" s="13"/>
      <c r="D179" s="48"/>
      <c r="E179" s="13"/>
      <c r="F179" s="13"/>
      <c r="G179" s="13"/>
      <c r="H179" s="13"/>
      <c r="I179" s="13"/>
      <c r="J179" s="13"/>
      <c r="K179" s="13"/>
      <c r="L179" s="13"/>
      <c r="M179" s="3"/>
      <c r="N179" s="10" t="s">
        <v>37</v>
      </c>
      <c r="O179" s="7" t="s">
        <v>22</v>
      </c>
      <c r="P179" s="3"/>
      <c r="Q179" s="3"/>
      <c r="R179" s="3"/>
      <c r="S179" s="3"/>
      <c r="T179" s="3"/>
      <c r="U179" s="3"/>
      <c r="V179" s="3"/>
      <c r="W179" s="3"/>
      <c r="X179" s="3"/>
      <c r="Y179" s="3"/>
      <c r="Z179" s="3"/>
      <c r="AA179" s="3"/>
      <c r="AB179" s="3"/>
      <c r="AC179" s="3"/>
      <c r="AD179" s="3"/>
      <c r="AE179" s="3"/>
      <c r="AF179" s="3"/>
      <c r="AG179" s="3"/>
    </row>
    <row r="180" spans="1:33" ht="39" customHeight="1" x14ac:dyDescent="0.25">
      <c r="A180" s="13"/>
      <c r="B180" s="46"/>
      <c r="C180" s="13"/>
      <c r="D180" s="48"/>
      <c r="E180" s="13"/>
      <c r="F180" s="13"/>
      <c r="G180" s="13"/>
      <c r="H180" s="13"/>
      <c r="I180" s="13"/>
      <c r="J180" s="13"/>
      <c r="K180" s="13"/>
      <c r="L180" s="13"/>
      <c r="M180" s="3"/>
      <c r="N180" s="10" t="s">
        <v>38</v>
      </c>
      <c r="O180" s="7" t="s">
        <v>22</v>
      </c>
      <c r="P180" s="3"/>
      <c r="Q180" s="3"/>
      <c r="R180" s="3"/>
      <c r="S180" s="3"/>
      <c r="T180" s="3"/>
      <c r="U180" s="3"/>
      <c r="V180" s="3"/>
      <c r="W180" s="3"/>
      <c r="X180" s="3"/>
      <c r="Y180" s="3"/>
      <c r="Z180" s="3"/>
      <c r="AA180" s="3"/>
      <c r="AB180" s="3"/>
      <c r="AC180" s="3"/>
      <c r="AD180" s="3"/>
      <c r="AE180" s="3"/>
      <c r="AF180" s="3"/>
      <c r="AG180" s="3"/>
    </row>
    <row r="181" spans="1:33" ht="32.25" customHeight="1" x14ac:dyDescent="0.25">
      <c r="A181" s="3"/>
      <c r="C181" s="3"/>
      <c r="E181" s="3"/>
      <c r="F181" s="3"/>
      <c r="I181" s="3"/>
      <c r="J181" s="3"/>
      <c r="K181" s="3"/>
      <c r="L181" s="3"/>
      <c r="M181" s="3"/>
      <c r="N181" s="8" t="s">
        <v>39</v>
      </c>
      <c r="O181" s="7" t="s">
        <v>22</v>
      </c>
      <c r="P181" s="3"/>
      <c r="Q181" s="3"/>
      <c r="R181" s="3"/>
      <c r="S181" s="3"/>
      <c r="T181" s="3"/>
      <c r="U181" s="3"/>
      <c r="V181" s="3"/>
      <c r="W181" s="3"/>
      <c r="X181" s="3"/>
      <c r="Y181" s="3"/>
      <c r="Z181" s="3"/>
      <c r="AA181" s="3"/>
      <c r="AB181" s="3"/>
      <c r="AC181" s="3"/>
      <c r="AD181" s="3"/>
      <c r="AE181" s="3"/>
      <c r="AF181" s="3"/>
      <c r="AG181" s="3"/>
    </row>
    <row r="182" spans="1:33" ht="15.75" customHeight="1" x14ac:dyDescent="0.25">
      <c r="A182" s="3"/>
      <c r="C182" s="3"/>
      <c r="E182" s="3"/>
      <c r="F182" s="3"/>
      <c r="I182" s="3"/>
      <c r="J182" s="3"/>
      <c r="K182" s="3"/>
      <c r="L182" s="3"/>
      <c r="M182" s="3"/>
      <c r="N182" s="10" t="s">
        <v>30</v>
      </c>
      <c r="O182" s="7" t="s">
        <v>22</v>
      </c>
      <c r="P182" s="3"/>
      <c r="Q182" s="3"/>
      <c r="R182" s="3"/>
      <c r="S182" s="3"/>
      <c r="T182" s="3"/>
      <c r="U182" s="3"/>
      <c r="V182" s="3"/>
      <c r="W182" s="3"/>
      <c r="X182" s="3"/>
      <c r="Y182" s="3"/>
      <c r="Z182" s="3"/>
      <c r="AA182" s="3"/>
      <c r="AB182" s="3"/>
      <c r="AC182" s="3"/>
      <c r="AD182" s="3"/>
      <c r="AE182" s="3"/>
      <c r="AF182" s="3"/>
      <c r="AG182" s="3"/>
    </row>
    <row r="183" spans="1:33" ht="24.75" customHeight="1" x14ac:dyDescent="0.25">
      <c r="A183" s="3"/>
      <c r="C183" s="3"/>
      <c r="E183" s="3"/>
      <c r="F183" s="3"/>
      <c r="I183" s="3"/>
      <c r="J183" s="3"/>
      <c r="K183" s="3"/>
      <c r="L183" s="3"/>
      <c r="M183" s="3"/>
      <c r="N183" s="8" t="s">
        <v>40</v>
      </c>
      <c r="O183" s="7" t="s">
        <v>23</v>
      </c>
      <c r="P183" s="3"/>
      <c r="Q183" s="3"/>
      <c r="R183" s="3"/>
      <c r="S183" s="3"/>
      <c r="T183" s="3"/>
      <c r="U183" s="3"/>
      <c r="V183" s="3"/>
      <c r="W183" s="3"/>
      <c r="X183" s="3"/>
      <c r="Y183" s="3"/>
      <c r="Z183" s="3"/>
      <c r="AA183" s="3"/>
      <c r="AB183" s="3"/>
      <c r="AC183" s="3"/>
      <c r="AD183" s="3"/>
      <c r="AE183" s="3"/>
      <c r="AF183" s="3"/>
      <c r="AG183" s="3"/>
    </row>
    <row r="184" spans="1:33" ht="18" customHeight="1" x14ac:dyDescent="0.25">
      <c r="A184" s="3"/>
      <c r="C184" s="3"/>
      <c r="E184" s="3"/>
      <c r="F184" s="3"/>
      <c r="I184" s="3"/>
      <c r="J184" s="3"/>
      <c r="K184" s="3"/>
      <c r="L184" s="3"/>
      <c r="M184" s="3"/>
      <c r="N184" s="8" t="s">
        <v>38</v>
      </c>
      <c r="O184" s="7" t="s">
        <v>23</v>
      </c>
      <c r="P184" s="3"/>
      <c r="Q184" s="3"/>
      <c r="R184" s="3"/>
      <c r="S184" s="3"/>
      <c r="T184" s="3"/>
      <c r="U184" s="3"/>
      <c r="V184" s="3"/>
      <c r="W184" s="3"/>
      <c r="X184" s="3"/>
      <c r="Y184" s="3"/>
      <c r="Z184" s="3"/>
      <c r="AA184" s="3"/>
      <c r="AB184" s="3"/>
      <c r="AC184" s="3"/>
      <c r="AD184" s="3"/>
      <c r="AE184" s="3"/>
      <c r="AF184" s="3"/>
      <c r="AG184" s="3"/>
    </row>
    <row r="185" spans="1:33" x14ac:dyDescent="0.25">
      <c r="A185" s="3"/>
      <c r="C185" s="3"/>
      <c r="E185" s="3"/>
      <c r="F185" s="3"/>
      <c r="I185" s="3"/>
      <c r="J185" s="3"/>
      <c r="K185" s="3"/>
      <c r="L185" s="3"/>
      <c r="M185" s="3"/>
      <c r="N185" s="9"/>
      <c r="O185" s="5"/>
      <c r="P185" s="3"/>
      <c r="Q185" s="3"/>
      <c r="R185" s="3"/>
      <c r="S185" s="3"/>
      <c r="T185" s="3"/>
      <c r="U185" s="3"/>
      <c r="V185" s="3"/>
      <c r="W185" s="3"/>
      <c r="X185" s="3"/>
      <c r="Y185" s="3"/>
      <c r="Z185" s="3"/>
      <c r="AA185" s="3"/>
      <c r="AB185" s="3"/>
      <c r="AC185" s="3"/>
      <c r="AD185" s="3"/>
      <c r="AE185" s="3"/>
      <c r="AF185" s="3"/>
      <c r="AG185" s="3"/>
    </row>
    <row r="186" spans="1:33" x14ac:dyDescent="0.25">
      <c r="A186" s="3"/>
      <c r="C186" s="3"/>
      <c r="E186" s="3"/>
      <c r="F186" s="3"/>
      <c r="I186" s="3"/>
      <c r="J186" s="3"/>
      <c r="K186" s="3"/>
      <c r="L186" s="3"/>
      <c r="M186" s="3"/>
      <c r="N186" s="11"/>
      <c r="O186" s="3"/>
      <c r="P186" s="3"/>
      <c r="Q186" s="3"/>
      <c r="R186" s="3"/>
      <c r="S186" s="3"/>
      <c r="T186" s="3"/>
      <c r="U186" s="3"/>
      <c r="V186" s="3"/>
      <c r="W186" s="3"/>
      <c r="X186" s="3"/>
      <c r="Y186" s="3"/>
      <c r="Z186" s="3"/>
      <c r="AA186" s="3"/>
      <c r="AB186" s="3"/>
      <c r="AC186" s="3"/>
      <c r="AD186" s="3"/>
      <c r="AE186" s="3"/>
      <c r="AF186" s="3"/>
      <c r="AG186" s="3"/>
    </row>
    <row r="187" spans="1:33" ht="25.5" customHeight="1" x14ac:dyDescent="0.25">
      <c r="A187" s="3"/>
      <c r="C187" s="3"/>
      <c r="E187" s="3"/>
      <c r="F187" s="3"/>
      <c r="I187" s="3"/>
      <c r="J187" s="3"/>
      <c r="K187" s="3"/>
      <c r="L187" s="3"/>
      <c r="M187" s="3"/>
      <c r="N187" s="8" t="s">
        <v>20</v>
      </c>
      <c r="O187" s="5"/>
      <c r="P187" s="3"/>
      <c r="Q187" s="3"/>
      <c r="R187" s="3"/>
      <c r="S187" s="3"/>
      <c r="T187" s="3"/>
      <c r="U187" s="3"/>
      <c r="V187" s="3"/>
      <c r="W187" s="3"/>
      <c r="X187" s="3"/>
      <c r="Y187" s="3"/>
      <c r="Z187" s="3"/>
      <c r="AA187" s="3"/>
      <c r="AB187" s="3"/>
      <c r="AC187" s="3"/>
      <c r="AD187" s="3"/>
      <c r="AE187" s="3"/>
      <c r="AF187" s="3"/>
      <c r="AG187" s="3"/>
    </row>
    <row r="188" spans="1:33" ht="30" customHeight="1" x14ac:dyDescent="0.25">
      <c r="A188" s="3"/>
      <c r="C188" s="3"/>
      <c r="E188" s="3"/>
      <c r="F188" s="3"/>
      <c r="I188" s="3"/>
      <c r="J188" s="3"/>
      <c r="K188" s="3"/>
      <c r="L188" s="3"/>
      <c r="M188" s="3"/>
      <c r="N188" s="8" t="s">
        <v>25</v>
      </c>
      <c r="O188" s="5"/>
      <c r="P188" s="3"/>
      <c r="Q188" s="3"/>
      <c r="R188" s="3"/>
      <c r="S188" s="3"/>
      <c r="T188" s="3"/>
      <c r="U188" s="3"/>
      <c r="V188" s="3"/>
      <c r="W188" s="3"/>
      <c r="X188" s="3"/>
      <c r="Y188" s="3"/>
      <c r="Z188" s="3"/>
      <c r="AA188" s="3"/>
      <c r="AB188" s="3"/>
      <c r="AC188" s="3"/>
      <c r="AD188" s="3"/>
      <c r="AE188" s="3"/>
      <c r="AF188" s="3"/>
      <c r="AG188" s="3"/>
    </row>
    <row r="189" spans="1:33" x14ac:dyDescent="0.25">
      <c r="N189" s="3"/>
      <c r="O189" s="3"/>
    </row>
    <row r="190" spans="1:33" ht="42.75" customHeight="1" x14ac:dyDescent="0.25">
      <c r="N190" s="6" t="s">
        <v>15</v>
      </c>
      <c r="O190" s="5"/>
    </row>
    <row r="191" spans="1:33" ht="66" customHeight="1" x14ac:dyDescent="0.25">
      <c r="N191" s="6" t="s">
        <v>16</v>
      </c>
      <c r="O191" s="5"/>
    </row>
    <row r="192" spans="1:33" ht="409.5" x14ac:dyDescent="0.25">
      <c r="N192" s="6" t="s">
        <v>17</v>
      </c>
      <c r="O192" s="5"/>
    </row>
    <row r="193" spans="14:15" ht="38.25" x14ac:dyDescent="0.25">
      <c r="N193" s="4" t="s">
        <v>0</v>
      </c>
      <c r="O193" s="1"/>
    </row>
  </sheetData>
  <sortState ref="A11:L17">
    <sortCondition descending="1" ref="F11:F17"/>
  </sortState>
  <mergeCells count="80">
    <mergeCell ref="A177:L177"/>
    <mergeCell ref="I155:J155"/>
    <mergeCell ref="A173:L173"/>
    <mergeCell ref="A171:L171"/>
    <mergeCell ref="A172:L172"/>
    <mergeCell ref="A174:L174"/>
    <mergeCell ref="A175:L175"/>
    <mergeCell ref="A155:A156"/>
    <mergeCell ref="B155:B156"/>
    <mergeCell ref="C155:C156"/>
    <mergeCell ref="D155:D156"/>
    <mergeCell ref="E155:E156"/>
    <mergeCell ref="A169:A170"/>
    <mergeCell ref="B169:B170"/>
    <mergeCell ref="C169:C170"/>
    <mergeCell ref="D169:D170"/>
    <mergeCell ref="F8:H8"/>
    <mergeCell ref="B8:B9"/>
    <mergeCell ref="C8:C9"/>
    <mergeCell ref="D8:D9"/>
    <mergeCell ref="E8:E9"/>
    <mergeCell ref="L8:L9"/>
    <mergeCell ref="L41:L42"/>
    <mergeCell ref="L34:L35"/>
    <mergeCell ref="K8:K9"/>
    <mergeCell ref="I8:J8"/>
    <mergeCell ref="I34:J34"/>
    <mergeCell ref="D1:F1"/>
    <mergeCell ref="D2:F2"/>
    <mergeCell ref="D3:F3"/>
    <mergeCell ref="D4:F4"/>
    <mergeCell ref="D5:F5"/>
    <mergeCell ref="A7:K7"/>
    <mergeCell ref="A8:A9"/>
    <mergeCell ref="A41:A42"/>
    <mergeCell ref="B41:B42"/>
    <mergeCell ref="C41:C42"/>
    <mergeCell ref="K41:K42"/>
    <mergeCell ref="I41:J41"/>
    <mergeCell ref="F34:H34"/>
    <mergeCell ref="A40:K40"/>
    <mergeCell ref="A33:K33"/>
    <mergeCell ref="A34:A35"/>
    <mergeCell ref="B34:B35"/>
    <mergeCell ref="C34:C35"/>
    <mergeCell ref="D34:D35"/>
    <mergeCell ref="E34:E35"/>
    <mergeCell ref="K34:K35"/>
    <mergeCell ref="D41:D42"/>
    <mergeCell ref="E41:E42"/>
    <mergeCell ref="F41:H41"/>
    <mergeCell ref="K64:K65"/>
    <mergeCell ref="I64:J64"/>
    <mergeCell ref="D64:D65"/>
    <mergeCell ref="E64:E65"/>
    <mergeCell ref="J53:L53"/>
    <mergeCell ref="A63:L63"/>
    <mergeCell ref="F54:H54"/>
    <mergeCell ref="I54:J54"/>
    <mergeCell ref="F64:H64"/>
    <mergeCell ref="L64:L65"/>
    <mergeCell ref="K54:K55"/>
    <mergeCell ref="L54:L55"/>
    <mergeCell ref="A54:A55"/>
    <mergeCell ref="G169:G170"/>
    <mergeCell ref="H169:H170"/>
    <mergeCell ref="I169:I170"/>
    <mergeCell ref="E169:F169"/>
    <mergeCell ref="A53:I53"/>
    <mergeCell ref="A64:A65"/>
    <mergeCell ref="B64:B65"/>
    <mergeCell ref="C64:C65"/>
    <mergeCell ref="F155:H155"/>
    <mergeCell ref="A154:L154"/>
    <mergeCell ref="K155:K156"/>
    <mergeCell ref="L155:L156"/>
    <mergeCell ref="B54:B55"/>
    <mergeCell ref="C54:C55"/>
    <mergeCell ref="D54:D55"/>
    <mergeCell ref="E54:E55"/>
  </mergeCells>
  <dataValidations count="3">
    <dataValidation type="list" allowBlank="1" showInputMessage="1" showErrorMessage="1" sqref="D47:D50 D36:D37 D32 D10:D30">
      <formula1>$N$37:$N$47</formula1>
    </dataValidation>
    <dataValidation type="list" allowBlank="1" showInputMessage="1" showErrorMessage="1" sqref="D56:D60 D158:D166">
      <formula1>$N$50:$N$58</formula1>
    </dataValidation>
    <dataValidation type="list" allowBlank="1" showInputMessage="1" showErrorMessage="1" sqref="D157 D66:D151">
      <formula1>$N$190:$N$193</formula1>
    </dataValidation>
  </dataValidations>
  <printOptions horizontalCentered="1"/>
  <pageMargins left="0.25" right="0.25" top="0.25" bottom="0.25" header="0.3" footer="0.3"/>
  <pageSetup paperSize="5" scale="80" orientation="landscape"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456731dbc904a5fb605ec556c33e883 xmlns="9c571b2f-e523-4ab2-ba2e-09e151a03ef4">
      <Terms xmlns="http://schemas.microsoft.com/office/infopath/2007/PartnerControls"/>
    </c456731dbc904a5fb605ec556c33e883>
    <Project_x0020_Document_x0020_Type xmlns="9c571b2f-e523-4ab2-ba2e-09e151a03ef4" xsi:nil="true"/>
    <Business_x0020_Area xmlns="9c571b2f-e523-4ab2-ba2e-09e151a03ef4" xsi:nil="true"/>
    <IDBDocs_x0020_Number xmlns="9c571b2f-e523-4ab2-ba2e-09e151a03ef4">40260866</IDBDocs_x0020_Number>
    <TaxCatchAll xmlns="9c571b2f-e523-4ab2-ba2e-09e151a03ef4">
      <Value>5</Value>
      <Value>6</Value>
    </TaxCatchAll>
    <Phase xmlns="9c571b2f-e523-4ab2-ba2e-09e151a03ef4" xsi:nil="true"/>
    <SISCOR_x0020_Number xmlns="9c571b2f-e523-4ab2-ba2e-09e151a03ef4" xsi:nil="true"/>
    <Division_x0020_or_x0020_Unit xmlns="9c571b2f-e523-4ab2-ba2e-09e151a03ef4">CDH/CHA</Division_x0020_or_x0020_Unit>
    <o5138a91267540169645e33d09c9ddc6 xmlns="9c571b2f-e523-4ab2-ba2e-09e151a03ef4">
      <Terms xmlns="http://schemas.microsoft.com/office/infopath/2007/PartnerControls">
        <TermInfo xmlns="http://schemas.microsoft.com/office/infopath/2007/PartnerControls">
          <TermName xmlns="http://schemas.microsoft.com/office/infopath/2007/PartnerControls">Procurement Administration</TermName>
          <TermId xmlns="http://schemas.microsoft.com/office/infopath/2007/PartnerControls">d8145667-6247-4db3-9e42-91a14331cc81</TermId>
        </TermInfo>
      </Terms>
    </o5138a91267540169645e33d09c9ddc6>
    <Approval_x0020_Number xmlns="9c571b2f-e523-4ab2-ba2e-09e151a03ef4">2720/GR-HA</Approval_x0020_Number>
    <Document_x0020_Author xmlns="9c571b2f-e523-4ab2-ba2e-09e151a03ef4">Orisme Roc Passard, Marie Marcelle</Document_x0020_Author>
    <e559ffcc31d34167856647188be35015 xmlns="9c571b2f-e523-4ab2-ba2e-09e151a03ef4">
      <Terms xmlns="http://schemas.microsoft.com/office/infopath/2007/PartnerControls"/>
    </e559ffcc31d34167856647188be35015>
    <Fiscal_x0020_Year_x0020_IDB xmlns="9c571b2f-e523-4ab2-ba2e-09e151a03ef4">2016</Fiscal_x0020_Year_x0020_IDB>
    <Other_x0020_Author xmlns="9c571b2f-e523-4ab2-ba2e-09e151a03ef4" xsi:nil="true"/>
    <fd0e48b6a66848a9885f717e5bbf40c4 xmlns="9c571b2f-e523-4ab2-ba2e-09e151a03ef4">
      <Terms xmlns="http://schemas.microsoft.com/office/infopath/2007/PartnerControls">
        <TermInfo xmlns="http://schemas.microsoft.com/office/infopath/2007/PartnerControls">
          <TermName xmlns="http://schemas.microsoft.com/office/infopath/2007/PartnerControls">Goods and Services</TermName>
          <TermId xmlns="http://schemas.microsoft.com/office/infopath/2007/PartnerControls">5bfebf1b-9f1f-4411-b1dd-4c19b807b799</TermId>
        </TermInfo>
      </Terms>
    </fd0e48b6a66848a9885f717e5bbf40c4>
    <Project_x0020_Number xmlns="9c571b2f-e523-4ab2-ba2e-09e151a03ef4">HA-L1056</Project_x0020_Number>
    <Access_x0020_to_x0020_Information_x00a0_Policy xmlns="9c571b2f-e523-4ab2-ba2e-09e151a03ef4">Public</Access_x0020_to_x0020_Information_x00a0_Policy>
    <Package_x0020_Code xmlns="9c571b2f-e523-4ab2-ba2e-09e151a03ef4" xsi:nil="true"/>
    <m555d3814edf4817b4410a4e57f94ce9 xmlns="9c571b2f-e523-4ab2-ba2e-09e151a03ef4">
      <Terms xmlns="http://schemas.microsoft.com/office/infopath/2007/PartnerControls"/>
    </m555d3814edf4817b4410a4e57f94ce9>
    <Key_x0020_Document xmlns="9c571b2f-e523-4ab2-ba2e-09e151a03ef4">false</Key_x0020_Document>
    <j8b96605ee2f4c4e988849e658583fee xmlns="9c571b2f-e523-4ab2-ba2e-09e151a03ef4">
      <Terms xmlns="http://schemas.microsoft.com/office/infopath/2007/PartnerControls"/>
    </j8b96605ee2f4c4e988849e658583fee>
    <Migration_x0020_Info xmlns="9c571b2f-e523-4ab2-ba2e-09e151a03ef4">&lt;Data&gt;&lt;APPLICATION&gt;MS EXCEL&lt;/APPLICATION&gt;&lt;USER_STAGE&gt;Procurement Plan&lt;/USER_STAGE&gt;&lt;PD_OBJ_TYPE&gt;1&lt;/PD_OBJ_TYPE&gt;&lt;MAKERECORD&gt;Y&lt;/MAKERECORD&gt;&lt;PD_FILEPT_NO&gt;PO-HA-L1056-GS&lt;/PD_FILEPT_NO&gt;&lt;/Data&gt;</Migration_x0020_Info>
    <Operation_x0020_Type xmlns="9c571b2f-e523-4ab2-ba2e-09e151a03ef4" xsi:nil="true"/>
    <Document_x0020_Language_x0020_IDB xmlns="9c571b2f-e523-4ab2-ba2e-09e151a03ef4">French</Document_x0020_Language_x0020_IDB>
    <Identifier xmlns="9c571b2f-e523-4ab2-ba2e-09e151a03ef4"> PLAN</Identifier>
    <Disclosure_x0020_Activity xmlns="9c571b2f-e523-4ab2-ba2e-09e151a03ef4">Procurement Plan</Disclosure_x0020_Activity>
    <Webtopic xmlns="9c571b2f-e523-4ab2-ba2e-09e151a03ef4">AG-ADM</Webtopic>
    <Issue_x0020_Date xmlns="9c571b2f-e523-4ab2-ba2e-09e151a03ef4" xsi:nil="true"/>
    <Publication_x0020_Type xmlns="9c571b2f-e523-4ab2-ba2e-09e151a03ef4" xsi:nil="true"/>
    <Abstract xmlns="9c571b2f-e523-4ab2-ba2e-09e151a03ef4" xsi:nil="true"/>
    <KP_x0020_Topics xmlns="9c571b2f-e523-4ab2-ba2e-09e151a03ef4" xsi:nil="true"/>
    <Editor1 xmlns="9c571b2f-e523-4ab2-ba2e-09e151a03ef4" xsi:nil="true"/>
    <Region xmlns="9c571b2f-e523-4ab2-ba2e-09e151a03ef4" xsi:nil="true"/>
    <Publishing_x0020_House xmlns="9c571b2f-e523-4ab2-ba2e-09e151a03ef4" xsi:nil="true"/>
  </documentManagement>
</p:properties>
</file>

<file path=customXml/item3.xml><?xml version="1.0" encoding="utf-8"?>
<?mso-contentType ?>
<spe:Receivers xmlns:spe="http://schemas.microsoft.com/sharepoint/events"/>
</file>

<file path=customXml/item4.xml><?xml version="1.0" encoding="utf-8"?>
<?mso-contentType ?>
<SharedContentType xmlns="Microsoft.SharePoint.Taxonomy.ContentTypeSync" SourceId="cf0be0ad-272c-4e7f-a157-3f0abda6cde5" ContentTypeId="0x01010046CF21643EE8D14686A648AA6DAD0892" PreviousValue="false"/>
</file>

<file path=customXml/item5.xml><?xml version="1.0" encoding="utf-8"?>
<ct:contentTypeSchema xmlns:ct="http://schemas.microsoft.com/office/2006/metadata/contentType" xmlns:ma="http://schemas.microsoft.com/office/2006/metadata/properties/metaAttributes" ct:_="" ma:_="" ma:contentTypeName="ez-Disclosure Operations" ma:contentTypeID="0x01010046CF21643EE8D14686A648AA6DAD089200BE505DD5C6DBF44BA6D4064992F0BB59" ma:contentTypeVersion="0" ma:contentTypeDescription="A content type to manage public (operations) IDB documents" ma:contentTypeScope="" ma:versionID="ad5516bd5617299a7579ab05ab4169c1">
  <xsd:schema xmlns:xsd="http://www.w3.org/2001/XMLSchema" xmlns:xs="http://www.w3.org/2001/XMLSchema" xmlns:p="http://schemas.microsoft.com/office/2006/metadata/properties" xmlns:ns2="9c571b2f-e523-4ab2-ba2e-09e151a03ef4" targetNamespace="http://schemas.microsoft.com/office/2006/metadata/properties" ma:root="true" ma:fieldsID="d09c5b69cee1cd2827bb8c1849e9b8ae" ns2:_="">
    <xsd:import namespace="9c571b2f-e523-4ab2-ba2e-09e151a03ef4"/>
    <xsd:element name="properties">
      <xsd:complexType>
        <xsd:sequence>
          <xsd:element name="documentManagement">
            <xsd:complexType>
              <xsd:all>
                <xsd:element ref="ns2:_dlc_DocId" minOccurs="0"/>
                <xsd:element ref="ns2:_dlc_DocIdUrl" minOccurs="0"/>
                <xsd:element ref="ns2:_dlc_DocIdPersistId" minOccurs="0"/>
                <xsd:element ref="ns2:fd0e48b6a66848a9885f717e5bbf40c4" minOccurs="0"/>
                <xsd:element ref="ns2:TaxCatchAll" minOccurs="0"/>
                <xsd:element ref="ns2:TaxCatchAllLabel" minOccurs="0"/>
                <xsd:element ref="ns2:Access_x0020_to_x0020_Information_x00a0_Policy"/>
                <xsd:element ref="ns2:o5138a91267540169645e33d09c9ddc6"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m555d3814edf4817b4410a4e57f94ce9" minOccurs="0"/>
                <xsd:element ref="ns2:e559ffcc31d34167856647188be35015" minOccurs="0"/>
                <xsd:element ref="ns2:c456731dbc904a5fb605ec556c33e883" minOccurs="0"/>
                <xsd:element ref="ns2:Document_x0020_Language_x0020_IDB"/>
                <xsd:element ref="ns2:Division_x0020_or_x0020_Unit"/>
                <xsd:element ref="ns2:Identifier" minOccurs="0"/>
                <xsd:element ref="ns2:j8b96605ee2f4c4e988849e658583fee"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Fiscal_x0020_Year_x0020_ID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71b2f-e523-4ab2-ba2e-09e151a03ef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fd0e48b6a66848a9885f717e5bbf40c4" ma:index="11" nillable="true" ma:taxonomy="true" ma:internalName="fd0e48b6a66848a9885f717e5bbf40c4" ma:taxonomyFieldName="Function_x0020_Operations_x0020_IDB" ma:displayName="Function Operations IDB" ma:default="" ma:fieldId="{fd0e48b6-a668-48a9-885f-717e5bbf40c4}" ma:sspId="cf0be0ad-272c-4e7f-a157-3f0abda6cde5" ma:termSetId="5afbb5f0-73fa-45d3-a56a-b084af06f56a"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76c0645e-ed38-4b88-bd09-bd924f75b1ca}" ma:internalName="TaxCatchAll" ma:showField="CatchAllData" ma:web="62d80119-c9e5-4234-a178-fa32f7f2f46e">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76c0645e-ed38-4b88-bd09-bd924f75b1ca}" ma:internalName="TaxCatchAllLabel" ma:readOnly="true" ma:showField="CatchAllDataLabel" ma:web="62d80119-c9e5-4234-a178-fa32f7f2f46e">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20 years"/>
          <xsd:enumeration value="Disclosed Over Time – 10 years"/>
          <xsd:enumeration value="Public"/>
          <xsd:enumeration value="Public - Simultaneous Disclosure"/>
        </xsd:restriction>
      </xsd:simpleType>
    </xsd:element>
    <xsd:element name="o5138a91267540169645e33d09c9ddc6" ma:index="16" ma:taxonomy="true" ma:internalName="o5138a91267540169645e33d09c9ddc6" ma:taxonomyFieldName="Series_x0020_Operations_x0020_IDB" ma:displayName="Series Operations IDB" ma:readOnly="false" ma:default="" ma:fieldId="{85138a91-2675-4016-9645-e33d09c9ddc6}" ma:sspId="cf0be0ad-272c-4e7f-a157-3f0abda6cde5" ma:termSetId="3bc5da7b-2b03-4315-921b-8aab7897c505"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description="Entered by the user or default value pulled from project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m555d3814edf4817b4410a4e57f94ce9" ma:index="24" nillable="true" ma:taxonomy="true" ma:internalName="m555d3814edf4817b4410a4e57f94ce9" ma:taxonomyFieldName="Fund_x0020_IDB" ma:displayName="Fund IDB" ma:default="" ma:fieldId="{6555d381-4edf-4817-b441-0a4e57f94ce9}" ma:taxonomyMulti="true" ma:sspId="cf0be0ad-272c-4e7f-a157-3f0abda6cde5" ma:termSetId="932037b2-42e9-4373-86b7-1f7fc55d6c47" ma:anchorId="00000000-0000-0000-0000-000000000000" ma:open="false" ma:isKeyword="false">
      <xsd:complexType>
        <xsd:sequence>
          <xsd:element ref="pc:Terms" minOccurs="0" maxOccurs="1"/>
        </xsd:sequence>
      </xsd:complexType>
    </xsd:element>
    <xsd:element name="e559ffcc31d34167856647188be35015" ma:index="26" nillable="true" ma:taxonomy="true" ma:internalName="e559ffcc31d34167856647188be35015" ma:taxonomyFieldName="Sector_x0020_IDB" ma:displayName="Sector IDB" ma:default="" ma:fieldId="{e559ffcc-31d3-4167-8566-47188be35015}" ma:taxonomyMulti="true" ma:sspId="cf0be0ad-272c-4e7f-a157-3f0abda6cde5" ma:termSetId="2d74a730-652b-4815-b74c-000791e0ddfc" ma:anchorId="00000000-0000-0000-0000-000000000000" ma:open="true" ma:isKeyword="false">
      <xsd:complexType>
        <xsd:sequence>
          <xsd:element ref="pc:Terms" minOccurs="0" maxOccurs="1"/>
        </xsd:sequence>
      </xsd:complexType>
    </xsd:element>
    <xsd:element name="c456731dbc904a5fb605ec556c33e883" ma:index="28" nillable="true" ma:taxonomy="true" ma:internalName="c456731dbc904a5fb605ec556c33e883" ma:taxonomyFieldName="Sub_x002d_Sector" ma:displayName="Sub-Sector" ma:default="" ma:fieldId="{c456731d-bc90-4a5f-b605-ec556c33e883}" ma:sspId="cf0be0ad-272c-4e7f-a157-3f0abda6cde5" ma:termSetId="b6d60bd7-2da3-4fd7-a377-d114adc2f2db"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j8b96605ee2f4c4e988849e658583fee" ma:index="33" nillable="true" ma:taxonomy="true" ma:internalName="j8b96605ee2f4c4e988849e658583fee" ma:taxonomyFieldName="Country" ma:displayName="Country" ma:default="" ma:fieldId="{38b96605-ee2f-4c4e-9888-49e658583fee}" ma:taxonomyMulti="true" ma:sspId="cf0be0ad-272c-4e7f-a157-3f0abda6cde5" ma:termSetId="2a7cd356-0181-422a-926d-b928cc73465d" ma:anchorId="00000000-0000-0000-0000-000000000000" ma:open="false" ma:isKeyword="false">
      <xsd:complexType>
        <xsd:sequence>
          <xsd:element ref="pc:Terms" minOccurs="0" maxOccurs="1"/>
        </xsd:sequence>
      </xsd:complexType>
    </xsd:element>
    <xsd:element name="Operation_x0020_Type" ma:index="35" nillable="true" ma:displayName="Operation Type" ma:internalName="Operation_x0020_Type">
      <xsd:simpleType>
        <xsd:restriction base="dms:Text">
          <xsd:maxLength value="255"/>
        </xsd:restriction>
      </xsd:simpleType>
    </xsd:element>
    <xsd:element name="Package_x0020_Code" ma:index="36" nillable="true" ma:displayName="Package Code" ma:internalName="Package_x0020_Code">
      <xsd:simpleType>
        <xsd:restriction base="dms:Text">
          <xsd:maxLength value="255"/>
        </xsd:restriction>
      </xsd:simpleType>
    </xsd:element>
    <xsd:element name="Phase" ma:index="37" nillable="true" ma:displayName="Phase" ma:internalName="Phase">
      <xsd:simpleType>
        <xsd:restriction base="dms:Text">
          <xsd:maxLength value="255"/>
        </xsd:restriction>
      </xsd:simpleType>
    </xsd:element>
    <xsd:element name="Business_x0020_Area" ma:index="38" nillable="true" ma:displayName="Business Area" ma:internalName="Business_x0020_Area">
      <xsd:simpleType>
        <xsd:restriction base="dms:Text">
          <xsd:maxLength value="255"/>
        </xsd:restriction>
      </xsd:simpleType>
    </xsd:element>
    <xsd:element name="Key_x0020_Document" ma:index="39" nillable="true" ma:displayName="Key Document" ma:default="0" ma:internalName="Key_x0020_Document">
      <xsd:simpleType>
        <xsd:restriction base="dms:Boolean"/>
      </xsd:simpleType>
    </xsd:element>
    <xsd:element name="Project_x0020_Document_x0020_Type" ma:index="40" nillable="true" ma:displayName="Project Document Type" ma:internalName="Project_x0020_Document_x0020_Type">
      <xsd:simpleType>
        <xsd:restriction base="dms:Text">
          <xsd:maxLength value="255"/>
        </xsd:restriction>
      </xsd:simpleType>
    </xsd:element>
    <xsd:element name="Abstract" ma:index="41" nillable="true" ma:displayName="Abstract" ma:internalName="Abstract">
      <xsd:simpleType>
        <xsd:restriction base="dms:Note">
          <xsd:maxLength value="255"/>
        </xsd:restriction>
      </xsd:simpleType>
    </xsd:element>
    <xsd:element name="Migration_x0020_Info" ma:index="42" nillable="true" ma:displayName="Migration Info" ma:internalName="Migration_x0020_Info">
      <xsd:simpleType>
        <xsd:restriction base="dms:Note"/>
      </xsd:simpleType>
    </xsd:element>
    <xsd:element name="SISCOR_x0020_Number" ma:index="43" nillable="true" ma:displayName="SISCOR Number" ma:internalName="SISCOR_x0020_Number">
      <xsd:simpleType>
        <xsd:restriction base="dms:Text">
          <xsd:maxLength value="255"/>
        </xsd:restriction>
      </xsd:simpleType>
    </xsd:element>
    <xsd:element name="IDBDocs_x0020_Number" ma:index="44" nillable="true" ma:displayName="IDBDocs Number" ma:description="Brought over as part of Migration" ma:internalName="IDBDocs_x0020_Number">
      <xsd:simpleType>
        <xsd:restriction base="dms:Text">
          <xsd:maxLength value="255"/>
        </xsd:restriction>
      </xsd:simpleType>
    </xsd:element>
    <xsd:element name="Editor1" ma:index="45" nillable="true" ma:displayName="Editor" ma:internalName="Editor1">
      <xsd:simpleType>
        <xsd:restriction base="dms:Text">
          <xsd:maxLength value="255"/>
        </xsd:restriction>
      </xsd:simpleType>
    </xsd:element>
    <xsd:element name="Issue_x0020_Date" ma:index="46" nillable="true" ma:displayName="Issue Date" ma:format="DateOnly" ma:internalName="Issue_x0020_Date">
      <xsd:simpleType>
        <xsd:restriction base="dms:DateTime"/>
      </xsd:simpleType>
    </xsd:element>
    <xsd:element name="Publishing_x0020_House" ma:index="47" nillable="true" ma:displayName="Publishing House" ma:internalName="Publishing_x0020_House">
      <xsd:simpleType>
        <xsd:restriction base="dms:Text">
          <xsd:maxLength value="255"/>
        </xsd:restriction>
      </xsd:simpleType>
    </xsd:element>
    <xsd:element name="KP_x0020_Topics" ma:index="48" nillable="true" ma:displayName="KP Topics" ma:internalName="KP_x0020_Topics">
      <xsd:simpleType>
        <xsd:restriction base="dms:Text">
          <xsd:maxLength value="255"/>
        </xsd:restriction>
      </xsd:simpleType>
    </xsd:element>
    <xsd:element name="Region" ma:index="49" nillable="true" ma:displayName="Region" ma:internalName="Region">
      <xsd:simpleType>
        <xsd:restriction base="dms:Text">
          <xsd:maxLength value="255"/>
        </xsd:restriction>
      </xsd:simpleType>
    </xsd:element>
    <xsd:element name="Publication_x0020_Type" ma:index="50" nillable="true" ma:displayName="Publication Type" ma:internalName="Publication_x0020_Type">
      <xsd:simpleType>
        <xsd:restriction base="dms:Text">
          <xsd:maxLength value="255"/>
        </xsd:restriction>
      </xsd:simpleType>
    </xsd:element>
    <xsd:element name="Fiscal_x0020_Year_x0020_IDB" ma:index="51" nillable="true" ma:displayName="Fiscal Year IDB" ma:default="=TEXT(TODAY(),&quot;yyyy&quot;)" ma:internalName="Fiscal_x0020_Year_x0020_IDB">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27F47E-BAA3-4A28-9F1B-EAC5ED8D0755}"/>
</file>

<file path=customXml/itemProps2.xml><?xml version="1.0" encoding="utf-8"?>
<ds:datastoreItem xmlns:ds="http://schemas.openxmlformats.org/officeDocument/2006/customXml" ds:itemID="{C0486D87-CFB3-4283-A6C9-D5FC96CF7C8C}"/>
</file>

<file path=customXml/itemProps3.xml><?xml version="1.0" encoding="utf-8"?>
<ds:datastoreItem xmlns:ds="http://schemas.openxmlformats.org/officeDocument/2006/customXml" ds:itemID="{5E25A211-F84C-467C-9F30-16CAA5B4ADFD}"/>
</file>

<file path=customXml/itemProps4.xml><?xml version="1.0" encoding="utf-8"?>
<ds:datastoreItem xmlns:ds="http://schemas.openxmlformats.org/officeDocument/2006/customXml" ds:itemID="{1B2AB316-8436-44DD-BCB6-EFCF43E2698E}"/>
</file>

<file path=customXml/itemProps5.xml><?xml version="1.0" encoding="utf-8"?>
<ds:datastoreItem xmlns:ds="http://schemas.openxmlformats.org/officeDocument/2006/customXml" ds:itemID="{733AB1E7-17BD-43E8-9C59-340FA821B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 de Passation de Marchés</vt:lpstr>
      <vt:lpstr>'Plan de Passation de Marchés'!Print_Area</vt:lpstr>
    </vt:vector>
  </TitlesOfParts>
  <Company>Inter-American Development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Passation de Marches 2720_GR-HA, 2016- FONCIER</dc:title>
  <dc:creator>Bruno Costa</dc:creator>
  <cp:lastModifiedBy>Marie Marcelle</cp:lastModifiedBy>
  <cp:lastPrinted>2016-01-22T17:25:29Z</cp:lastPrinted>
  <dcterms:created xsi:type="dcterms:W3CDTF">2011-03-30T14:45:37Z</dcterms:created>
  <dcterms:modified xsi:type="dcterms:W3CDTF">2016-04-28T18:27:21Z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0x01010046CF21643EE8D14686A648AA6DAD089200BE505DD5C6DBF44BA6D4064992F0BB59</vt:lpwstr>
  </property>
  <property fmtid="{D5CDD505-2E9C-101B-9397-08002B2CF9AE}" pid="3" name="TaxKeyword">
    <vt:lpwstr/>
  </property>
  <property fmtid="{D5CDD505-2E9C-101B-9397-08002B2CF9AE}" pid="4" name="Function Operations IDB">
    <vt:lpwstr>6;#Goods and Services|5bfebf1b-9f1f-4411-b1dd-4c19b807b799</vt:lpwstr>
  </property>
  <property fmtid="{D5CDD505-2E9C-101B-9397-08002B2CF9AE}" pid="5" name="Sub_x002d_Sector">
    <vt:lpwstr/>
  </property>
  <property fmtid="{D5CDD505-2E9C-101B-9397-08002B2CF9AE}" pid="6" name="TaxKeywordTaxHTField">
    <vt:lpwstr/>
  </property>
  <property fmtid="{D5CDD505-2E9C-101B-9397-08002B2CF9AE}" pid="7" name="Series Operations IDB">
    <vt:lpwstr>5;#Procurement Administration|d8145667-6247-4db3-9e42-91a14331cc81</vt:lpwstr>
  </property>
  <property fmtid="{D5CDD505-2E9C-101B-9397-08002B2CF9AE}" pid="9" name="Country">
    <vt:lpwstr/>
  </property>
  <property fmtid="{D5CDD505-2E9C-101B-9397-08002B2CF9AE}" pid="10" name="Fund IDB">
    <vt:lpwstr/>
  </property>
  <property fmtid="{D5CDD505-2E9C-101B-9397-08002B2CF9AE}" pid="11" name="Series_x0020_Operations_x0020_IDB">
    <vt:lpwstr>5;#Procurement Administration|d8145667-6247-4db3-9e42-91a14331cc81</vt:lpwstr>
  </property>
  <property fmtid="{D5CDD505-2E9C-101B-9397-08002B2CF9AE}" pid="12" name="To:">
    <vt:lpwstr/>
  </property>
  <property fmtid="{D5CDD505-2E9C-101B-9397-08002B2CF9AE}" pid="13" name="From:">
    <vt:lpwstr/>
  </property>
  <property fmtid="{D5CDD505-2E9C-101B-9397-08002B2CF9AE}" pid="14" name="Sector IDB">
    <vt:lpwstr/>
  </property>
  <property fmtid="{D5CDD505-2E9C-101B-9397-08002B2CF9AE}" pid="15" name="Sub-Sector">
    <vt:lpwstr/>
  </property>
</Properties>
</file>